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D:\Users\atipa\Documents\GitHub\personal_documents\Personal Interest\Gambling\Blackjack\"/>
    </mc:Choice>
  </mc:AlternateContent>
  <xr:revisionPtr revIDLastSave="0" documentId="13_ncr:1_{AEB5597E-A5D0-4EA7-B97E-70814E861478}" xr6:coauthVersionLast="47" xr6:coauthVersionMax="47" xr10:uidLastSave="{00000000-0000-0000-0000-000000000000}"/>
  <bookViews>
    <workbookView xWindow="-120" yWindow="-120" windowWidth="29040" windowHeight="15720" tabRatio="867" activeTab="56" xr2:uid="{00000000-000D-0000-FFFF-FFFF00000000}"/>
  </bookViews>
  <sheets>
    <sheet name="Situation" sheetId="124" r:id="rId1"/>
    <sheet name="Sidebet" sheetId="125" state="hidden" r:id="rId2"/>
    <sheet name="Rules" sheetId="32" r:id="rId3"/>
    <sheet name="Inittialize" sheetId="123" state="hidden" r:id="rId4"/>
    <sheet name="Dealer" sheetId="12" state="hidden" r:id="rId5"/>
    <sheet name="Stand" sheetId="13" state="hidden" r:id="rId6"/>
    <sheet name="Hit" sheetId="14" state="hidden" r:id="rId7"/>
    <sheet name="HS" sheetId="15" state="hidden" r:id="rId8"/>
    <sheet name="Double" sheetId="17" state="hidden" r:id="rId9"/>
    <sheet name="HSD" sheetId="18" state="hidden" r:id="rId10"/>
    <sheet name="Surrender" sheetId="19" state="hidden" r:id="rId11"/>
    <sheet name="HSDR" sheetId="20" state="hidden" r:id="rId12"/>
    <sheet name="Pair" sheetId="22" state="hidden" r:id="rId13"/>
    <sheet name="Blackjack" sheetId="28" state="hidden" r:id="rId14"/>
    <sheet name="Final" sheetId="97" r:id="rId15"/>
    <sheet name="Prob" sheetId="24" state="hidden" r:id="rId16"/>
    <sheet name="5 Cards" sheetId="33" state="hidden" r:id="rId17"/>
    <sheet name="Three 7 Cards" sheetId="34" state="hidden" r:id="rId18"/>
    <sheet name="ER EL" sheetId="25" state="hidden" r:id="rId19"/>
    <sheet name="Summary" sheetId="27" state="hidden" r:id="rId20"/>
    <sheet name="EV" sheetId="26" state="hidden" r:id="rId21"/>
    <sheet name="WL Prob" sheetId="29" state="hidden" r:id="rId22"/>
    <sheet name="Analysis" sheetId="35" r:id="rId23"/>
    <sheet name="Temp" sheetId="126" state="hidden" r:id="rId24"/>
    <sheet name="1x1" sheetId="122" state="hidden" r:id="rId25"/>
    <sheet name="1x2" sheetId="80" state="hidden" r:id="rId26"/>
    <sheet name="1x3" sheetId="87" state="hidden" r:id="rId27"/>
    <sheet name="1x4" sheetId="88" state="hidden" r:id="rId28"/>
    <sheet name="1x5" sheetId="90" state="hidden" r:id="rId29"/>
    <sheet name="1x6" sheetId="91" state="hidden" r:id="rId30"/>
    <sheet name="1x7" sheetId="92" state="hidden" r:id="rId31"/>
    <sheet name="1x8" sheetId="93" state="hidden" r:id="rId32"/>
    <sheet name="1x9" sheetId="94" state="hidden" r:id="rId33"/>
    <sheet name="1x10" sheetId="96" state="hidden" r:id="rId34"/>
    <sheet name="2x3" sheetId="89" state="hidden" r:id="rId35"/>
    <sheet name="2x4" sheetId="100" state="hidden" r:id="rId36"/>
    <sheet name="2x5" sheetId="101" state="hidden" r:id="rId37"/>
    <sheet name="2x6" sheetId="102" state="hidden" r:id="rId38"/>
    <sheet name="2x7" sheetId="103" state="hidden" r:id="rId39"/>
    <sheet name="2x8" sheetId="104" state="hidden" r:id="rId40"/>
    <sheet name="2x9" sheetId="105" state="hidden" r:id="rId41"/>
    <sheet name="2x10" sheetId="106" state="hidden" r:id="rId42"/>
    <sheet name="3x4" sheetId="99" state="hidden" r:id="rId43"/>
    <sheet name="3x5" sheetId="107" state="hidden" r:id="rId44"/>
    <sheet name="3x6" sheetId="108" state="hidden" r:id="rId45"/>
    <sheet name="3x7" sheetId="109" state="hidden" r:id="rId46"/>
    <sheet name="3x8" sheetId="110" state="hidden" r:id="rId47"/>
    <sheet name="3x9" sheetId="111" state="hidden" r:id="rId48"/>
    <sheet name="3x10" sheetId="112" state="hidden" r:id="rId49"/>
    <sheet name="4x4" sheetId="115" state="hidden" r:id="rId50"/>
    <sheet name="4x5" sheetId="116" state="hidden" r:id="rId51"/>
    <sheet name="4x6" sheetId="117" state="hidden" r:id="rId52"/>
    <sheet name="4x7" sheetId="118" state="hidden" r:id="rId53"/>
    <sheet name="4x8" sheetId="119" state="hidden" r:id="rId54"/>
    <sheet name="4x9" sheetId="120" state="hidden" r:id="rId55"/>
    <sheet name="4x10" sheetId="121" state="hidden" r:id="rId56"/>
    <sheet name="Strategy Summary" sheetId="95" r:id="rId57"/>
  </sheets>
  <definedNames>
    <definedName name="_xlnm.Print_Area" localSheetId="24">'1x1'!#REF!</definedName>
    <definedName name="_xlnm.Print_Area" localSheetId="33">'1x10'!#REF!</definedName>
    <definedName name="_xlnm.Print_Area" localSheetId="25">'1x2'!#REF!</definedName>
    <definedName name="_xlnm.Print_Area" localSheetId="26">'1x3'!#REF!</definedName>
    <definedName name="_xlnm.Print_Area" localSheetId="27">'1x4'!#REF!</definedName>
    <definedName name="_xlnm.Print_Area" localSheetId="28">'1x5'!#REF!</definedName>
    <definedName name="_xlnm.Print_Area" localSheetId="29">'1x6'!#REF!</definedName>
    <definedName name="_xlnm.Print_Area" localSheetId="30">'1x7'!#REF!</definedName>
    <definedName name="_xlnm.Print_Area" localSheetId="31">'1x8'!#REF!</definedName>
    <definedName name="_xlnm.Print_Area" localSheetId="32">'1x9'!#REF!</definedName>
    <definedName name="_xlnm.Print_Area" localSheetId="41">'2x10'!#REF!</definedName>
    <definedName name="_xlnm.Print_Area" localSheetId="34">'2x3'!#REF!</definedName>
    <definedName name="_xlnm.Print_Area" localSheetId="35">'2x4'!#REF!</definedName>
    <definedName name="_xlnm.Print_Area" localSheetId="36">'2x5'!#REF!</definedName>
    <definedName name="_xlnm.Print_Area" localSheetId="37">'2x6'!#REF!</definedName>
    <definedName name="_xlnm.Print_Area" localSheetId="38">'2x7'!#REF!</definedName>
    <definedName name="_xlnm.Print_Area" localSheetId="39">'2x8'!#REF!</definedName>
    <definedName name="_xlnm.Print_Area" localSheetId="40">'2x9'!#REF!</definedName>
    <definedName name="_xlnm.Print_Area" localSheetId="48">'3x10'!#REF!</definedName>
    <definedName name="_xlnm.Print_Area" localSheetId="42">'3x4'!#REF!</definedName>
    <definedName name="_xlnm.Print_Area" localSheetId="43">'3x5'!#REF!</definedName>
    <definedName name="_xlnm.Print_Area" localSheetId="44">'3x6'!#REF!</definedName>
    <definedName name="_xlnm.Print_Area" localSheetId="45">'3x7'!#REF!</definedName>
    <definedName name="_xlnm.Print_Area" localSheetId="46">'3x8'!#REF!</definedName>
    <definedName name="_xlnm.Print_Area" localSheetId="47">'3x9'!#REF!</definedName>
    <definedName name="_xlnm.Print_Area" localSheetId="55">'4x10'!#REF!</definedName>
    <definedName name="_xlnm.Print_Area" localSheetId="49">'4x4'!#REF!</definedName>
    <definedName name="_xlnm.Print_Area" localSheetId="50">'4x5'!#REF!</definedName>
    <definedName name="_xlnm.Print_Area" localSheetId="51">'4x6'!#REF!</definedName>
    <definedName name="_xlnm.Print_Area" localSheetId="52">'4x7'!#REF!</definedName>
    <definedName name="_xlnm.Print_Area" localSheetId="53">'4x8'!#REF!</definedName>
    <definedName name="_xlnm.Print_Area" localSheetId="54">'4x9'!#REF!</definedName>
    <definedName name="_xlnm.Print_Area" localSheetId="14">Final!$A$1:$AH$41</definedName>
    <definedName name="_xlnm.Print_Area" localSheetId="2">Rules!$A$1:$V$43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0" i="97" l="1"/>
  <c r="U39" i="97"/>
  <c r="U38" i="97"/>
  <c r="U37" i="97"/>
  <c r="U36" i="97"/>
  <c r="U35" i="97"/>
  <c r="U34" i="97"/>
  <c r="U33" i="97"/>
  <c r="U32" i="97"/>
  <c r="U31" i="97"/>
  <c r="U30" i="97"/>
  <c r="U29" i="97"/>
  <c r="U28" i="97"/>
  <c r="U27" i="97"/>
  <c r="U26" i="97"/>
  <c r="U25" i="97"/>
  <c r="U24" i="97"/>
  <c r="U23" i="97"/>
  <c r="U22" i="97"/>
  <c r="U21" i="97"/>
  <c r="Q40" i="97"/>
  <c r="Q39" i="97"/>
  <c r="Q38" i="97"/>
  <c r="Q37" i="97"/>
  <c r="Q36" i="97"/>
  <c r="Q35" i="97"/>
  <c r="Q34" i="97"/>
  <c r="Q33" i="97"/>
  <c r="Q32" i="97"/>
  <c r="Q31" i="97"/>
  <c r="Q30" i="97"/>
  <c r="Q29" i="97"/>
  <c r="Q28" i="97"/>
  <c r="Q27" i="97"/>
  <c r="Q26" i="97"/>
  <c r="Q25" i="97"/>
  <c r="Q24" i="97"/>
  <c r="Q23" i="97"/>
  <c r="Q22" i="97"/>
  <c r="Q21" i="97"/>
  <c r="Z7" i="35"/>
  <c r="AA7" i="35"/>
  <c r="Y16" i="121"/>
  <c r="Y15" i="121"/>
  <c r="Y14" i="121"/>
  <c r="Y13" i="121"/>
  <c r="Y12" i="121"/>
  <c r="Y11" i="121"/>
  <c r="Y10" i="121"/>
  <c r="Y9" i="121"/>
  <c r="Y8" i="121"/>
  <c r="Y7" i="121"/>
  <c r="X7" i="121"/>
  <c r="Y16" i="120"/>
  <c r="Y15" i="120"/>
  <c r="Y14" i="120"/>
  <c r="Y13" i="120"/>
  <c r="Y12" i="120"/>
  <c r="Y11" i="120"/>
  <c r="Y10" i="120"/>
  <c r="Y9" i="120"/>
  <c r="Y8" i="120"/>
  <c r="Y7" i="120"/>
  <c r="X7" i="120"/>
  <c r="Y16" i="119"/>
  <c r="Y15" i="119"/>
  <c r="Y14" i="119"/>
  <c r="Y13" i="119"/>
  <c r="Y12" i="119"/>
  <c r="Y11" i="119"/>
  <c r="Y10" i="119"/>
  <c r="Y9" i="119"/>
  <c r="Y8" i="119"/>
  <c r="Y7" i="119"/>
  <c r="X7" i="119"/>
  <c r="Y16" i="118"/>
  <c r="Y15" i="118"/>
  <c r="Y14" i="118"/>
  <c r="Y13" i="118"/>
  <c r="Y12" i="118"/>
  <c r="Y11" i="118"/>
  <c r="Y10" i="118"/>
  <c r="Y9" i="118"/>
  <c r="Y8" i="118"/>
  <c r="Y7" i="118"/>
  <c r="X7" i="118"/>
  <c r="Y16" i="117"/>
  <c r="Y15" i="117"/>
  <c r="Y14" i="117"/>
  <c r="Y13" i="117"/>
  <c r="Y12" i="117"/>
  <c r="Y11" i="117"/>
  <c r="Y10" i="117"/>
  <c r="Y9" i="117"/>
  <c r="Y8" i="117"/>
  <c r="Y7" i="117"/>
  <c r="X7" i="117"/>
  <c r="Y16" i="116"/>
  <c r="Y15" i="116"/>
  <c r="Y14" i="116"/>
  <c r="Y13" i="116"/>
  <c r="Y12" i="116"/>
  <c r="Y11" i="116"/>
  <c r="Y10" i="116"/>
  <c r="Y9" i="116"/>
  <c r="Y8" i="116"/>
  <c r="Y7" i="116"/>
  <c r="X7" i="116"/>
  <c r="Y16" i="115"/>
  <c r="Y15" i="115"/>
  <c r="Y14" i="115"/>
  <c r="Y13" i="115"/>
  <c r="Y12" i="115"/>
  <c r="Y11" i="115"/>
  <c r="Y10" i="115"/>
  <c r="Y9" i="115"/>
  <c r="Y8" i="115"/>
  <c r="Y7" i="115"/>
  <c r="X7" i="115"/>
  <c r="Y16" i="112"/>
  <c r="Y15" i="112"/>
  <c r="Y14" i="112"/>
  <c r="Y13" i="112"/>
  <c r="Y12" i="112"/>
  <c r="Y11" i="112"/>
  <c r="Y10" i="112"/>
  <c r="Y9" i="112"/>
  <c r="Y8" i="112"/>
  <c r="Y7" i="112"/>
  <c r="X7" i="112"/>
  <c r="Y16" i="111"/>
  <c r="Y15" i="111"/>
  <c r="Y14" i="111"/>
  <c r="Y13" i="111"/>
  <c r="Y12" i="111"/>
  <c r="Y11" i="111"/>
  <c r="Y10" i="111"/>
  <c r="Y9" i="111"/>
  <c r="Y8" i="111"/>
  <c r="Y7" i="111"/>
  <c r="X7" i="111"/>
  <c r="Y16" i="110"/>
  <c r="Y15" i="110"/>
  <c r="Y14" i="110"/>
  <c r="Y13" i="110"/>
  <c r="Y12" i="110"/>
  <c r="Y11" i="110"/>
  <c r="Y10" i="110"/>
  <c r="Y9" i="110"/>
  <c r="Y8" i="110"/>
  <c r="Y7" i="110"/>
  <c r="X7" i="110"/>
  <c r="Y16" i="109"/>
  <c r="Y15" i="109"/>
  <c r="Y14" i="109"/>
  <c r="Y13" i="109"/>
  <c r="Y12" i="109"/>
  <c r="Y11" i="109"/>
  <c r="Y10" i="109"/>
  <c r="Y9" i="109"/>
  <c r="Y8" i="109"/>
  <c r="Y7" i="109"/>
  <c r="X7" i="109"/>
  <c r="Y16" i="108"/>
  <c r="Y15" i="108"/>
  <c r="Y14" i="108"/>
  <c r="Y13" i="108"/>
  <c r="Y12" i="108"/>
  <c r="Y11" i="108"/>
  <c r="Y10" i="108"/>
  <c r="Y9" i="108"/>
  <c r="Y8" i="108"/>
  <c r="Y7" i="108"/>
  <c r="X7" i="108"/>
  <c r="Y16" i="107"/>
  <c r="Y15" i="107"/>
  <c r="Y14" i="107"/>
  <c r="Y13" i="107"/>
  <c r="Y12" i="107"/>
  <c r="Y11" i="107"/>
  <c r="Y10" i="107"/>
  <c r="Y9" i="107"/>
  <c r="Y8" i="107"/>
  <c r="Y7" i="107"/>
  <c r="X7" i="107"/>
  <c r="Y16" i="99"/>
  <c r="Y15" i="99"/>
  <c r="Y14" i="99"/>
  <c r="Y13" i="99"/>
  <c r="Y12" i="99"/>
  <c r="Y11" i="99"/>
  <c r="Y10" i="99"/>
  <c r="Y9" i="99"/>
  <c r="Y8" i="99"/>
  <c r="Y7" i="99"/>
  <c r="X7" i="99"/>
  <c r="Y16" i="106"/>
  <c r="Y15" i="106"/>
  <c r="Y14" i="106"/>
  <c r="Y13" i="106"/>
  <c r="Y12" i="106"/>
  <c r="Y11" i="106"/>
  <c r="Y10" i="106"/>
  <c r="Y9" i="106"/>
  <c r="Y8" i="106"/>
  <c r="Y7" i="106"/>
  <c r="X7" i="106"/>
  <c r="Y16" i="105"/>
  <c r="Y15" i="105"/>
  <c r="Y14" i="105"/>
  <c r="Y13" i="105"/>
  <c r="Y12" i="105"/>
  <c r="Y11" i="105"/>
  <c r="Y10" i="105"/>
  <c r="Y9" i="105"/>
  <c r="Y8" i="105"/>
  <c r="Y7" i="105"/>
  <c r="X7" i="105"/>
  <c r="Y16" i="104"/>
  <c r="Y15" i="104"/>
  <c r="Y14" i="104"/>
  <c r="Y13" i="104"/>
  <c r="Y12" i="104"/>
  <c r="Y11" i="104"/>
  <c r="Y10" i="104"/>
  <c r="Y9" i="104"/>
  <c r="Y8" i="104"/>
  <c r="Y7" i="104"/>
  <c r="X7" i="104"/>
  <c r="Y16" i="103"/>
  <c r="Y15" i="103"/>
  <c r="Y14" i="103"/>
  <c r="Y13" i="103"/>
  <c r="Y12" i="103"/>
  <c r="Y11" i="103"/>
  <c r="Y10" i="103"/>
  <c r="Y9" i="103"/>
  <c r="Y8" i="103"/>
  <c r="Y7" i="103"/>
  <c r="X7" i="103"/>
  <c r="Y16" i="102"/>
  <c r="Y15" i="102"/>
  <c r="Y14" i="102"/>
  <c r="Y13" i="102"/>
  <c r="Y12" i="102"/>
  <c r="Y11" i="102"/>
  <c r="Y10" i="102"/>
  <c r="Y9" i="102"/>
  <c r="Y8" i="102"/>
  <c r="Y7" i="102"/>
  <c r="X7" i="102"/>
  <c r="Y16" i="101"/>
  <c r="Y15" i="101"/>
  <c r="Y14" i="101"/>
  <c r="Y13" i="101"/>
  <c r="Y12" i="101"/>
  <c r="Y11" i="101"/>
  <c r="Y10" i="101"/>
  <c r="Y9" i="101"/>
  <c r="Y8" i="101"/>
  <c r="Y7" i="101"/>
  <c r="X7" i="101"/>
  <c r="Y16" i="100"/>
  <c r="Y15" i="100"/>
  <c r="Y14" i="100"/>
  <c r="Y13" i="100"/>
  <c r="Y12" i="100"/>
  <c r="Y11" i="100"/>
  <c r="Y10" i="100"/>
  <c r="Y9" i="100"/>
  <c r="Y8" i="100"/>
  <c r="Y7" i="100"/>
  <c r="X7" i="100"/>
  <c r="Y16" i="89"/>
  <c r="Y15" i="89"/>
  <c r="Y14" i="89"/>
  <c r="Y13" i="89"/>
  <c r="Y12" i="89"/>
  <c r="Y11" i="89"/>
  <c r="Y10" i="89"/>
  <c r="Y9" i="89"/>
  <c r="Y8" i="89"/>
  <c r="Y7" i="89"/>
  <c r="X7" i="89"/>
  <c r="Y16" i="96"/>
  <c r="Y15" i="96"/>
  <c r="Y14" i="96"/>
  <c r="Y13" i="96"/>
  <c r="Y12" i="96"/>
  <c r="Y11" i="96"/>
  <c r="Y10" i="96"/>
  <c r="Y9" i="96"/>
  <c r="Y8" i="96"/>
  <c r="Y7" i="96"/>
  <c r="X7" i="96"/>
  <c r="Y16" i="94"/>
  <c r="Y15" i="94"/>
  <c r="Y14" i="94"/>
  <c r="Y13" i="94"/>
  <c r="Y12" i="94"/>
  <c r="Y11" i="94"/>
  <c r="Y10" i="94"/>
  <c r="Y9" i="94"/>
  <c r="Y8" i="94"/>
  <c r="Y7" i="94"/>
  <c r="X7" i="94"/>
  <c r="Y16" i="93"/>
  <c r="Y15" i="93"/>
  <c r="Y14" i="93"/>
  <c r="Y13" i="93"/>
  <c r="Y12" i="93"/>
  <c r="Y11" i="93"/>
  <c r="Y10" i="93"/>
  <c r="Y9" i="93"/>
  <c r="Y8" i="93"/>
  <c r="Y7" i="93"/>
  <c r="X7" i="93"/>
  <c r="Y16" i="92"/>
  <c r="Y15" i="92"/>
  <c r="Y14" i="92"/>
  <c r="Y13" i="92"/>
  <c r="Y12" i="92"/>
  <c r="Y11" i="92"/>
  <c r="Y10" i="92"/>
  <c r="Y9" i="92"/>
  <c r="Y8" i="92"/>
  <c r="Y7" i="92"/>
  <c r="X7" i="92"/>
  <c r="Y16" i="91"/>
  <c r="Y15" i="91"/>
  <c r="Y14" i="91"/>
  <c r="Y13" i="91"/>
  <c r="Y12" i="91"/>
  <c r="Y11" i="91"/>
  <c r="Y10" i="91"/>
  <c r="Y9" i="91"/>
  <c r="Y8" i="91"/>
  <c r="Y7" i="91"/>
  <c r="X7" i="91"/>
  <c r="Y16" i="90"/>
  <c r="Y15" i="90"/>
  <c r="Y14" i="90"/>
  <c r="Y13" i="90"/>
  <c r="Y12" i="90"/>
  <c r="Y11" i="90"/>
  <c r="Y10" i="90"/>
  <c r="Y9" i="90"/>
  <c r="Y8" i="90"/>
  <c r="Y7" i="90"/>
  <c r="X7" i="90"/>
  <c r="Y16" i="88"/>
  <c r="Y15" i="88"/>
  <c r="Y14" i="88"/>
  <c r="Y13" i="88"/>
  <c r="Y12" i="88"/>
  <c r="Y11" i="88"/>
  <c r="Y10" i="88"/>
  <c r="Y9" i="88"/>
  <c r="Y8" i="88"/>
  <c r="Y7" i="88"/>
  <c r="X7" i="88"/>
  <c r="Y16" i="87"/>
  <c r="Y15" i="87"/>
  <c r="Y14" i="87"/>
  <c r="Y13" i="87"/>
  <c r="Y12" i="87"/>
  <c r="Y11" i="87"/>
  <c r="Y10" i="87"/>
  <c r="Y9" i="87"/>
  <c r="Y8" i="87"/>
  <c r="Y7" i="87"/>
  <c r="X7" i="87"/>
  <c r="Y16" i="80"/>
  <c r="Y15" i="80"/>
  <c r="Y14" i="80"/>
  <c r="Y13" i="80"/>
  <c r="Y12" i="80"/>
  <c r="Y11" i="80"/>
  <c r="Y10" i="80"/>
  <c r="Y9" i="80"/>
  <c r="Y8" i="80"/>
  <c r="Y7" i="80"/>
  <c r="X7" i="80"/>
  <c r="Y16" i="122"/>
  <c r="Y15" i="122"/>
  <c r="Y14" i="122"/>
  <c r="Y13" i="122"/>
  <c r="Y12" i="122"/>
  <c r="Y11" i="122"/>
  <c r="Y10" i="122"/>
  <c r="Y9" i="122"/>
  <c r="Y8" i="122"/>
  <c r="Y7" i="122"/>
  <c r="X7" i="122"/>
  <c r="AA62" i="35"/>
  <c r="Z62" i="35"/>
  <c r="AA61" i="35"/>
  <c r="Z61" i="35"/>
  <c r="AA60" i="35"/>
  <c r="Z60" i="35"/>
  <c r="AA59" i="35"/>
  <c r="Z59" i="35"/>
  <c r="AA58" i="35"/>
  <c r="Z58" i="35"/>
  <c r="AA57" i="35"/>
  <c r="Z57" i="35"/>
  <c r="AA56" i="35"/>
  <c r="Z56" i="35"/>
  <c r="AA55" i="35"/>
  <c r="Z55" i="35"/>
  <c r="AA54" i="35"/>
  <c r="Z54" i="35"/>
  <c r="AA53" i="35"/>
  <c r="Z53" i="35"/>
  <c r="AA47" i="35"/>
  <c r="Z47" i="35"/>
  <c r="AA46" i="35"/>
  <c r="Z46" i="35"/>
  <c r="AA45" i="35"/>
  <c r="Z45" i="35"/>
  <c r="AA44" i="35"/>
  <c r="Z44" i="35"/>
  <c r="AA43" i="35"/>
  <c r="Z43" i="35"/>
  <c r="AA42" i="35"/>
  <c r="Z42" i="35"/>
  <c r="AA41" i="35"/>
  <c r="Z41" i="35"/>
  <c r="AA40" i="35"/>
  <c r="Z40" i="35"/>
  <c r="AA39" i="35"/>
  <c r="Z39" i="35"/>
  <c r="AA38" i="35"/>
  <c r="Z38" i="35"/>
  <c r="AA32" i="35"/>
  <c r="Z32" i="35"/>
  <c r="AA31" i="35"/>
  <c r="Z31" i="35"/>
  <c r="AA30" i="35"/>
  <c r="Z30" i="35"/>
  <c r="AA29" i="35"/>
  <c r="Z29" i="35"/>
  <c r="AA28" i="35"/>
  <c r="Z28" i="35"/>
  <c r="AA27" i="35"/>
  <c r="Z27" i="35"/>
  <c r="AA26" i="35"/>
  <c r="Z26" i="35"/>
  <c r="AA25" i="35"/>
  <c r="Z25" i="35"/>
  <c r="AA24" i="35"/>
  <c r="Z24" i="35"/>
  <c r="AA23" i="35"/>
  <c r="Z23" i="35"/>
  <c r="AA16" i="35"/>
  <c r="Z16" i="35"/>
  <c r="AA15" i="35"/>
  <c r="Z15" i="35"/>
  <c r="AA14" i="35"/>
  <c r="Z14" i="35"/>
  <c r="AA13" i="35"/>
  <c r="Z13" i="35"/>
  <c r="AA12" i="35"/>
  <c r="Z12" i="35"/>
  <c r="AA11" i="35"/>
  <c r="Z11" i="35"/>
  <c r="AA10" i="35"/>
  <c r="Z10" i="35"/>
  <c r="AA9" i="35"/>
  <c r="Z9" i="35"/>
  <c r="AA8" i="35"/>
  <c r="Z8" i="35"/>
  <c r="U62" i="35"/>
  <c r="U61" i="35"/>
  <c r="U60" i="35"/>
  <c r="U59" i="35"/>
  <c r="U58" i="35"/>
  <c r="U57" i="35"/>
  <c r="U56" i="35"/>
  <c r="U55" i="35"/>
  <c r="U54" i="35"/>
  <c r="U53" i="35"/>
  <c r="U47" i="35"/>
  <c r="U46" i="35"/>
  <c r="U45" i="35"/>
  <c r="U44" i="35"/>
  <c r="U43" i="35"/>
  <c r="U42" i="35"/>
  <c r="U41" i="35"/>
  <c r="U40" i="35"/>
  <c r="U39" i="35"/>
  <c r="U38" i="35"/>
  <c r="U32" i="35"/>
  <c r="U31" i="35"/>
  <c r="U30" i="35"/>
  <c r="U29" i="35"/>
  <c r="U28" i="35"/>
  <c r="U27" i="35"/>
  <c r="U26" i="35"/>
  <c r="U25" i="35"/>
  <c r="U24" i="35"/>
  <c r="U23" i="35"/>
  <c r="U8" i="35"/>
  <c r="U9" i="35"/>
  <c r="U10" i="35"/>
  <c r="U11" i="35"/>
  <c r="U12" i="35"/>
  <c r="U13" i="35"/>
  <c r="U14" i="35"/>
  <c r="U15" i="35"/>
  <c r="U16" i="35"/>
  <c r="U7" i="35"/>
  <c r="H2" i="88"/>
  <c r="AA16" i="88"/>
  <c r="W16" i="88"/>
  <c r="V16" i="88"/>
  <c r="U16" i="88"/>
  <c r="T16" i="88"/>
  <c r="AB15" i="88"/>
  <c r="AA15" i="88"/>
  <c r="W15" i="88"/>
  <c r="V15" i="88"/>
  <c r="U15" i="88"/>
  <c r="T15" i="88"/>
  <c r="AA14" i="88"/>
  <c r="W14" i="88"/>
  <c r="V14" i="88"/>
  <c r="U14" i="88"/>
  <c r="T14" i="88"/>
  <c r="AA13" i="88"/>
  <c r="W13" i="88"/>
  <c r="V13" i="88"/>
  <c r="U13" i="88"/>
  <c r="T13" i="88"/>
  <c r="AA12" i="88"/>
  <c r="W12" i="88"/>
  <c r="V12" i="88"/>
  <c r="U12" i="88"/>
  <c r="T12" i="88"/>
  <c r="AB11" i="88"/>
  <c r="AA11" i="88"/>
  <c r="W11" i="88"/>
  <c r="V11" i="88"/>
  <c r="U11" i="88"/>
  <c r="T11" i="88"/>
  <c r="AA10" i="88"/>
  <c r="W10" i="88"/>
  <c r="V10" i="88"/>
  <c r="U10" i="88"/>
  <c r="T10" i="88"/>
  <c r="AA9" i="88"/>
  <c r="W9" i="88"/>
  <c r="V9" i="88"/>
  <c r="U9" i="88"/>
  <c r="T9" i="88"/>
  <c r="AB8" i="88"/>
  <c r="AA8" i="88"/>
  <c r="W8" i="88"/>
  <c r="V8" i="88"/>
  <c r="U8" i="88"/>
  <c r="T8" i="88"/>
  <c r="Q8" i="88"/>
  <c r="Q9" i="88" s="1"/>
  <c r="Q10" i="88" s="1"/>
  <c r="Q11" i="88" s="1"/>
  <c r="Q12" i="88" s="1"/>
  <c r="Q13" i="88" s="1"/>
  <c r="Q14" i="88" s="1"/>
  <c r="Q15" i="88" s="1"/>
  <c r="Q16" i="88" s="1"/>
  <c r="AB7" i="88"/>
  <c r="AA7" i="88"/>
  <c r="AB16" i="88" s="1"/>
  <c r="W7" i="88"/>
  <c r="V7" i="88"/>
  <c r="U7" i="88"/>
  <c r="T7" i="88"/>
  <c r="Q7" i="88"/>
  <c r="P7" i="88"/>
  <c r="P8" i="88" s="1"/>
  <c r="P9" i="88" s="1"/>
  <c r="P10" i="88" s="1"/>
  <c r="P11" i="88" s="1"/>
  <c r="P12" i="88" s="1"/>
  <c r="P13" i="88" s="1"/>
  <c r="P14" i="88" s="1"/>
  <c r="P15" i="88" s="1"/>
  <c r="P16" i="88" s="1"/>
  <c r="T53" i="35"/>
  <c r="T38" i="35"/>
  <c r="T23" i="35"/>
  <c r="S21" i="97"/>
  <c r="T21" i="97" s="1"/>
  <c r="T22" i="97" s="1"/>
  <c r="T23" i="97" s="1"/>
  <c r="O21" i="97"/>
  <c r="P21" i="97" s="1"/>
  <c r="AA16" i="121"/>
  <c r="AA15" i="121"/>
  <c r="AA14" i="121"/>
  <c r="AA13" i="121"/>
  <c r="AA12" i="121"/>
  <c r="AA11" i="121"/>
  <c r="AA10" i="121"/>
  <c r="AA9" i="121"/>
  <c r="AA8" i="121"/>
  <c r="AA7" i="121"/>
  <c r="AB16" i="121" s="1"/>
  <c r="T7" i="121"/>
  <c r="AA16" i="120"/>
  <c r="AA15" i="120"/>
  <c r="AA14" i="120"/>
  <c r="AA13" i="120"/>
  <c r="AA12" i="120"/>
  <c r="AA11" i="120"/>
  <c r="AA10" i="120"/>
  <c r="AA9" i="120"/>
  <c r="AA8" i="120"/>
  <c r="AA7" i="120"/>
  <c r="T7" i="120"/>
  <c r="AA16" i="119"/>
  <c r="AA15" i="119"/>
  <c r="AA14" i="119"/>
  <c r="AA13" i="119"/>
  <c r="AA12" i="119"/>
  <c r="AA11" i="119"/>
  <c r="AA10" i="119"/>
  <c r="AA9" i="119"/>
  <c r="AA8" i="119"/>
  <c r="AA7" i="119"/>
  <c r="AB10" i="119" s="1"/>
  <c r="T7" i="119"/>
  <c r="AA16" i="118"/>
  <c r="AA15" i="118"/>
  <c r="AA14" i="118"/>
  <c r="AA13" i="118"/>
  <c r="AA12" i="118"/>
  <c r="AA11" i="118"/>
  <c r="AA10" i="118"/>
  <c r="AA9" i="118"/>
  <c r="AA8" i="118"/>
  <c r="AA7" i="118"/>
  <c r="T7" i="118"/>
  <c r="AA16" i="117"/>
  <c r="AA15" i="117"/>
  <c r="AA14" i="117"/>
  <c r="AA13" i="117"/>
  <c r="AA12" i="117"/>
  <c r="AA11" i="117"/>
  <c r="AA10" i="117"/>
  <c r="AA9" i="117"/>
  <c r="AA8" i="117"/>
  <c r="AA7" i="117"/>
  <c r="AB11" i="117" s="1"/>
  <c r="T7" i="117"/>
  <c r="AA16" i="116"/>
  <c r="AA15" i="116"/>
  <c r="AA14" i="116"/>
  <c r="AA13" i="116"/>
  <c r="AA12" i="116"/>
  <c r="AA11" i="116"/>
  <c r="AA10" i="116"/>
  <c r="AA9" i="116"/>
  <c r="AA8" i="116"/>
  <c r="AA7" i="116"/>
  <c r="T7" i="116"/>
  <c r="AA16" i="115"/>
  <c r="AA15" i="115"/>
  <c r="AA14" i="115"/>
  <c r="AA13" i="115"/>
  <c r="AA12" i="115"/>
  <c r="AA11" i="115"/>
  <c r="AA10" i="115"/>
  <c r="AA9" i="115"/>
  <c r="AA8" i="115"/>
  <c r="AB7" i="115"/>
  <c r="AA7" i="115"/>
  <c r="T7" i="115"/>
  <c r="AA16" i="112"/>
  <c r="AA15" i="112"/>
  <c r="AA14" i="112"/>
  <c r="AA13" i="112"/>
  <c r="AA12" i="112"/>
  <c r="AA11" i="112"/>
  <c r="AA10" i="112"/>
  <c r="AA9" i="112"/>
  <c r="AA8" i="112"/>
  <c r="AA7" i="112"/>
  <c r="T7" i="112"/>
  <c r="AA16" i="111"/>
  <c r="AA15" i="111"/>
  <c r="AA14" i="111"/>
  <c r="AA13" i="111"/>
  <c r="AA12" i="111"/>
  <c r="AA11" i="111"/>
  <c r="AA10" i="111"/>
  <c r="AA9" i="111"/>
  <c r="AA8" i="111"/>
  <c r="AA7" i="111"/>
  <c r="T7" i="111"/>
  <c r="AA16" i="110"/>
  <c r="AA15" i="110"/>
  <c r="AA14" i="110"/>
  <c r="AA13" i="110"/>
  <c r="AA12" i="110"/>
  <c r="AA11" i="110"/>
  <c r="AA10" i="110"/>
  <c r="AA9" i="110"/>
  <c r="AA8" i="110"/>
  <c r="AA7" i="110"/>
  <c r="AB10" i="110" s="1"/>
  <c r="T7" i="110"/>
  <c r="AA16" i="109"/>
  <c r="AA15" i="109"/>
  <c r="AA14" i="109"/>
  <c r="AA13" i="109"/>
  <c r="AA12" i="109"/>
  <c r="AA11" i="109"/>
  <c r="AA10" i="109"/>
  <c r="AA9" i="109"/>
  <c r="AA8" i="109"/>
  <c r="AA7" i="109"/>
  <c r="AB7" i="109" s="1"/>
  <c r="T7" i="109"/>
  <c r="AA16" i="108"/>
  <c r="AA15" i="108"/>
  <c r="AA14" i="108"/>
  <c r="AA13" i="108"/>
  <c r="AA12" i="108"/>
  <c r="AA11" i="108"/>
  <c r="AA10" i="108"/>
  <c r="AA9" i="108"/>
  <c r="AA8" i="108"/>
  <c r="AA7" i="108"/>
  <c r="T7" i="108"/>
  <c r="AA16" i="107"/>
  <c r="AA15" i="107"/>
  <c r="AA14" i="107"/>
  <c r="AA13" i="107"/>
  <c r="AA12" i="107"/>
  <c r="AA11" i="107"/>
  <c r="AA10" i="107"/>
  <c r="AA9" i="107"/>
  <c r="AA8" i="107"/>
  <c r="AA7" i="107"/>
  <c r="T7" i="107"/>
  <c r="AA16" i="99"/>
  <c r="AA15" i="99"/>
  <c r="AA14" i="99"/>
  <c r="AA13" i="99"/>
  <c r="AA12" i="99"/>
  <c r="AA11" i="99"/>
  <c r="AA10" i="99"/>
  <c r="AA9" i="99"/>
  <c r="AA8" i="99"/>
  <c r="AA7" i="99"/>
  <c r="T7" i="99"/>
  <c r="AA16" i="106"/>
  <c r="AA15" i="106"/>
  <c r="AA14" i="106"/>
  <c r="AA13" i="106"/>
  <c r="AA12" i="106"/>
  <c r="AA11" i="106"/>
  <c r="AA10" i="106"/>
  <c r="AA9" i="106"/>
  <c r="AA8" i="106"/>
  <c r="AA7" i="106"/>
  <c r="AB11" i="106" s="1"/>
  <c r="T7" i="106"/>
  <c r="AA16" i="105"/>
  <c r="AA15" i="105"/>
  <c r="AA14" i="105"/>
  <c r="AA13" i="105"/>
  <c r="AA12" i="105"/>
  <c r="AA11" i="105"/>
  <c r="AA10" i="105"/>
  <c r="AA9" i="105"/>
  <c r="AA8" i="105"/>
  <c r="AA7" i="105"/>
  <c r="T7" i="105"/>
  <c r="AA16" i="104"/>
  <c r="AA15" i="104"/>
  <c r="AA14" i="104"/>
  <c r="AA13" i="104"/>
  <c r="AA12" i="104"/>
  <c r="AA11" i="104"/>
  <c r="AA10" i="104"/>
  <c r="AA9" i="104"/>
  <c r="AA8" i="104"/>
  <c r="AA7" i="104"/>
  <c r="T7" i="104"/>
  <c r="AA16" i="103"/>
  <c r="AA15" i="103"/>
  <c r="AA14" i="103"/>
  <c r="AA13" i="103"/>
  <c r="AA12" i="103"/>
  <c r="AA11" i="103"/>
  <c r="AA10" i="103"/>
  <c r="AA9" i="103"/>
  <c r="AA8" i="103"/>
  <c r="AB14" i="103" s="1"/>
  <c r="AB7" i="103"/>
  <c r="AA7" i="103"/>
  <c r="T7" i="103"/>
  <c r="AA16" i="102"/>
  <c r="AA15" i="102"/>
  <c r="AA14" i="102"/>
  <c r="AA13" i="102"/>
  <c r="AA12" i="102"/>
  <c r="AA11" i="102"/>
  <c r="AA10" i="102"/>
  <c r="AA9" i="102"/>
  <c r="AA8" i="102"/>
  <c r="AA7" i="102"/>
  <c r="T7" i="102"/>
  <c r="AA16" i="101"/>
  <c r="AA15" i="101"/>
  <c r="AA14" i="101"/>
  <c r="AA13" i="101"/>
  <c r="AA12" i="101"/>
  <c r="AA11" i="101"/>
  <c r="AA10" i="101"/>
  <c r="AA9" i="101"/>
  <c r="AA8" i="101"/>
  <c r="AA7" i="101"/>
  <c r="AB15" i="101" s="1"/>
  <c r="T7" i="101"/>
  <c r="AA16" i="100"/>
  <c r="AA15" i="100"/>
  <c r="AA14" i="100"/>
  <c r="AA13" i="100"/>
  <c r="AA12" i="100"/>
  <c r="AA11" i="100"/>
  <c r="AA10" i="100"/>
  <c r="AA9" i="100"/>
  <c r="AA8" i="100"/>
  <c r="AA7" i="100"/>
  <c r="T7" i="100"/>
  <c r="AA16" i="89"/>
  <c r="AA15" i="89"/>
  <c r="AA14" i="89"/>
  <c r="AA13" i="89"/>
  <c r="AA12" i="89"/>
  <c r="AA11" i="89"/>
  <c r="AA10" i="89"/>
  <c r="AA9" i="89"/>
  <c r="AA8" i="89"/>
  <c r="AA7" i="89"/>
  <c r="T7" i="89"/>
  <c r="AA16" i="96"/>
  <c r="AA15" i="96"/>
  <c r="AA14" i="96"/>
  <c r="AA13" i="96"/>
  <c r="AA12" i="96"/>
  <c r="AA11" i="96"/>
  <c r="AA10" i="96"/>
  <c r="AA9" i="96"/>
  <c r="AA8" i="96"/>
  <c r="AA7" i="96"/>
  <c r="AA16" i="94"/>
  <c r="AA15" i="94"/>
  <c r="AA14" i="94"/>
  <c r="AA13" i="94"/>
  <c r="AA12" i="94"/>
  <c r="AA11" i="94"/>
  <c r="AA10" i="94"/>
  <c r="AA9" i="94"/>
  <c r="AA8" i="94"/>
  <c r="AA7" i="94"/>
  <c r="AA16" i="93"/>
  <c r="AA15" i="93"/>
  <c r="AA14" i="93"/>
  <c r="AA13" i="93"/>
  <c r="AA12" i="93"/>
  <c r="AA11" i="93"/>
  <c r="AA10" i="93"/>
  <c r="AA9" i="93"/>
  <c r="AA8" i="93"/>
  <c r="AA7" i="93"/>
  <c r="AA16" i="92"/>
  <c r="AA15" i="92"/>
  <c r="AA14" i="92"/>
  <c r="AA13" i="92"/>
  <c r="AA12" i="92"/>
  <c r="AA11" i="92"/>
  <c r="AA10" i="92"/>
  <c r="AA9" i="92"/>
  <c r="AA8" i="92"/>
  <c r="AA7" i="92"/>
  <c r="AA16" i="91"/>
  <c r="AA15" i="91"/>
  <c r="AA14" i="91"/>
  <c r="AA13" i="91"/>
  <c r="AA12" i="91"/>
  <c r="AA11" i="91"/>
  <c r="AA10" i="91"/>
  <c r="AA9" i="91"/>
  <c r="AA8" i="91"/>
  <c r="AA7" i="91"/>
  <c r="AA16" i="90"/>
  <c r="AA15" i="90"/>
  <c r="AA14" i="90"/>
  <c r="AA13" i="90"/>
  <c r="AA12" i="90"/>
  <c r="AA11" i="90"/>
  <c r="AA10" i="90"/>
  <c r="AA9" i="90"/>
  <c r="AA8" i="90"/>
  <c r="AA7" i="90"/>
  <c r="AA16" i="87"/>
  <c r="AA15" i="87"/>
  <c r="AA14" i="87"/>
  <c r="AA13" i="87"/>
  <c r="AA12" i="87"/>
  <c r="AA11" i="87"/>
  <c r="AA10" i="87"/>
  <c r="AA9" i="87"/>
  <c r="AA8" i="87"/>
  <c r="AA7" i="87"/>
  <c r="AA16" i="80"/>
  <c r="AA15" i="80"/>
  <c r="AA14" i="80"/>
  <c r="AA13" i="80"/>
  <c r="AA12" i="80"/>
  <c r="AA11" i="80"/>
  <c r="AA10" i="80"/>
  <c r="AA9" i="80"/>
  <c r="AA8" i="80"/>
  <c r="AA7" i="80"/>
  <c r="AA8" i="122"/>
  <c r="AA9" i="122"/>
  <c r="AA10" i="122"/>
  <c r="AA11" i="122"/>
  <c r="AA12" i="122"/>
  <c r="AA13" i="122"/>
  <c r="AA14" i="122"/>
  <c r="AA15" i="122"/>
  <c r="AA16" i="122"/>
  <c r="AA7" i="122"/>
  <c r="T7" i="122"/>
  <c r="V7" i="35"/>
  <c r="AA31" i="32"/>
  <c r="AA32" i="32"/>
  <c r="AA33" i="32"/>
  <c r="AA34" i="32"/>
  <c r="AA35" i="32"/>
  <c r="AA36" i="32"/>
  <c r="AA37" i="32"/>
  <c r="AA38" i="32"/>
  <c r="AA39" i="32"/>
  <c r="AA30" i="32"/>
  <c r="X32" i="32"/>
  <c r="X33" i="32" s="1"/>
  <c r="X31" i="32"/>
  <c r="Z31" i="32" s="1"/>
  <c r="Z30" i="32"/>
  <c r="Y30" i="32"/>
  <c r="AB30" i="32" s="1"/>
  <c r="Y31" i="32" s="1"/>
  <c r="X19" i="32"/>
  <c r="Z19" i="32" s="1"/>
  <c r="AA19" i="32" s="1"/>
  <c r="Y19" i="32"/>
  <c r="AB19" i="32" s="1"/>
  <c r="Y20" i="32" s="1"/>
  <c r="X20" i="32"/>
  <c r="X21" i="32" s="1"/>
  <c r="Z18" i="32"/>
  <c r="AA18" i="32" s="1"/>
  <c r="AB18" i="32" s="1"/>
  <c r="AA17" i="32"/>
  <c r="Z17" i="32"/>
  <c r="Y17" i="32"/>
  <c r="X18" i="32"/>
  <c r="X5" i="32"/>
  <c r="Z5" i="32" s="1"/>
  <c r="AA5" i="32" s="1"/>
  <c r="Z4" i="32"/>
  <c r="AA4" i="32" s="1"/>
  <c r="Y4" i="32"/>
  <c r="AB4" i="32" s="1"/>
  <c r="Y5" i="32" s="1"/>
  <c r="AB5" i="32" s="1"/>
  <c r="Y6" i="32" s="1"/>
  <c r="AB10" i="88" l="1"/>
  <c r="AB14" i="88"/>
  <c r="AB9" i="88"/>
  <c r="AB13" i="88"/>
  <c r="AB12" i="88"/>
  <c r="V21" i="97"/>
  <c r="S22" i="97" s="1"/>
  <c r="AB15" i="119"/>
  <c r="AB7" i="119"/>
  <c r="AB16" i="118"/>
  <c r="AB15" i="117"/>
  <c r="AB9" i="117"/>
  <c r="AB13" i="116"/>
  <c r="AB15" i="112"/>
  <c r="AB7" i="112"/>
  <c r="AB11" i="112"/>
  <c r="AB13" i="111"/>
  <c r="AB7" i="110"/>
  <c r="AB8" i="110"/>
  <c r="AB12" i="110"/>
  <c r="AB16" i="109"/>
  <c r="AB15" i="108"/>
  <c r="AB8" i="107"/>
  <c r="AB16" i="104"/>
  <c r="AB10" i="102"/>
  <c r="AB7" i="101"/>
  <c r="AB16" i="100"/>
  <c r="AB13" i="89"/>
  <c r="AB7" i="89"/>
  <c r="AB11" i="89"/>
  <c r="AB14" i="89"/>
  <c r="AB10" i="89"/>
  <c r="AB16" i="89"/>
  <c r="AB12" i="89"/>
  <c r="AB8" i="89"/>
  <c r="AB16" i="101"/>
  <c r="AB11" i="101"/>
  <c r="AB16" i="102"/>
  <c r="AB8" i="102"/>
  <c r="AB7" i="102"/>
  <c r="AB12" i="102"/>
  <c r="AB15" i="102"/>
  <c r="AB11" i="102"/>
  <c r="AB9" i="102"/>
  <c r="AB11" i="103"/>
  <c r="AB16" i="103"/>
  <c r="AB10" i="103"/>
  <c r="AB15" i="103"/>
  <c r="AB7" i="104"/>
  <c r="AB10" i="104"/>
  <c r="AB15" i="104"/>
  <c r="AB11" i="104"/>
  <c r="AB16" i="105"/>
  <c r="AB7" i="106"/>
  <c r="AB15" i="106"/>
  <c r="AB16" i="106"/>
  <c r="AB16" i="99"/>
  <c r="AB16" i="107"/>
  <c r="AB16" i="108"/>
  <c r="AB11" i="108"/>
  <c r="AB7" i="108"/>
  <c r="AB14" i="110"/>
  <c r="AB13" i="110"/>
  <c r="AB16" i="110"/>
  <c r="AB15" i="110"/>
  <c r="AB11" i="110"/>
  <c r="AB11" i="111"/>
  <c r="AB14" i="111"/>
  <c r="AB10" i="111"/>
  <c r="AB16" i="111"/>
  <c r="AB7" i="111"/>
  <c r="AB8" i="111"/>
  <c r="AB12" i="111"/>
  <c r="AB15" i="111"/>
  <c r="AB16" i="112"/>
  <c r="AB16" i="115"/>
  <c r="AB11" i="115"/>
  <c r="AB15" i="115"/>
  <c r="AB16" i="116"/>
  <c r="AB7" i="117"/>
  <c r="AB16" i="117"/>
  <c r="AB13" i="117"/>
  <c r="AB7" i="118"/>
  <c r="AB11" i="118"/>
  <c r="AB12" i="118"/>
  <c r="AB15" i="118"/>
  <c r="AB8" i="118"/>
  <c r="AB14" i="119"/>
  <c r="AB13" i="119"/>
  <c r="AB16" i="119"/>
  <c r="AB8" i="119"/>
  <c r="AB12" i="119"/>
  <c r="AB11" i="119"/>
  <c r="AB16" i="120"/>
  <c r="AB13" i="120"/>
  <c r="AB15" i="121"/>
  <c r="AB7" i="121"/>
  <c r="AB11" i="121"/>
  <c r="AB10" i="121"/>
  <c r="AB14" i="121"/>
  <c r="AB9" i="121"/>
  <c r="AB13" i="121"/>
  <c r="AB8" i="121"/>
  <c r="AB12" i="121"/>
  <c r="AB8" i="120"/>
  <c r="AB12" i="120"/>
  <c r="AB7" i="120"/>
  <c r="AB11" i="120"/>
  <c r="AB15" i="120"/>
  <c r="AB10" i="120"/>
  <c r="AB14" i="120"/>
  <c r="AB9" i="120"/>
  <c r="AB9" i="119"/>
  <c r="AB10" i="118"/>
  <c r="AB14" i="118"/>
  <c r="AB9" i="118"/>
  <c r="AB13" i="118"/>
  <c r="AB10" i="117"/>
  <c r="AB14" i="117"/>
  <c r="AB8" i="117"/>
  <c r="AB12" i="117"/>
  <c r="AB7" i="116"/>
  <c r="AB11" i="116"/>
  <c r="AB15" i="116"/>
  <c r="AB10" i="116"/>
  <c r="AB14" i="116"/>
  <c r="AB9" i="116"/>
  <c r="AB8" i="116"/>
  <c r="AB12" i="116"/>
  <c r="AB10" i="115"/>
  <c r="AB14" i="115"/>
  <c r="AB9" i="115"/>
  <c r="AB13" i="115"/>
  <c r="AB8" i="115"/>
  <c r="AB12" i="115"/>
  <c r="AB10" i="112"/>
  <c r="AB14" i="112"/>
  <c r="AB9" i="112"/>
  <c r="AB13" i="112"/>
  <c r="AB8" i="112"/>
  <c r="AB12" i="112"/>
  <c r="AB9" i="111"/>
  <c r="AB9" i="110"/>
  <c r="AB11" i="109"/>
  <c r="AB15" i="109"/>
  <c r="AB10" i="109"/>
  <c r="AB14" i="109"/>
  <c r="AB9" i="109"/>
  <c r="AB13" i="109"/>
  <c r="AB8" i="109"/>
  <c r="AB12" i="109"/>
  <c r="AB10" i="108"/>
  <c r="AB14" i="108"/>
  <c r="AB9" i="108"/>
  <c r="AB13" i="108"/>
  <c r="AB8" i="108"/>
  <c r="AB12" i="108"/>
  <c r="AB7" i="107"/>
  <c r="AB11" i="107"/>
  <c r="AB15" i="107"/>
  <c r="AB10" i="107"/>
  <c r="AB14" i="107"/>
  <c r="AB9" i="107"/>
  <c r="AB13" i="107"/>
  <c r="AB12" i="107"/>
  <c r="AB7" i="99"/>
  <c r="AB11" i="99"/>
  <c r="AB15" i="99"/>
  <c r="AB10" i="99"/>
  <c r="AB14" i="99"/>
  <c r="AB9" i="99"/>
  <c r="AB13" i="99"/>
  <c r="AB8" i="99"/>
  <c r="AB12" i="99"/>
  <c r="AB10" i="106"/>
  <c r="AB14" i="106"/>
  <c r="AB9" i="106"/>
  <c r="AB13" i="106"/>
  <c r="AB8" i="106"/>
  <c r="AB12" i="106"/>
  <c r="AB7" i="105"/>
  <c r="AB11" i="105"/>
  <c r="AB15" i="105"/>
  <c r="AB10" i="105"/>
  <c r="AB14" i="105"/>
  <c r="AB9" i="105"/>
  <c r="AB13" i="105"/>
  <c r="AB8" i="105"/>
  <c r="AB12" i="105"/>
  <c r="AB14" i="104"/>
  <c r="AB9" i="104"/>
  <c r="AB13" i="104"/>
  <c r="AB8" i="104"/>
  <c r="AB12" i="104"/>
  <c r="AB9" i="103"/>
  <c r="AB13" i="103"/>
  <c r="AB8" i="103"/>
  <c r="AB12" i="103"/>
  <c r="AB14" i="102"/>
  <c r="AB13" i="102"/>
  <c r="AB10" i="101"/>
  <c r="AB14" i="101"/>
  <c r="AB9" i="101"/>
  <c r="AB13" i="101"/>
  <c r="AB8" i="101"/>
  <c r="AB12" i="101"/>
  <c r="AB7" i="100"/>
  <c r="AB11" i="100"/>
  <c r="AB15" i="100"/>
  <c r="AB10" i="100"/>
  <c r="AB14" i="100"/>
  <c r="AB9" i="100"/>
  <c r="AB13" i="100"/>
  <c r="AB8" i="100"/>
  <c r="AB12" i="100"/>
  <c r="AB15" i="89"/>
  <c r="AB9" i="89"/>
  <c r="T24" i="97"/>
  <c r="V22" i="97"/>
  <c r="S23" i="97" s="1"/>
  <c r="M22" i="97"/>
  <c r="P22" i="97" s="1"/>
  <c r="AB31" i="32"/>
  <c r="Y32" i="32" s="1"/>
  <c r="Z33" i="32"/>
  <c r="X34" i="32"/>
  <c r="Z32" i="32"/>
  <c r="AB20" i="32"/>
  <c r="Y21" i="32" s="1"/>
  <c r="AB21" i="32" s="1"/>
  <c r="Y22" i="32" s="1"/>
  <c r="Z21" i="32"/>
  <c r="AA21" i="32" s="1"/>
  <c r="X22" i="32"/>
  <c r="Z20" i="32"/>
  <c r="AA20" i="32" s="1"/>
  <c r="AB17" i="32"/>
  <c r="Y18" i="32" s="1"/>
  <c r="X6" i="32"/>
  <c r="AA4" i="35"/>
  <c r="AA20" i="35"/>
  <c r="AA35" i="35"/>
  <c r="AD38" i="35" s="1"/>
  <c r="AD45" i="35" s="1"/>
  <c r="AA50" i="35"/>
  <c r="AD53" i="35" s="1"/>
  <c r="AD60" i="35" s="1"/>
  <c r="AB14" i="122" l="1"/>
  <c r="AB11" i="122"/>
  <c r="AB7" i="122"/>
  <c r="AB8" i="122"/>
  <c r="AB9" i="122"/>
  <c r="AB10" i="122"/>
  <c r="AB13" i="122"/>
  <c r="AB12" i="122"/>
  <c r="AB16" i="122"/>
  <c r="AB15" i="122"/>
  <c r="T25" i="97"/>
  <c r="V23" i="97"/>
  <c r="S24" i="97" s="1"/>
  <c r="V24" i="97" s="1"/>
  <c r="S25" i="97" s="1"/>
  <c r="M23" i="97"/>
  <c r="P23" i="97" s="1"/>
  <c r="R21" i="97"/>
  <c r="O22" i="97" s="1"/>
  <c r="AB32" i="32"/>
  <c r="Y33" i="32" s="1"/>
  <c r="AB33" i="32" s="1"/>
  <c r="Y34" i="32" s="1"/>
  <c r="AB34" i="32" s="1"/>
  <c r="Y35" i="32" s="1"/>
  <c r="X35" i="32"/>
  <c r="Z34" i="32"/>
  <c r="X23" i="32"/>
  <c r="Z22" i="32"/>
  <c r="AA22" i="32" s="1"/>
  <c r="AB22" i="32" s="1"/>
  <c r="Y23" i="32" s="1"/>
  <c r="X7" i="32"/>
  <c r="Z6" i="32"/>
  <c r="AA6" i="32" s="1"/>
  <c r="AB6" i="32" s="1"/>
  <c r="Y7" i="32" s="1"/>
  <c r="AD57" i="35"/>
  <c r="AD54" i="35"/>
  <c r="AD62" i="35"/>
  <c r="AD59" i="35"/>
  <c r="AD56" i="35"/>
  <c r="AD61" i="35"/>
  <c r="AD58" i="35"/>
  <c r="AD55" i="35"/>
  <c r="AD42" i="35"/>
  <c r="AD39" i="35"/>
  <c r="AD47" i="35"/>
  <c r="AD44" i="35"/>
  <c r="AD41" i="35"/>
  <c r="AD46" i="35"/>
  <c r="AD43" i="35"/>
  <c r="AD40" i="35"/>
  <c r="AD7" i="35"/>
  <c r="AD16" i="35" s="1"/>
  <c r="AD23" i="35"/>
  <c r="AD30" i="35" s="1"/>
  <c r="AD28" i="35"/>
  <c r="AD25" i="35"/>
  <c r="AD14" i="35"/>
  <c r="AD8" i="35"/>
  <c r="T26" i="97" l="1"/>
  <c r="V25" i="97" s="1"/>
  <c r="S26" i="97" s="1"/>
  <c r="R22" i="97"/>
  <c r="O23" i="97" s="1"/>
  <c r="M24" i="97"/>
  <c r="P24" i="97" s="1"/>
  <c r="X36" i="32"/>
  <c r="Z35" i="32"/>
  <c r="AB35" i="32" s="1"/>
  <c r="Y36" i="32" s="1"/>
  <c r="AB23" i="32"/>
  <c r="Y24" i="32" s="1"/>
  <c r="X24" i="32"/>
  <c r="Z23" i="32"/>
  <c r="AA23" i="32" s="1"/>
  <c r="X8" i="32"/>
  <c r="Z7" i="32"/>
  <c r="AA7" i="32" s="1"/>
  <c r="AB7" i="32" s="1"/>
  <c r="Y8" i="32" s="1"/>
  <c r="AD11" i="35"/>
  <c r="AD9" i="35"/>
  <c r="AD12" i="35"/>
  <c r="AD13" i="35"/>
  <c r="AD10" i="35"/>
  <c r="AD15" i="35"/>
  <c r="AD31" i="35"/>
  <c r="AD26" i="35"/>
  <c r="AD29" i="35"/>
  <c r="AD32" i="35"/>
  <c r="AD24" i="35"/>
  <c r="AD27" i="35"/>
  <c r="R23" i="97" l="1"/>
  <c r="O24" i="97" s="1"/>
  <c r="T27" i="97"/>
  <c r="V26" i="97" s="1"/>
  <c r="S27" i="97" s="1"/>
  <c r="M25" i="97"/>
  <c r="P25" i="97" s="1"/>
  <c r="Z36" i="32"/>
  <c r="AB36" i="32" s="1"/>
  <c r="Y37" i="32" s="1"/>
  <c r="X37" i="32"/>
  <c r="Z24" i="32"/>
  <c r="AA24" i="32" s="1"/>
  <c r="AB24" i="32" s="1"/>
  <c r="Y25" i="32" s="1"/>
  <c r="X25" i="32"/>
  <c r="Z8" i="32"/>
  <c r="AA8" i="32" s="1"/>
  <c r="AB8" i="32" s="1"/>
  <c r="Y9" i="32" s="1"/>
  <c r="X9" i="32"/>
  <c r="J2" i="88"/>
  <c r="R24" i="97" l="1"/>
  <c r="O25" i="97" s="1"/>
  <c r="T28" i="97"/>
  <c r="V27" i="97" s="1"/>
  <c r="S28" i="97" s="1"/>
  <c r="M26" i="97"/>
  <c r="P26" i="97" s="1"/>
  <c r="AB37" i="32"/>
  <c r="Y38" i="32" s="1"/>
  <c r="X38" i="32"/>
  <c r="Z37" i="32"/>
  <c r="Z25" i="32"/>
  <c r="AA25" i="32" s="1"/>
  <c r="AB25" i="32" s="1"/>
  <c r="Y26" i="32" s="1"/>
  <c r="AB26" i="32" s="1"/>
  <c r="X26" i="32"/>
  <c r="Z26" i="32" s="1"/>
  <c r="AA26" i="32" s="1"/>
  <c r="X10" i="32"/>
  <c r="Z9" i="32"/>
  <c r="AA9" i="32" s="1"/>
  <c r="AB9" i="32" s="1"/>
  <c r="Y10" i="32" s="1"/>
  <c r="AB10" i="87"/>
  <c r="AB15" i="87"/>
  <c r="AB14" i="87"/>
  <c r="AB12" i="87"/>
  <c r="AB7" i="87"/>
  <c r="AB9" i="87"/>
  <c r="AB16" i="87"/>
  <c r="AB13" i="87"/>
  <c r="AB11" i="87"/>
  <c r="AB8" i="87"/>
  <c r="R25" i="97" l="1"/>
  <c r="O26" i="97" s="1"/>
  <c r="T29" i="97"/>
  <c r="V28" i="97" s="1"/>
  <c r="S29" i="97" s="1"/>
  <c r="M27" i="97"/>
  <c r="P27" i="97" s="1"/>
  <c r="AB38" i="32"/>
  <c r="Y39" i="32" s="1"/>
  <c r="AB39" i="32" s="1"/>
  <c r="X39" i="32"/>
  <c r="Z39" i="32" s="1"/>
  <c r="Z38" i="32"/>
  <c r="Z10" i="32"/>
  <c r="AA10" i="32" s="1"/>
  <c r="AB10" i="32" s="1"/>
  <c r="Y11" i="32" s="1"/>
  <c r="X11" i="32"/>
  <c r="R26" i="97" l="1"/>
  <c r="O27" i="97" s="1"/>
  <c r="T30" i="97"/>
  <c r="V29" i="97" s="1"/>
  <c r="S30" i="97" s="1"/>
  <c r="M28" i="97"/>
  <c r="P28" i="97" s="1"/>
  <c r="AB11" i="32"/>
  <c r="Y12" i="32" s="1"/>
  <c r="Z11" i="32"/>
  <c r="AA11" i="32" s="1"/>
  <c r="X12" i="32"/>
  <c r="R27" i="97" l="1"/>
  <c r="O28" i="97" s="1"/>
  <c r="T31" i="97"/>
  <c r="V30" i="97" s="1"/>
  <c r="S31" i="97" s="1"/>
  <c r="M29" i="97"/>
  <c r="P29" i="97" s="1"/>
  <c r="X13" i="32"/>
  <c r="Z13" i="32" s="1"/>
  <c r="AA13" i="32" s="1"/>
  <c r="Z12" i="32"/>
  <c r="AA12" i="32" s="1"/>
  <c r="AB12" i="32" s="1"/>
  <c r="Y13" i="32" s="1"/>
  <c r="AB13" i="32" s="1"/>
  <c r="R28" i="97" l="1"/>
  <c r="O29" i="97" s="1"/>
  <c r="T32" i="97"/>
  <c r="V31" i="97" s="1"/>
  <c r="S32" i="97" s="1"/>
  <c r="M30" i="97"/>
  <c r="P30" i="97" s="1"/>
  <c r="R29" i="97" l="1"/>
  <c r="O30" i="97" s="1"/>
  <c r="T33" i="97"/>
  <c r="V32" i="97" s="1"/>
  <c r="S33" i="97" s="1"/>
  <c r="M31" i="97"/>
  <c r="P31" i="97" s="1"/>
  <c r="R30" i="97" l="1"/>
  <c r="O31" i="97" s="1"/>
  <c r="T34" i="97"/>
  <c r="V33" i="97" s="1"/>
  <c r="S34" i="97" s="1"/>
  <c r="M32" i="97"/>
  <c r="P32" i="97" s="1"/>
  <c r="R31" i="97" l="1"/>
  <c r="O32" i="97" s="1"/>
  <c r="T35" i="97"/>
  <c r="V34" i="97" s="1"/>
  <c r="S35" i="97" s="1"/>
  <c r="M33" i="97"/>
  <c r="P33" i="97" s="1"/>
  <c r="AB16" i="96"/>
  <c r="AB8" i="96"/>
  <c r="AB15" i="96"/>
  <c r="AB7" i="96"/>
  <c r="AB14" i="96"/>
  <c r="AB12" i="96"/>
  <c r="AB11" i="96"/>
  <c r="AB13" i="96"/>
  <c r="AB10" i="96"/>
  <c r="AB9" i="96"/>
  <c r="AB14" i="94"/>
  <c r="AB16" i="94"/>
  <c r="AB7" i="94"/>
  <c r="AB13" i="94"/>
  <c r="AB8" i="94"/>
  <c r="AB12" i="94"/>
  <c r="AB11" i="94"/>
  <c r="AB10" i="94"/>
  <c r="AB9" i="94"/>
  <c r="AB15" i="94"/>
  <c r="AB16" i="93"/>
  <c r="AB8" i="93"/>
  <c r="AB9" i="93"/>
  <c r="AB15" i="93"/>
  <c r="AB7" i="93"/>
  <c r="AB11" i="93"/>
  <c r="AB14" i="93"/>
  <c r="AB13" i="93"/>
  <c r="AB12" i="93"/>
  <c r="AB10" i="93"/>
  <c r="AB10" i="92"/>
  <c r="AB8" i="92"/>
  <c r="AB7" i="92"/>
  <c r="AB14" i="92"/>
  <c r="AB12" i="92"/>
  <c r="AB11" i="92"/>
  <c r="AB9" i="92"/>
  <c r="AB16" i="92"/>
  <c r="AB15" i="92"/>
  <c r="AB13" i="92"/>
  <c r="AB16" i="91"/>
  <c r="AB8" i="91"/>
  <c r="AB15" i="91"/>
  <c r="AB7" i="91"/>
  <c r="AB11" i="91"/>
  <c r="AB9" i="91"/>
  <c r="AB14" i="91"/>
  <c r="AB13" i="91"/>
  <c r="AB12" i="91"/>
  <c r="AB10" i="91"/>
  <c r="AB16" i="90"/>
  <c r="AB8" i="90"/>
  <c r="AB15" i="90"/>
  <c r="AB14" i="90"/>
  <c r="AB13" i="90"/>
  <c r="AB12" i="90"/>
  <c r="AB11" i="90"/>
  <c r="AB10" i="90"/>
  <c r="AB7" i="90"/>
  <c r="AB9" i="90"/>
  <c r="AB10" i="80"/>
  <c r="B53" i="95" s="1"/>
  <c r="AB9" i="80"/>
  <c r="B52" i="95" s="1"/>
  <c r="AB15" i="80"/>
  <c r="B58" i="95" s="1"/>
  <c r="AB7" i="80"/>
  <c r="B50" i="95" s="1"/>
  <c r="AB12" i="80"/>
  <c r="B55" i="95" s="1"/>
  <c r="AB16" i="80"/>
  <c r="B59" i="95" s="1"/>
  <c r="AB14" i="80"/>
  <c r="B57" i="95" s="1"/>
  <c r="AB13" i="80"/>
  <c r="B56" i="95" s="1"/>
  <c r="AB8" i="80"/>
  <c r="B51" i="95" s="1"/>
  <c r="AB11" i="80"/>
  <c r="B54" i="95" s="1"/>
  <c r="R32" i="97" l="1"/>
  <c r="O33" i="97" s="1"/>
  <c r="T36" i="97"/>
  <c r="V35" i="97" s="1"/>
  <c r="S36" i="97" s="1"/>
  <c r="M34" i="97"/>
  <c r="P34" i="97" s="1"/>
  <c r="T7" i="96"/>
  <c r="T7" i="94"/>
  <c r="T7" i="93"/>
  <c r="T7" i="92"/>
  <c r="T7" i="91"/>
  <c r="T7" i="90"/>
  <c r="T7" i="87"/>
  <c r="T7" i="80"/>
  <c r="F32" i="126"/>
  <c r="C42" i="126"/>
  <c r="C37" i="126"/>
  <c r="O35" i="126"/>
  <c r="C41" i="126"/>
  <c r="B35" i="126"/>
  <c r="D18" i="126"/>
  <c r="B18" i="126"/>
  <c r="B21" i="126" s="1"/>
  <c r="O21" i="126"/>
  <c r="Q7" i="126"/>
  <c r="P7" i="126"/>
  <c r="Q6" i="126"/>
  <c r="P6" i="126"/>
  <c r="F3" i="126"/>
  <c r="R33" i="97" l="1"/>
  <c r="O34" i="97" s="1"/>
  <c r="T37" i="97"/>
  <c r="V36" i="97" s="1"/>
  <c r="S37" i="97" s="1"/>
  <c r="M35" i="97"/>
  <c r="P35" i="97" s="1"/>
  <c r="P35" i="126"/>
  <c r="B41" i="126"/>
  <c r="D42" i="126"/>
  <c r="B37" i="126"/>
  <c r="B42" i="126"/>
  <c r="C43" i="126"/>
  <c r="L32" i="126"/>
  <c r="C36" i="126"/>
  <c r="D37" i="126" s="1"/>
  <c r="E37" i="126" s="1"/>
  <c r="F37" i="126" s="1"/>
  <c r="C44" i="126"/>
  <c r="D35" i="126"/>
  <c r="Q35" i="126" s="1"/>
  <c r="C39" i="126"/>
  <c r="C40" i="126"/>
  <c r="C38" i="126"/>
  <c r="L18" i="126"/>
  <c r="C23" i="126"/>
  <c r="B23" i="126" s="1"/>
  <c r="C26" i="126"/>
  <c r="B26" i="126" s="1"/>
  <c r="C27" i="126"/>
  <c r="B27" i="126" s="1"/>
  <c r="C22" i="126"/>
  <c r="B22" i="126" s="1"/>
  <c r="C25" i="126"/>
  <c r="B25" i="126" s="1"/>
  <c r="C28" i="126"/>
  <c r="D28" i="126" s="1"/>
  <c r="E28" i="126" s="1"/>
  <c r="C29" i="126"/>
  <c r="F18" i="126"/>
  <c r="C30" i="126"/>
  <c r="D21" i="126"/>
  <c r="Q21" i="126" s="1"/>
  <c r="C24" i="126"/>
  <c r="B24" i="126" s="1"/>
  <c r="P21" i="126"/>
  <c r="O6" i="126"/>
  <c r="L3" i="126"/>
  <c r="C15" i="126"/>
  <c r="B15" i="126" s="1"/>
  <c r="C14" i="126"/>
  <c r="B14" i="126" s="1"/>
  <c r="C13" i="126"/>
  <c r="C12" i="126"/>
  <c r="C9" i="126"/>
  <c r="C7" i="126"/>
  <c r="D7" i="126" s="1"/>
  <c r="E7" i="126" s="1"/>
  <c r="D6" i="126"/>
  <c r="B6" i="126"/>
  <c r="C10" i="126"/>
  <c r="R34" i="97" l="1"/>
  <c r="O35" i="97" s="1"/>
  <c r="T38" i="97"/>
  <c r="V37" i="97" s="1"/>
  <c r="S38" i="97" s="1"/>
  <c r="M36" i="97"/>
  <c r="P36" i="97" s="1"/>
  <c r="E42" i="126"/>
  <c r="F42" i="126" s="1"/>
  <c r="G42" i="126" s="1"/>
  <c r="H42" i="126" s="1"/>
  <c r="I42" i="126" s="1"/>
  <c r="J42" i="126" s="1"/>
  <c r="K42" i="126" s="1"/>
  <c r="D40" i="126"/>
  <c r="E40" i="126" s="1"/>
  <c r="F40" i="126" s="1"/>
  <c r="G40" i="126" s="1"/>
  <c r="H40" i="126" s="1"/>
  <c r="I40" i="126" s="1"/>
  <c r="B40" i="126"/>
  <c r="O40" i="126"/>
  <c r="D43" i="126"/>
  <c r="E43" i="126" s="1"/>
  <c r="F43" i="126" s="1"/>
  <c r="G43" i="126" s="1"/>
  <c r="H43" i="126" s="1"/>
  <c r="I43" i="126" s="1"/>
  <c r="J43" i="126" s="1"/>
  <c r="K43" i="126" s="1"/>
  <c r="L43" i="126" s="1"/>
  <c r="B43" i="126"/>
  <c r="D39" i="126"/>
  <c r="E39" i="126" s="1"/>
  <c r="F39" i="126" s="1"/>
  <c r="G39" i="126" s="1"/>
  <c r="H39" i="126" s="1"/>
  <c r="B39" i="126"/>
  <c r="O39" i="126"/>
  <c r="N42" i="126"/>
  <c r="O42" i="126"/>
  <c r="D41" i="126"/>
  <c r="O37" i="126"/>
  <c r="B38" i="126"/>
  <c r="D38" i="126"/>
  <c r="E38" i="126" s="1"/>
  <c r="F38" i="126" s="1"/>
  <c r="G38" i="126" s="1"/>
  <c r="R35" i="126"/>
  <c r="N37" i="126"/>
  <c r="D44" i="126"/>
  <c r="E44" i="126" s="1"/>
  <c r="F44" i="126" s="1"/>
  <c r="G44" i="126" s="1"/>
  <c r="H44" i="126" s="1"/>
  <c r="I44" i="126" s="1"/>
  <c r="J44" i="126" s="1"/>
  <c r="K44" i="126" s="1"/>
  <c r="L44" i="126" s="1"/>
  <c r="M44" i="126" s="1"/>
  <c r="B44" i="126"/>
  <c r="D36" i="126"/>
  <c r="E36" i="126" s="1"/>
  <c r="B36" i="126"/>
  <c r="N35" i="126"/>
  <c r="F28" i="126"/>
  <c r="D22" i="126"/>
  <c r="E22" i="126" s="1"/>
  <c r="N22" i="126" s="1"/>
  <c r="D30" i="126"/>
  <c r="E30" i="126" s="1"/>
  <c r="F30" i="126" s="1"/>
  <c r="G30" i="126" s="1"/>
  <c r="H30" i="126" s="1"/>
  <c r="I30" i="126" s="1"/>
  <c r="J30" i="126" s="1"/>
  <c r="K30" i="126" s="1"/>
  <c r="L30" i="126" s="1"/>
  <c r="M30" i="126" s="1"/>
  <c r="G28" i="126"/>
  <c r="H28" i="126" s="1"/>
  <c r="I28" i="126" s="1"/>
  <c r="J28" i="126" s="1"/>
  <c r="K28" i="126" s="1"/>
  <c r="D29" i="126"/>
  <c r="E29" i="126" s="1"/>
  <c r="F29" i="126" s="1"/>
  <c r="G29" i="126" s="1"/>
  <c r="H29" i="126" s="1"/>
  <c r="I29" i="126" s="1"/>
  <c r="J29" i="126" s="1"/>
  <c r="K29" i="126" s="1"/>
  <c r="L29" i="126" s="1"/>
  <c r="B28" i="126"/>
  <c r="D27" i="126"/>
  <c r="E27" i="126" s="1"/>
  <c r="F27" i="126" s="1"/>
  <c r="D26" i="126"/>
  <c r="E26" i="126" s="1"/>
  <c r="F26" i="126" s="1"/>
  <c r="G26" i="126" s="1"/>
  <c r="H26" i="126" s="1"/>
  <c r="I26" i="126" s="1"/>
  <c r="N26" i="126" s="1"/>
  <c r="R21" i="126"/>
  <c r="B30" i="126"/>
  <c r="B29" i="126"/>
  <c r="D25" i="126"/>
  <c r="E25" i="126" s="1"/>
  <c r="F25" i="126" s="1"/>
  <c r="G25" i="126" s="1"/>
  <c r="H25" i="126" s="1"/>
  <c r="N25" i="126" s="1"/>
  <c r="D24" i="126"/>
  <c r="E24" i="126" s="1"/>
  <c r="F24" i="126" s="1"/>
  <c r="G24" i="126" s="1"/>
  <c r="N24" i="126" s="1"/>
  <c r="N21" i="126"/>
  <c r="D23" i="126"/>
  <c r="R6" i="126"/>
  <c r="O7" i="126"/>
  <c r="N6" i="126"/>
  <c r="D13" i="126"/>
  <c r="D10" i="126"/>
  <c r="B10" i="126"/>
  <c r="B9" i="126"/>
  <c r="D15" i="126"/>
  <c r="E15" i="126" s="1"/>
  <c r="F15" i="126" s="1"/>
  <c r="D14" i="126"/>
  <c r="E14" i="126" s="1"/>
  <c r="B12" i="126"/>
  <c r="B7" i="126"/>
  <c r="N7" i="126" s="1"/>
  <c r="B13" i="126"/>
  <c r="C11" i="126"/>
  <c r="C8" i="126"/>
  <c r="E16" i="124"/>
  <c r="E15" i="124"/>
  <c r="E14" i="124"/>
  <c r="E13" i="124"/>
  <c r="E12" i="124"/>
  <c r="E11" i="124"/>
  <c r="E10" i="124"/>
  <c r="E9" i="124"/>
  <c r="E8" i="124"/>
  <c r="E7" i="124"/>
  <c r="E6" i="124"/>
  <c r="E5" i="124"/>
  <c r="E4" i="124"/>
  <c r="M37" i="97" l="1"/>
  <c r="P37" i="97" s="1"/>
  <c r="R35" i="97"/>
  <c r="O36" i="97" s="1"/>
  <c r="T39" i="97"/>
  <c r="V38" i="97" s="1"/>
  <c r="S39" i="97" s="1"/>
  <c r="N40" i="126"/>
  <c r="N39" i="126"/>
  <c r="Q39" i="126"/>
  <c r="P39" i="126"/>
  <c r="R39" i="126" s="1"/>
  <c r="N43" i="126"/>
  <c r="N44" i="126"/>
  <c r="O38" i="126"/>
  <c r="O43" i="126"/>
  <c r="N38" i="126"/>
  <c r="Q40" i="126"/>
  <c r="P40" i="126"/>
  <c r="R40" i="126" s="1"/>
  <c r="O44" i="126"/>
  <c r="Q37" i="126"/>
  <c r="P37" i="126"/>
  <c r="O36" i="126"/>
  <c r="E41" i="126"/>
  <c r="F41" i="126" s="1"/>
  <c r="G41" i="126" s="1"/>
  <c r="H41" i="126" s="1"/>
  <c r="I41" i="126" s="1"/>
  <c r="J41" i="126" s="1"/>
  <c r="N41" i="126" s="1"/>
  <c r="N36" i="126"/>
  <c r="Q42" i="126"/>
  <c r="P42" i="126"/>
  <c r="R42" i="126" s="1"/>
  <c r="O22" i="126"/>
  <c r="N28" i="126"/>
  <c r="O28" i="126"/>
  <c r="P28" i="126" s="1"/>
  <c r="N30" i="126"/>
  <c r="O30" i="126"/>
  <c r="Q30" i="126" s="1"/>
  <c r="O29" i="126"/>
  <c r="P29" i="126" s="1"/>
  <c r="N29" i="126"/>
  <c r="G27" i="126"/>
  <c r="H27" i="126" s="1"/>
  <c r="I27" i="126" s="1"/>
  <c r="J27" i="126" s="1"/>
  <c r="N27" i="126" s="1"/>
  <c r="O26" i="126"/>
  <c r="Q26" i="126" s="1"/>
  <c r="O25" i="126"/>
  <c r="P25" i="126" s="1"/>
  <c r="P30" i="126"/>
  <c r="R30" i="126" s="1"/>
  <c r="E23" i="126"/>
  <c r="F23" i="126" s="1"/>
  <c r="N23" i="126" s="1"/>
  <c r="O24" i="126"/>
  <c r="P24" i="126" s="1"/>
  <c r="Q22" i="126"/>
  <c r="P22" i="126"/>
  <c r="R7" i="126"/>
  <c r="D9" i="126"/>
  <c r="F14" i="126"/>
  <c r="G15" i="126"/>
  <c r="E10" i="126"/>
  <c r="F10" i="126" s="1"/>
  <c r="G10" i="126" s="1"/>
  <c r="H10" i="126" s="1"/>
  <c r="N10" i="126" s="1"/>
  <c r="D8" i="126"/>
  <c r="E8" i="126" s="1"/>
  <c r="F8" i="126" s="1"/>
  <c r="B8" i="126"/>
  <c r="B11" i="126"/>
  <c r="D11" i="126"/>
  <c r="E11" i="126" s="1"/>
  <c r="F11" i="126" s="1"/>
  <c r="G11" i="126" s="1"/>
  <c r="H11" i="126" s="1"/>
  <c r="I11" i="126" s="1"/>
  <c r="D12" i="126"/>
  <c r="E13" i="126"/>
  <c r="F13" i="126" s="1"/>
  <c r="G13" i="126" s="1"/>
  <c r="H13" i="126" s="1"/>
  <c r="I13" i="126" s="1"/>
  <c r="J13" i="126" s="1"/>
  <c r="K13" i="126" s="1"/>
  <c r="N13" i="126" s="1"/>
  <c r="B12" i="123"/>
  <c r="D12" i="123"/>
  <c r="M25" i="125"/>
  <c r="M38" i="97" l="1"/>
  <c r="P38" i="97" s="1"/>
  <c r="R36" i="97"/>
  <c r="O37" i="97" s="1"/>
  <c r="T40" i="97"/>
  <c r="V39" i="97" s="1"/>
  <c r="S40" i="97" s="1"/>
  <c r="V40" i="97" s="1"/>
  <c r="Q38" i="126"/>
  <c r="P38" i="126"/>
  <c r="R38" i="126" s="1"/>
  <c r="O41" i="126"/>
  <c r="Q43" i="126"/>
  <c r="P43" i="126"/>
  <c r="R43" i="126" s="1"/>
  <c r="Q36" i="126"/>
  <c r="P36" i="126"/>
  <c r="R36" i="126" s="1"/>
  <c r="Q44" i="126"/>
  <c r="P44" i="126"/>
  <c r="R44" i="126" s="1"/>
  <c r="R37" i="126"/>
  <c r="Q28" i="126"/>
  <c r="O23" i="126"/>
  <c r="Q29" i="126"/>
  <c r="R29" i="126" s="1"/>
  <c r="O27" i="126"/>
  <c r="P27" i="126" s="1"/>
  <c r="P26" i="126"/>
  <c r="R26" i="126" s="1"/>
  <c r="R22" i="126"/>
  <c r="Q25" i="126"/>
  <c r="R25" i="126" s="1"/>
  <c r="Q27" i="126"/>
  <c r="R27" i="126" s="1"/>
  <c r="Q24" i="126"/>
  <c r="R24" i="126" s="1"/>
  <c r="Q23" i="126"/>
  <c r="P23" i="126"/>
  <c r="R28" i="126"/>
  <c r="O13" i="126"/>
  <c r="E9" i="126"/>
  <c r="F9" i="126" s="1"/>
  <c r="G9" i="126" s="1"/>
  <c r="N9" i="126" s="1"/>
  <c r="O9" i="126"/>
  <c r="O11" i="126"/>
  <c r="H15" i="126"/>
  <c r="I15" i="126" s="1"/>
  <c r="J15" i="126" s="1"/>
  <c r="K15" i="126" s="1"/>
  <c r="L15" i="126" s="1"/>
  <c r="M15" i="126" s="1"/>
  <c r="N15" i="126" s="1"/>
  <c r="O8" i="126"/>
  <c r="E12" i="126"/>
  <c r="G14" i="126"/>
  <c r="H14" i="126" s="1"/>
  <c r="I14" i="126" s="1"/>
  <c r="J14" i="126" s="1"/>
  <c r="K14" i="126" s="1"/>
  <c r="L14" i="126" s="1"/>
  <c r="N14" i="126" s="1"/>
  <c r="Q13" i="126"/>
  <c r="P13" i="126"/>
  <c r="R13" i="126" s="1"/>
  <c r="O10" i="126"/>
  <c r="N11" i="126"/>
  <c r="N8" i="126"/>
  <c r="S278" i="125"/>
  <c r="R278" i="125"/>
  <c r="Q278" i="125"/>
  <c r="P278" i="125"/>
  <c r="O278" i="125"/>
  <c r="N278" i="125"/>
  <c r="M278" i="125"/>
  <c r="L278" i="125"/>
  <c r="K278" i="125"/>
  <c r="J278" i="125"/>
  <c r="S277" i="125"/>
  <c r="R277" i="125"/>
  <c r="Q277" i="125"/>
  <c r="P277" i="125"/>
  <c r="O277" i="125"/>
  <c r="N277" i="125"/>
  <c r="M277" i="125"/>
  <c r="L277" i="125"/>
  <c r="K277" i="125"/>
  <c r="J277" i="125"/>
  <c r="S276" i="125"/>
  <c r="R276" i="125"/>
  <c r="Q276" i="125"/>
  <c r="P276" i="125"/>
  <c r="O276" i="125"/>
  <c r="N276" i="125"/>
  <c r="M276" i="125"/>
  <c r="L276" i="125"/>
  <c r="K276" i="125"/>
  <c r="J276" i="125"/>
  <c r="S259" i="125"/>
  <c r="R259" i="125"/>
  <c r="Q259" i="125"/>
  <c r="P259" i="125"/>
  <c r="O259" i="125"/>
  <c r="N259" i="125"/>
  <c r="M259" i="125"/>
  <c r="L259" i="125"/>
  <c r="K259" i="125"/>
  <c r="J259" i="125"/>
  <c r="S258" i="125"/>
  <c r="R258" i="125"/>
  <c r="Q258" i="125"/>
  <c r="P258" i="125"/>
  <c r="O258" i="125"/>
  <c r="N258" i="125"/>
  <c r="M258" i="125"/>
  <c r="L258" i="125"/>
  <c r="K258" i="125"/>
  <c r="J258" i="125"/>
  <c r="S257" i="125"/>
  <c r="R257" i="125"/>
  <c r="Q257" i="125"/>
  <c r="P257" i="125"/>
  <c r="O257" i="125"/>
  <c r="N257" i="125"/>
  <c r="M257" i="125"/>
  <c r="L257" i="125"/>
  <c r="K257" i="125"/>
  <c r="J257" i="125"/>
  <c r="S256" i="125"/>
  <c r="R256" i="125"/>
  <c r="Q256" i="125"/>
  <c r="P256" i="125"/>
  <c r="O256" i="125"/>
  <c r="N256" i="125"/>
  <c r="M256" i="125"/>
  <c r="L256" i="125"/>
  <c r="K256" i="125"/>
  <c r="J256" i="125"/>
  <c r="S255" i="125"/>
  <c r="R255" i="125"/>
  <c r="Q255" i="125"/>
  <c r="P255" i="125"/>
  <c r="O255" i="125"/>
  <c r="N255" i="125"/>
  <c r="M255" i="125"/>
  <c r="L255" i="125"/>
  <c r="K255" i="125"/>
  <c r="J255" i="125"/>
  <c r="S254" i="125"/>
  <c r="R254" i="125"/>
  <c r="Q254" i="125"/>
  <c r="P254" i="125"/>
  <c r="O254" i="125"/>
  <c r="N254" i="125"/>
  <c r="M254" i="125"/>
  <c r="L254" i="125"/>
  <c r="K254" i="125"/>
  <c r="J254" i="125"/>
  <c r="S239" i="125"/>
  <c r="R239" i="125"/>
  <c r="Q239" i="125"/>
  <c r="P239" i="125"/>
  <c r="O239" i="125"/>
  <c r="N239" i="125"/>
  <c r="M239" i="125"/>
  <c r="L239" i="125"/>
  <c r="K239" i="125"/>
  <c r="J239" i="125"/>
  <c r="S238" i="125"/>
  <c r="R238" i="125"/>
  <c r="Q238" i="125"/>
  <c r="P238" i="125"/>
  <c r="O238" i="125"/>
  <c r="N238" i="125"/>
  <c r="M238" i="125"/>
  <c r="L238" i="125"/>
  <c r="K238" i="125"/>
  <c r="J238" i="125"/>
  <c r="S237" i="125"/>
  <c r="R237" i="125"/>
  <c r="Q237" i="125"/>
  <c r="P237" i="125"/>
  <c r="O237" i="125"/>
  <c r="N237" i="125"/>
  <c r="M237" i="125"/>
  <c r="L237" i="125"/>
  <c r="K237" i="125"/>
  <c r="J237" i="125"/>
  <c r="S236" i="125"/>
  <c r="R236" i="125"/>
  <c r="Q236" i="125"/>
  <c r="P236" i="125"/>
  <c r="O236" i="125"/>
  <c r="N236" i="125"/>
  <c r="M236" i="125"/>
  <c r="L236" i="125"/>
  <c r="K236" i="125"/>
  <c r="J236" i="125"/>
  <c r="S235" i="125"/>
  <c r="R235" i="125"/>
  <c r="Q235" i="125"/>
  <c r="P235" i="125"/>
  <c r="O235" i="125"/>
  <c r="N235" i="125"/>
  <c r="M235" i="125"/>
  <c r="L235" i="125"/>
  <c r="K235" i="125"/>
  <c r="J235" i="125"/>
  <c r="S234" i="125"/>
  <c r="R234" i="125"/>
  <c r="Q234" i="125"/>
  <c r="P234" i="125"/>
  <c r="O234" i="125"/>
  <c r="N234" i="125"/>
  <c r="M234" i="125"/>
  <c r="L234" i="125"/>
  <c r="K234" i="125"/>
  <c r="J234" i="125"/>
  <c r="S233" i="125"/>
  <c r="R233" i="125"/>
  <c r="Q233" i="125"/>
  <c r="P233" i="125"/>
  <c r="O233" i="125"/>
  <c r="N233" i="125"/>
  <c r="M233" i="125"/>
  <c r="L233" i="125"/>
  <c r="K233" i="125"/>
  <c r="J233" i="125"/>
  <c r="S232" i="125"/>
  <c r="R232" i="125"/>
  <c r="Q232" i="125"/>
  <c r="P232" i="125"/>
  <c r="O232" i="125"/>
  <c r="N232" i="125"/>
  <c r="M232" i="125"/>
  <c r="L232" i="125"/>
  <c r="K232" i="125"/>
  <c r="J232" i="125"/>
  <c r="S231" i="125"/>
  <c r="R231" i="125"/>
  <c r="Q231" i="125"/>
  <c r="P231" i="125"/>
  <c r="O231" i="125"/>
  <c r="N231" i="125"/>
  <c r="M231" i="125"/>
  <c r="L231" i="125"/>
  <c r="K231" i="125"/>
  <c r="J231" i="125"/>
  <c r="S213" i="125"/>
  <c r="R213" i="125"/>
  <c r="Q213" i="125"/>
  <c r="P213" i="125"/>
  <c r="O213" i="125"/>
  <c r="N213" i="125"/>
  <c r="M213" i="125"/>
  <c r="L213" i="125"/>
  <c r="K213" i="125"/>
  <c r="J213" i="125"/>
  <c r="S212" i="125"/>
  <c r="R212" i="125"/>
  <c r="Q212" i="125"/>
  <c r="P212" i="125"/>
  <c r="O212" i="125"/>
  <c r="N212" i="125"/>
  <c r="M212" i="125"/>
  <c r="L212" i="125"/>
  <c r="K212" i="125"/>
  <c r="J212" i="125"/>
  <c r="S211" i="125"/>
  <c r="R211" i="125"/>
  <c r="Q211" i="125"/>
  <c r="P211" i="125"/>
  <c r="O211" i="125"/>
  <c r="N211" i="125"/>
  <c r="M211" i="125"/>
  <c r="L211" i="125"/>
  <c r="K211" i="125"/>
  <c r="J211" i="125"/>
  <c r="S210" i="125"/>
  <c r="R210" i="125"/>
  <c r="Q210" i="125"/>
  <c r="P210" i="125"/>
  <c r="O210" i="125"/>
  <c r="N210" i="125"/>
  <c r="M210" i="125"/>
  <c r="L210" i="125"/>
  <c r="K210" i="125"/>
  <c r="J210" i="125"/>
  <c r="S209" i="125"/>
  <c r="R209" i="125"/>
  <c r="Q209" i="125"/>
  <c r="P209" i="125"/>
  <c r="O209" i="125"/>
  <c r="N209" i="125"/>
  <c r="M209" i="125"/>
  <c r="L209" i="125"/>
  <c r="K209" i="125"/>
  <c r="J209" i="125"/>
  <c r="S208" i="125"/>
  <c r="R208" i="125"/>
  <c r="Q208" i="125"/>
  <c r="P208" i="125"/>
  <c r="O208" i="125"/>
  <c r="N208" i="125"/>
  <c r="M208" i="125"/>
  <c r="L208" i="125"/>
  <c r="K208" i="125"/>
  <c r="J208" i="125"/>
  <c r="S207" i="125"/>
  <c r="R207" i="125"/>
  <c r="Q207" i="125"/>
  <c r="P207" i="125"/>
  <c r="O207" i="125"/>
  <c r="N207" i="125"/>
  <c r="M207" i="125"/>
  <c r="L207" i="125"/>
  <c r="K207" i="125"/>
  <c r="J207" i="125"/>
  <c r="S206" i="125"/>
  <c r="R206" i="125"/>
  <c r="Q206" i="125"/>
  <c r="P206" i="125"/>
  <c r="O206" i="125"/>
  <c r="N206" i="125"/>
  <c r="M206" i="125"/>
  <c r="L206" i="125"/>
  <c r="K206" i="125"/>
  <c r="J206" i="125"/>
  <c r="S205" i="125"/>
  <c r="R205" i="125"/>
  <c r="Q205" i="125"/>
  <c r="P205" i="125"/>
  <c r="O205" i="125"/>
  <c r="N205" i="125"/>
  <c r="M205" i="125"/>
  <c r="L205" i="125"/>
  <c r="K205" i="125"/>
  <c r="J205" i="125"/>
  <c r="S204" i="125"/>
  <c r="R204" i="125"/>
  <c r="Q204" i="125"/>
  <c r="P204" i="125"/>
  <c r="O204" i="125"/>
  <c r="N204" i="125"/>
  <c r="M204" i="125"/>
  <c r="L204" i="125"/>
  <c r="K204" i="125"/>
  <c r="J204" i="125"/>
  <c r="S203" i="125"/>
  <c r="R203" i="125"/>
  <c r="Q203" i="125"/>
  <c r="P203" i="125"/>
  <c r="O203" i="125"/>
  <c r="N203" i="125"/>
  <c r="M203" i="125"/>
  <c r="L203" i="125"/>
  <c r="K203" i="125"/>
  <c r="J203" i="125"/>
  <c r="S202" i="125"/>
  <c r="R202" i="125"/>
  <c r="Q202" i="125"/>
  <c r="P202" i="125"/>
  <c r="O202" i="125"/>
  <c r="N202" i="125"/>
  <c r="M202" i="125"/>
  <c r="L202" i="125"/>
  <c r="K202" i="125"/>
  <c r="J202" i="125"/>
  <c r="J168" i="125"/>
  <c r="K168" i="125"/>
  <c r="L168" i="125"/>
  <c r="M168" i="125"/>
  <c r="N168" i="125"/>
  <c r="O168" i="125"/>
  <c r="P168" i="125"/>
  <c r="Q168" i="125"/>
  <c r="R168" i="125"/>
  <c r="S168" i="125"/>
  <c r="J169" i="125"/>
  <c r="K169" i="125"/>
  <c r="L169" i="125"/>
  <c r="M169" i="125"/>
  <c r="N169" i="125"/>
  <c r="O169" i="125"/>
  <c r="P169" i="125"/>
  <c r="Q169" i="125"/>
  <c r="R169" i="125"/>
  <c r="S169" i="125"/>
  <c r="J170" i="125"/>
  <c r="K170" i="125"/>
  <c r="L170" i="125"/>
  <c r="M170" i="125"/>
  <c r="N170" i="125"/>
  <c r="O170" i="125"/>
  <c r="P170" i="125"/>
  <c r="Q170" i="125"/>
  <c r="R170" i="125"/>
  <c r="S170" i="125"/>
  <c r="J171" i="125"/>
  <c r="K171" i="125"/>
  <c r="L171" i="125"/>
  <c r="M171" i="125"/>
  <c r="N171" i="125"/>
  <c r="O171" i="125"/>
  <c r="P171" i="125"/>
  <c r="Q171" i="125"/>
  <c r="R171" i="125"/>
  <c r="S171" i="125"/>
  <c r="J172" i="125"/>
  <c r="K172" i="125"/>
  <c r="L172" i="125"/>
  <c r="M172" i="125"/>
  <c r="N172" i="125"/>
  <c r="O172" i="125"/>
  <c r="P172" i="125"/>
  <c r="Q172" i="125"/>
  <c r="R172" i="125"/>
  <c r="S172" i="125"/>
  <c r="J173" i="125"/>
  <c r="K173" i="125"/>
  <c r="L173" i="125"/>
  <c r="M173" i="125"/>
  <c r="N173" i="125"/>
  <c r="O173" i="125"/>
  <c r="P173" i="125"/>
  <c r="Q173" i="125"/>
  <c r="R173" i="125"/>
  <c r="S173" i="125"/>
  <c r="J174" i="125"/>
  <c r="K174" i="125"/>
  <c r="L174" i="125"/>
  <c r="M174" i="125"/>
  <c r="N174" i="125"/>
  <c r="O174" i="125"/>
  <c r="P174" i="125"/>
  <c r="Q174" i="125"/>
  <c r="R174" i="125"/>
  <c r="S174" i="125"/>
  <c r="J175" i="125"/>
  <c r="K175" i="125"/>
  <c r="L175" i="125"/>
  <c r="M175" i="125"/>
  <c r="N175" i="125"/>
  <c r="O175" i="125"/>
  <c r="P175" i="125"/>
  <c r="Q175" i="125"/>
  <c r="R175" i="125"/>
  <c r="S175" i="125"/>
  <c r="J176" i="125"/>
  <c r="K176" i="125"/>
  <c r="L176" i="125"/>
  <c r="M176" i="125"/>
  <c r="N176" i="125"/>
  <c r="O176" i="125"/>
  <c r="P176" i="125"/>
  <c r="Q176" i="125"/>
  <c r="R176" i="125"/>
  <c r="S176" i="125"/>
  <c r="J177" i="125"/>
  <c r="K177" i="125"/>
  <c r="L177" i="125"/>
  <c r="M177" i="125"/>
  <c r="N177" i="125"/>
  <c r="O177" i="125"/>
  <c r="P177" i="125"/>
  <c r="Q177" i="125"/>
  <c r="R177" i="125"/>
  <c r="S177" i="125"/>
  <c r="J178" i="125"/>
  <c r="K178" i="125"/>
  <c r="L178" i="125"/>
  <c r="M178" i="125"/>
  <c r="N178" i="125"/>
  <c r="O178" i="125"/>
  <c r="P178" i="125"/>
  <c r="Q178" i="125"/>
  <c r="R178" i="125"/>
  <c r="S178" i="125"/>
  <c r="J179" i="125"/>
  <c r="K179" i="125"/>
  <c r="L179" i="125"/>
  <c r="M179" i="125"/>
  <c r="N179" i="125"/>
  <c r="O179" i="125"/>
  <c r="P179" i="125"/>
  <c r="Q179" i="125"/>
  <c r="R179" i="125"/>
  <c r="S179" i="125"/>
  <c r="J180" i="125"/>
  <c r="K180" i="125"/>
  <c r="L180" i="125"/>
  <c r="M180" i="125"/>
  <c r="N180" i="125"/>
  <c r="O180" i="125"/>
  <c r="P180" i="125"/>
  <c r="Q180" i="125"/>
  <c r="R180" i="125"/>
  <c r="S180" i="125"/>
  <c r="J181" i="125"/>
  <c r="K181" i="125"/>
  <c r="L181" i="125"/>
  <c r="M181" i="125"/>
  <c r="N181" i="125"/>
  <c r="O181" i="125"/>
  <c r="P181" i="125"/>
  <c r="Q181" i="125"/>
  <c r="R181" i="125"/>
  <c r="S181" i="125"/>
  <c r="K167" i="125"/>
  <c r="L167" i="125"/>
  <c r="M167" i="125"/>
  <c r="N167" i="125"/>
  <c r="O167" i="125"/>
  <c r="P167" i="125"/>
  <c r="Q167" i="125"/>
  <c r="R167" i="125"/>
  <c r="S167" i="125"/>
  <c r="J167" i="125"/>
  <c r="J128" i="125"/>
  <c r="J127" i="125"/>
  <c r="K127" i="125"/>
  <c r="L127" i="125"/>
  <c r="M127" i="125"/>
  <c r="N127" i="125"/>
  <c r="O127" i="125"/>
  <c r="P127" i="125"/>
  <c r="Q127" i="125"/>
  <c r="R127" i="125"/>
  <c r="S127" i="125"/>
  <c r="K128" i="125"/>
  <c r="L128" i="125"/>
  <c r="M128" i="125"/>
  <c r="N128" i="125"/>
  <c r="O128" i="125"/>
  <c r="P128" i="125"/>
  <c r="Q128" i="125"/>
  <c r="R128" i="125"/>
  <c r="S128" i="125"/>
  <c r="J129" i="125"/>
  <c r="K129" i="125"/>
  <c r="L129" i="125"/>
  <c r="M129" i="125"/>
  <c r="N129" i="125"/>
  <c r="O129" i="125"/>
  <c r="P129" i="125"/>
  <c r="Q129" i="125"/>
  <c r="R129" i="125"/>
  <c r="S129" i="125"/>
  <c r="J130" i="125"/>
  <c r="K130" i="125"/>
  <c r="L130" i="125"/>
  <c r="M130" i="125"/>
  <c r="N130" i="125"/>
  <c r="O130" i="125"/>
  <c r="P130" i="125"/>
  <c r="Q130" i="125"/>
  <c r="R130" i="125"/>
  <c r="S130" i="125"/>
  <c r="J131" i="125"/>
  <c r="K131" i="125"/>
  <c r="L131" i="125"/>
  <c r="M131" i="125"/>
  <c r="N131" i="125"/>
  <c r="O131" i="125"/>
  <c r="P131" i="125"/>
  <c r="Q131" i="125"/>
  <c r="R131" i="125"/>
  <c r="S131" i="125"/>
  <c r="J132" i="125"/>
  <c r="K132" i="125"/>
  <c r="L132" i="125"/>
  <c r="M132" i="125"/>
  <c r="N132" i="125"/>
  <c r="O132" i="125"/>
  <c r="P132" i="125"/>
  <c r="Q132" i="125"/>
  <c r="R132" i="125"/>
  <c r="S132" i="125"/>
  <c r="J133" i="125"/>
  <c r="K133" i="125"/>
  <c r="L133" i="125"/>
  <c r="M133" i="125"/>
  <c r="N133" i="125"/>
  <c r="O133" i="125"/>
  <c r="P133" i="125"/>
  <c r="Q133" i="125"/>
  <c r="R133" i="125"/>
  <c r="S133" i="125"/>
  <c r="J134" i="125"/>
  <c r="K134" i="125"/>
  <c r="L134" i="125"/>
  <c r="M134" i="125"/>
  <c r="N134" i="125"/>
  <c r="O134" i="125"/>
  <c r="P134" i="125"/>
  <c r="Q134" i="125"/>
  <c r="R134" i="125"/>
  <c r="S134" i="125"/>
  <c r="J135" i="125"/>
  <c r="K135" i="125"/>
  <c r="L135" i="125"/>
  <c r="M135" i="125"/>
  <c r="N135" i="125"/>
  <c r="O135" i="125"/>
  <c r="P135" i="125"/>
  <c r="Q135" i="125"/>
  <c r="R135" i="125"/>
  <c r="S135" i="125"/>
  <c r="J136" i="125"/>
  <c r="K136" i="125"/>
  <c r="L136" i="125"/>
  <c r="M136" i="125"/>
  <c r="N136" i="125"/>
  <c r="O136" i="125"/>
  <c r="P136" i="125"/>
  <c r="Q136" i="125"/>
  <c r="R136" i="125"/>
  <c r="S136" i="125"/>
  <c r="J137" i="125"/>
  <c r="K137" i="125"/>
  <c r="L137" i="125"/>
  <c r="M137" i="125"/>
  <c r="N137" i="125"/>
  <c r="O137" i="125"/>
  <c r="P137" i="125"/>
  <c r="Q137" i="125"/>
  <c r="R137" i="125"/>
  <c r="S137" i="125"/>
  <c r="J138" i="125"/>
  <c r="K138" i="125"/>
  <c r="L138" i="125"/>
  <c r="M138" i="125"/>
  <c r="N138" i="125"/>
  <c r="O138" i="125"/>
  <c r="P138" i="125"/>
  <c r="Q138" i="125"/>
  <c r="R138" i="125"/>
  <c r="S138" i="125"/>
  <c r="J139" i="125"/>
  <c r="K139" i="125"/>
  <c r="L139" i="125"/>
  <c r="M139" i="125"/>
  <c r="N139" i="125"/>
  <c r="O139" i="125"/>
  <c r="P139" i="125"/>
  <c r="Q139" i="125"/>
  <c r="R139" i="125"/>
  <c r="S139" i="125"/>
  <c r="J140" i="125"/>
  <c r="K140" i="125"/>
  <c r="L140" i="125"/>
  <c r="M140" i="125"/>
  <c r="N140" i="125"/>
  <c r="O140" i="125"/>
  <c r="P140" i="125"/>
  <c r="Q140" i="125"/>
  <c r="R140" i="125"/>
  <c r="S140" i="125"/>
  <c r="J141" i="125"/>
  <c r="K141" i="125"/>
  <c r="L141" i="125"/>
  <c r="M141" i="125"/>
  <c r="N141" i="125"/>
  <c r="O141" i="125"/>
  <c r="P141" i="125"/>
  <c r="Q141" i="125"/>
  <c r="R141" i="125"/>
  <c r="S141" i="125"/>
  <c r="J142" i="125"/>
  <c r="K142" i="125"/>
  <c r="L142" i="125"/>
  <c r="M142" i="125"/>
  <c r="N142" i="125"/>
  <c r="O142" i="125"/>
  <c r="P142" i="125"/>
  <c r="Q142" i="125"/>
  <c r="R142" i="125"/>
  <c r="S142" i="125"/>
  <c r="J143" i="125"/>
  <c r="K143" i="125"/>
  <c r="L143" i="125"/>
  <c r="M143" i="125"/>
  <c r="N143" i="125"/>
  <c r="O143" i="125"/>
  <c r="P143" i="125"/>
  <c r="Q143" i="125"/>
  <c r="R143" i="125"/>
  <c r="S143" i="125"/>
  <c r="K126" i="125"/>
  <c r="L126" i="125"/>
  <c r="M126" i="125"/>
  <c r="N126" i="125"/>
  <c r="O126" i="125"/>
  <c r="P126" i="125"/>
  <c r="Q126" i="125"/>
  <c r="R126" i="125"/>
  <c r="S126" i="125"/>
  <c r="J126" i="125"/>
  <c r="J102" i="125"/>
  <c r="K102" i="125"/>
  <c r="L102" i="125"/>
  <c r="M102" i="125"/>
  <c r="N102" i="125"/>
  <c r="O102" i="125"/>
  <c r="P102" i="125"/>
  <c r="Q102" i="125"/>
  <c r="R102" i="125"/>
  <c r="S102" i="125"/>
  <c r="J103" i="125"/>
  <c r="K103" i="125"/>
  <c r="L103" i="125"/>
  <c r="M103" i="125"/>
  <c r="N103" i="125"/>
  <c r="O103" i="125"/>
  <c r="P103" i="125"/>
  <c r="Q103" i="125"/>
  <c r="R103" i="125"/>
  <c r="S103" i="125"/>
  <c r="J104" i="125"/>
  <c r="K104" i="125"/>
  <c r="L104" i="125"/>
  <c r="M104" i="125"/>
  <c r="N104" i="125"/>
  <c r="O104" i="125"/>
  <c r="P104" i="125"/>
  <c r="Q104" i="125"/>
  <c r="R104" i="125"/>
  <c r="S104" i="125"/>
  <c r="J105" i="125"/>
  <c r="K105" i="125"/>
  <c r="L105" i="125"/>
  <c r="M105" i="125"/>
  <c r="N105" i="125"/>
  <c r="O105" i="125"/>
  <c r="P105" i="125"/>
  <c r="Q105" i="125"/>
  <c r="R105" i="125"/>
  <c r="S105" i="125"/>
  <c r="J106" i="125"/>
  <c r="K106" i="125"/>
  <c r="L106" i="125"/>
  <c r="M106" i="125"/>
  <c r="N106" i="125"/>
  <c r="O106" i="125"/>
  <c r="P106" i="125"/>
  <c r="Q106" i="125"/>
  <c r="R106" i="125"/>
  <c r="S106" i="125"/>
  <c r="J107" i="125"/>
  <c r="K107" i="125"/>
  <c r="L107" i="125"/>
  <c r="M107" i="125"/>
  <c r="N107" i="125"/>
  <c r="O107" i="125"/>
  <c r="P107" i="125"/>
  <c r="Q107" i="125"/>
  <c r="R107" i="125"/>
  <c r="S107" i="125"/>
  <c r="J108" i="125"/>
  <c r="K108" i="125"/>
  <c r="L108" i="125"/>
  <c r="M108" i="125"/>
  <c r="N108" i="125"/>
  <c r="O108" i="125"/>
  <c r="P108" i="125"/>
  <c r="Q108" i="125"/>
  <c r="R108" i="125"/>
  <c r="S108" i="125"/>
  <c r="J109" i="125"/>
  <c r="K109" i="125"/>
  <c r="L109" i="125"/>
  <c r="M109" i="125"/>
  <c r="N109" i="125"/>
  <c r="O109" i="125"/>
  <c r="P109" i="125"/>
  <c r="Q109" i="125"/>
  <c r="R109" i="125"/>
  <c r="S109" i="125"/>
  <c r="J110" i="125"/>
  <c r="K110" i="125"/>
  <c r="L110" i="125"/>
  <c r="M110" i="125"/>
  <c r="N110" i="125"/>
  <c r="O110" i="125"/>
  <c r="P110" i="125"/>
  <c r="Q110" i="125"/>
  <c r="R110" i="125"/>
  <c r="S110" i="125"/>
  <c r="K101" i="125"/>
  <c r="L101" i="125"/>
  <c r="M101" i="125"/>
  <c r="N101" i="125"/>
  <c r="O101" i="125"/>
  <c r="P101" i="125"/>
  <c r="Q101" i="125"/>
  <c r="R101" i="125"/>
  <c r="S101" i="125"/>
  <c r="J101" i="125"/>
  <c r="AE17" i="124"/>
  <c r="AE18" i="124"/>
  <c r="R37" i="97" l="1"/>
  <c r="O38" i="97" s="1"/>
  <c r="M39" i="97"/>
  <c r="P39" i="97" s="1"/>
  <c r="R38" i="97"/>
  <c r="O39" i="97" s="1"/>
  <c r="M40" i="97"/>
  <c r="P40" i="97" s="1"/>
  <c r="Q41" i="126"/>
  <c r="P41" i="126"/>
  <c r="R41" i="126" s="1"/>
  <c r="R23" i="126"/>
  <c r="O14" i="126"/>
  <c r="F12" i="126"/>
  <c r="P8" i="126"/>
  <c r="Q8" i="126"/>
  <c r="O15" i="126"/>
  <c r="P11" i="126"/>
  <c r="Q11" i="126"/>
  <c r="P9" i="126"/>
  <c r="Q9" i="126"/>
  <c r="P10" i="126"/>
  <c r="Q10" i="126"/>
  <c r="C127" i="125"/>
  <c r="C102" i="125"/>
  <c r="C103" i="125"/>
  <c r="F58" i="125"/>
  <c r="G58" i="125"/>
  <c r="H58" i="125"/>
  <c r="I58" i="125"/>
  <c r="J58" i="125"/>
  <c r="K58" i="125"/>
  <c r="L58" i="125"/>
  <c r="M58" i="125"/>
  <c r="N58" i="125"/>
  <c r="O58" i="125"/>
  <c r="F59" i="125"/>
  <c r="G59" i="125"/>
  <c r="H59" i="125"/>
  <c r="I59" i="125"/>
  <c r="J59" i="125"/>
  <c r="K59" i="125"/>
  <c r="L59" i="125"/>
  <c r="M59" i="125"/>
  <c r="N59" i="125"/>
  <c r="O59" i="125"/>
  <c r="F60" i="125"/>
  <c r="G60" i="125"/>
  <c r="H60" i="125"/>
  <c r="I60" i="125"/>
  <c r="J60" i="125"/>
  <c r="K60" i="125"/>
  <c r="L60" i="125"/>
  <c r="M60" i="125"/>
  <c r="N60" i="125"/>
  <c r="O60" i="125"/>
  <c r="F61" i="125"/>
  <c r="G61" i="125"/>
  <c r="H61" i="125"/>
  <c r="I61" i="125"/>
  <c r="J61" i="125"/>
  <c r="K61" i="125"/>
  <c r="L61" i="125"/>
  <c r="M61" i="125"/>
  <c r="N61" i="125"/>
  <c r="O61" i="125"/>
  <c r="F62" i="125"/>
  <c r="G62" i="125"/>
  <c r="H62" i="125"/>
  <c r="I62" i="125"/>
  <c r="J62" i="125"/>
  <c r="K62" i="125"/>
  <c r="L62" i="125"/>
  <c r="M62" i="125"/>
  <c r="N62" i="125"/>
  <c r="O62" i="125"/>
  <c r="F63" i="125"/>
  <c r="G63" i="125"/>
  <c r="H63" i="125"/>
  <c r="I63" i="125"/>
  <c r="J63" i="125"/>
  <c r="K63" i="125"/>
  <c r="L63" i="125"/>
  <c r="M63" i="125"/>
  <c r="N63" i="125"/>
  <c r="O63" i="125"/>
  <c r="F64" i="125"/>
  <c r="G64" i="125"/>
  <c r="H64" i="125"/>
  <c r="I64" i="125"/>
  <c r="J64" i="125"/>
  <c r="K64" i="125"/>
  <c r="L64" i="125"/>
  <c r="M64" i="125"/>
  <c r="N64" i="125"/>
  <c r="O64" i="125"/>
  <c r="F65" i="125"/>
  <c r="G65" i="125"/>
  <c r="H65" i="125"/>
  <c r="I65" i="125"/>
  <c r="J65" i="125"/>
  <c r="K65" i="125"/>
  <c r="L65" i="125"/>
  <c r="M65" i="125"/>
  <c r="N65" i="125"/>
  <c r="O65" i="125"/>
  <c r="F66" i="125"/>
  <c r="G66" i="125"/>
  <c r="H66" i="125"/>
  <c r="I66" i="125"/>
  <c r="J66" i="125"/>
  <c r="K66" i="125"/>
  <c r="L66" i="125"/>
  <c r="M66" i="125"/>
  <c r="N66" i="125"/>
  <c r="O66" i="125"/>
  <c r="F67" i="125"/>
  <c r="G67" i="125"/>
  <c r="H67" i="125"/>
  <c r="I67" i="125"/>
  <c r="J67" i="125"/>
  <c r="K67" i="125"/>
  <c r="L67" i="125"/>
  <c r="M67" i="125"/>
  <c r="N67" i="125"/>
  <c r="O67" i="125"/>
  <c r="F68" i="125"/>
  <c r="G68" i="125"/>
  <c r="H68" i="125"/>
  <c r="I68" i="125"/>
  <c r="J68" i="125"/>
  <c r="K68" i="125"/>
  <c r="L68" i="125"/>
  <c r="M68" i="125"/>
  <c r="N68" i="125"/>
  <c r="O68" i="125"/>
  <c r="F69" i="125"/>
  <c r="G69" i="125"/>
  <c r="H69" i="125"/>
  <c r="I69" i="125"/>
  <c r="J69" i="125"/>
  <c r="K69" i="125"/>
  <c r="L69" i="125"/>
  <c r="M69" i="125"/>
  <c r="N69" i="125"/>
  <c r="O69" i="125"/>
  <c r="F70" i="125"/>
  <c r="G70" i="125"/>
  <c r="H70" i="125"/>
  <c r="I70" i="125"/>
  <c r="J70" i="125"/>
  <c r="K70" i="125"/>
  <c r="L70" i="125"/>
  <c r="M70" i="125"/>
  <c r="N70" i="125"/>
  <c r="O70" i="125"/>
  <c r="F71" i="125"/>
  <c r="G71" i="125"/>
  <c r="H71" i="125"/>
  <c r="I71" i="125"/>
  <c r="J71" i="125"/>
  <c r="K71" i="125"/>
  <c r="L71" i="125"/>
  <c r="M71" i="125"/>
  <c r="N71" i="125"/>
  <c r="O71" i="125"/>
  <c r="F72" i="125"/>
  <c r="G72" i="125"/>
  <c r="H72" i="125"/>
  <c r="I72" i="125"/>
  <c r="J72" i="125"/>
  <c r="K72" i="125"/>
  <c r="L72" i="125"/>
  <c r="M72" i="125"/>
  <c r="N72" i="125"/>
  <c r="O72" i="125"/>
  <c r="F73" i="125"/>
  <c r="G73" i="125"/>
  <c r="H73" i="125"/>
  <c r="I73" i="125"/>
  <c r="J73" i="125"/>
  <c r="K73" i="125"/>
  <c r="L73" i="125"/>
  <c r="M73" i="125"/>
  <c r="N73" i="125"/>
  <c r="O73" i="125"/>
  <c r="F74" i="125"/>
  <c r="G74" i="125"/>
  <c r="H74" i="125"/>
  <c r="I74" i="125"/>
  <c r="J74" i="125"/>
  <c r="K74" i="125"/>
  <c r="L74" i="125"/>
  <c r="M74" i="125"/>
  <c r="N74" i="125"/>
  <c r="O74" i="125"/>
  <c r="F75" i="125"/>
  <c r="G75" i="125"/>
  <c r="H75" i="125"/>
  <c r="I75" i="125"/>
  <c r="J75" i="125"/>
  <c r="K75" i="125"/>
  <c r="L75" i="125"/>
  <c r="M75" i="125"/>
  <c r="N75" i="125"/>
  <c r="O75" i="125"/>
  <c r="G32" i="125"/>
  <c r="H32" i="125"/>
  <c r="I32" i="125"/>
  <c r="J32" i="125"/>
  <c r="K32" i="125"/>
  <c r="L32" i="125"/>
  <c r="M32" i="125"/>
  <c r="N32" i="125"/>
  <c r="O32" i="125"/>
  <c r="G33" i="125"/>
  <c r="H33" i="125"/>
  <c r="I33" i="125"/>
  <c r="J33" i="125"/>
  <c r="K33" i="125"/>
  <c r="L33" i="125"/>
  <c r="M33" i="125"/>
  <c r="N33" i="125"/>
  <c r="O33" i="125"/>
  <c r="G34" i="125"/>
  <c r="H34" i="125"/>
  <c r="I34" i="125"/>
  <c r="J34" i="125"/>
  <c r="K34" i="125"/>
  <c r="L34" i="125"/>
  <c r="M34" i="125"/>
  <c r="N34" i="125"/>
  <c r="O34" i="125"/>
  <c r="G35" i="125"/>
  <c r="H35" i="125"/>
  <c r="I35" i="125"/>
  <c r="J35" i="125"/>
  <c r="K35" i="125"/>
  <c r="L35" i="125"/>
  <c r="M35" i="125"/>
  <c r="N35" i="125"/>
  <c r="O35" i="125"/>
  <c r="G36" i="125"/>
  <c r="H36" i="125"/>
  <c r="I36" i="125"/>
  <c r="J36" i="125"/>
  <c r="K36" i="125"/>
  <c r="L36" i="125"/>
  <c r="M36" i="125"/>
  <c r="N36" i="125"/>
  <c r="O36" i="125"/>
  <c r="G37" i="125"/>
  <c r="H37" i="125"/>
  <c r="I37" i="125"/>
  <c r="J37" i="125"/>
  <c r="K37" i="125"/>
  <c r="L37" i="125"/>
  <c r="M37" i="125"/>
  <c r="N37" i="125"/>
  <c r="O37" i="125"/>
  <c r="G38" i="125"/>
  <c r="H38" i="125"/>
  <c r="I38" i="125"/>
  <c r="J38" i="125"/>
  <c r="K38" i="125"/>
  <c r="L38" i="125"/>
  <c r="M38" i="125"/>
  <c r="N38" i="125"/>
  <c r="O38" i="125"/>
  <c r="G39" i="125"/>
  <c r="H39" i="125"/>
  <c r="I39" i="125"/>
  <c r="J39" i="125"/>
  <c r="K39" i="125"/>
  <c r="L39" i="125"/>
  <c r="M39" i="125"/>
  <c r="N39" i="125"/>
  <c r="O39" i="125"/>
  <c r="G40" i="125"/>
  <c r="H40" i="125"/>
  <c r="I40" i="125"/>
  <c r="J40" i="125"/>
  <c r="K40" i="125"/>
  <c r="L40" i="125"/>
  <c r="M40" i="125"/>
  <c r="N40" i="125"/>
  <c r="O40" i="125"/>
  <c r="G41" i="125"/>
  <c r="H41" i="125"/>
  <c r="I41" i="125"/>
  <c r="J41" i="125"/>
  <c r="K41" i="125"/>
  <c r="L41" i="125"/>
  <c r="M41" i="125"/>
  <c r="N41" i="125"/>
  <c r="O41" i="125"/>
  <c r="F33" i="125"/>
  <c r="F34" i="125"/>
  <c r="F35" i="125"/>
  <c r="F36" i="125"/>
  <c r="F37" i="125"/>
  <c r="F38" i="125"/>
  <c r="F39" i="125"/>
  <c r="F40" i="125"/>
  <c r="F41" i="125"/>
  <c r="F32" i="125"/>
  <c r="AE19" i="124"/>
  <c r="AE16" i="124"/>
  <c r="AE15" i="124"/>
  <c r="AE14" i="124"/>
  <c r="G57" i="125"/>
  <c r="H57" i="125"/>
  <c r="I57" i="125"/>
  <c r="J57" i="125"/>
  <c r="K57" i="125"/>
  <c r="L57" i="125"/>
  <c r="M57" i="125"/>
  <c r="N57" i="125"/>
  <c r="O57" i="125"/>
  <c r="F57" i="125"/>
  <c r="R39" i="97" l="1"/>
  <c r="O40" i="97" s="1"/>
  <c r="R40" i="97" s="1"/>
  <c r="R10" i="126"/>
  <c r="R9" i="126"/>
  <c r="R11" i="126"/>
  <c r="Q15" i="126"/>
  <c r="P15" i="126"/>
  <c r="R15" i="126" s="1"/>
  <c r="R8" i="126"/>
  <c r="G12" i="126"/>
  <c r="H12" i="126" s="1"/>
  <c r="I12" i="126" s="1"/>
  <c r="J12" i="126" s="1"/>
  <c r="N12" i="126" s="1"/>
  <c r="Q14" i="126"/>
  <c r="P14" i="126"/>
  <c r="R14" i="126" s="1"/>
  <c r="B17" i="123"/>
  <c r="C14" i="123"/>
  <c r="E14" i="123" s="1"/>
  <c r="C15" i="123"/>
  <c r="E15" i="123" s="1"/>
  <c r="C16" i="123"/>
  <c r="E16" i="123" s="1"/>
  <c r="C13" i="123"/>
  <c r="E13" i="123" s="1"/>
  <c r="O12" i="126" l="1"/>
  <c r="C12" i="123"/>
  <c r="E12" i="123"/>
  <c r="M27" i="125"/>
  <c r="G3" i="125" s="1"/>
  <c r="G15" i="124"/>
  <c r="G16" i="124"/>
  <c r="G14" i="124"/>
  <c r="G13" i="124"/>
  <c r="M21" i="123"/>
  <c r="P12" i="126" l="1"/>
  <c r="Q12" i="126"/>
  <c r="Y11" i="124"/>
  <c r="R12" i="126" l="1"/>
  <c r="E17" i="124" l="1"/>
  <c r="AB18" i="124" s="1"/>
  <c r="C30" i="123" l="1"/>
  <c r="C29" i="123"/>
  <c r="C31" i="123" l="1"/>
  <c r="C163" i="25" l="1"/>
  <c r="C204" i="25" s="1"/>
  <c r="B68" i="25" l="1"/>
  <c r="C68" i="25"/>
  <c r="D68" i="25"/>
  <c r="E68" i="25"/>
  <c r="F68" i="25"/>
  <c r="G68" i="25"/>
  <c r="H68" i="25"/>
  <c r="I68" i="25"/>
  <c r="J68" i="25"/>
  <c r="K68" i="25"/>
  <c r="K104" i="19"/>
  <c r="J104" i="19"/>
  <c r="I104" i="19"/>
  <c r="H104" i="19"/>
  <c r="G104" i="19"/>
  <c r="F104" i="19"/>
  <c r="E104" i="19"/>
  <c r="D104" i="19"/>
  <c r="C104" i="19"/>
  <c r="B104" i="19"/>
  <c r="H103" i="19"/>
  <c r="D103" i="19"/>
  <c r="J102" i="19"/>
  <c r="F102" i="19"/>
  <c r="B102" i="19"/>
  <c r="H101" i="19"/>
  <c r="D101" i="19"/>
  <c r="J100" i="19"/>
  <c r="F100" i="19"/>
  <c r="B100" i="19"/>
  <c r="H99" i="19"/>
  <c r="D99" i="19"/>
  <c r="J98" i="19"/>
  <c r="F98" i="19"/>
  <c r="B98" i="19"/>
  <c r="H97" i="19"/>
  <c r="D97" i="19"/>
  <c r="J96" i="19"/>
  <c r="F96" i="19"/>
  <c r="B96" i="19"/>
  <c r="H95" i="19"/>
  <c r="D95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9" i="19"/>
  <c r="J79" i="19"/>
  <c r="I79" i="19"/>
  <c r="H79" i="19"/>
  <c r="G79" i="19"/>
  <c r="F79" i="19"/>
  <c r="E79" i="19"/>
  <c r="D79" i="19"/>
  <c r="C79" i="19"/>
  <c r="B79" i="19"/>
  <c r="K78" i="19"/>
  <c r="J78" i="19"/>
  <c r="I78" i="19"/>
  <c r="H78" i="19"/>
  <c r="G78" i="19"/>
  <c r="F78" i="19"/>
  <c r="E78" i="19"/>
  <c r="D78" i="19"/>
  <c r="C78" i="19"/>
  <c r="B78" i="19"/>
  <c r="K77" i="19"/>
  <c r="J77" i="19"/>
  <c r="I77" i="19"/>
  <c r="H77" i="19"/>
  <c r="G77" i="19"/>
  <c r="F77" i="19"/>
  <c r="E77" i="19"/>
  <c r="D77" i="19"/>
  <c r="C77" i="19"/>
  <c r="B77" i="19"/>
  <c r="K76" i="19"/>
  <c r="J76" i="19"/>
  <c r="I76" i="19"/>
  <c r="H76" i="19"/>
  <c r="G76" i="19"/>
  <c r="F76" i="19"/>
  <c r="E76" i="19"/>
  <c r="D76" i="19"/>
  <c r="C76" i="19"/>
  <c r="B76" i="19"/>
  <c r="K75" i="19"/>
  <c r="J75" i="19"/>
  <c r="I75" i="19"/>
  <c r="H75" i="19"/>
  <c r="G75" i="19"/>
  <c r="F75" i="19"/>
  <c r="E75" i="19"/>
  <c r="D75" i="19"/>
  <c r="C75" i="19"/>
  <c r="B75" i="19"/>
  <c r="K74" i="19"/>
  <c r="J74" i="19"/>
  <c r="I74" i="19"/>
  <c r="H74" i="19"/>
  <c r="G74" i="19"/>
  <c r="F74" i="19"/>
  <c r="E74" i="19"/>
  <c r="D74" i="19"/>
  <c r="C74" i="19"/>
  <c r="B74" i="19"/>
  <c r="K73" i="19"/>
  <c r="J73" i="19"/>
  <c r="I73" i="19"/>
  <c r="H73" i="19"/>
  <c r="G73" i="19"/>
  <c r="F73" i="19"/>
  <c r="E73" i="19"/>
  <c r="D73" i="19"/>
  <c r="C73" i="19"/>
  <c r="B73" i="19"/>
  <c r="K103" i="19"/>
  <c r="J103" i="19"/>
  <c r="I103" i="19"/>
  <c r="G103" i="19"/>
  <c r="F103" i="19"/>
  <c r="E103" i="19"/>
  <c r="C103" i="19"/>
  <c r="B103" i="19"/>
  <c r="K102" i="19"/>
  <c r="I102" i="19"/>
  <c r="H102" i="19"/>
  <c r="G102" i="19"/>
  <c r="E102" i="19"/>
  <c r="D102" i="19"/>
  <c r="C102" i="19"/>
  <c r="K101" i="19"/>
  <c r="J101" i="19"/>
  <c r="I101" i="19"/>
  <c r="G101" i="19"/>
  <c r="F101" i="19"/>
  <c r="E101" i="19"/>
  <c r="C101" i="19"/>
  <c r="B101" i="19"/>
  <c r="K100" i="19"/>
  <c r="I100" i="19"/>
  <c r="H100" i="19"/>
  <c r="G100" i="19"/>
  <c r="E100" i="19"/>
  <c r="D100" i="19"/>
  <c r="C100" i="19"/>
  <c r="K99" i="19"/>
  <c r="J99" i="19"/>
  <c r="I99" i="19"/>
  <c r="G99" i="19"/>
  <c r="F99" i="19"/>
  <c r="E99" i="19"/>
  <c r="C99" i="19"/>
  <c r="B99" i="19"/>
  <c r="K98" i="19"/>
  <c r="I98" i="19"/>
  <c r="H98" i="19"/>
  <c r="G98" i="19"/>
  <c r="E98" i="19"/>
  <c r="D98" i="19"/>
  <c r="C98" i="19"/>
  <c r="K97" i="19"/>
  <c r="J97" i="19"/>
  <c r="I97" i="19"/>
  <c r="G97" i="19"/>
  <c r="F97" i="19"/>
  <c r="E97" i="19"/>
  <c r="C97" i="19"/>
  <c r="B97" i="19"/>
  <c r="K96" i="19"/>
  <c r="I96" i="19"/>
  <c r="H96" i="19"/>
  <c r="G96" i="19"/>
  <c r="E96" i="19"/>
  <c r="D96" i="19"/>
  <c r="C96" i="19"/>
  <c r="K95" i="19"/>
  <c r="J95" i="19"/>
  <c r="I95" i="19"/>
  <c r="G95" i="19"/>
  <c r="F95" i="19"/>
  <c r="E95" i="19"/>
  <c r="C95" i="19"/>
  <c r="B95" i="19"/>
  <c r="C156" i="17"/>
  <c r="D156" i="17"/>
  <c r="E156" i="17"/>
  <c r="F156" i="17"/>
  <c r="G156" i="17"/>
  <c r="H156" i="17"/>
  <c r="I156" i="17"/>
  <c r="J156" i="17"/>
  <c r="K156" i="17"/>
  <c r="B156" i="17"/>
  <c r="C104" i="17"/>
  <c r="D104" i="17"/>
  <c r="E104" i="17"/>
  <c r="F104" i="17"/>
  <c r="G104" i="17"/>
  <c r="H104" i="17"/>
  <c r="I104" i="17"/>
  <c r="J104" i="17"/>
  <c r="K104" i="17"/>
  <c r="B104" i="17"/>
  <c r="K82" i="17"/>
  <c r="J82" i="17"/>
  <c r="I82" i="17"/>
  <c r="H82" i="17"/>
  <c r="G82" i="17"/>
  <c r="F82" i="17"/>
  <c r="E82" i="17"/>
  <c r="D82" i="17"/>
  <c r="C82" i="17"/>
  <c r="B82" i="17"/>
  <c r="K81" i="17"/>
  <c r="J81" i="17"/>
  <c r="I81" i="17"/>
  <c r="H81" i="17"/>
  <c r="G81" i="17"/>
  <c r="F81" i="17"/>
  <c r="E81" i="17"/>
  <c r="D81" i="17"/>
  <c r="C81" i="17"/>
  <c r="B81" i="17"/>
  <c r="K80" i="17"/>
  <c r="J80" i="17"/>
  <c r="I80" i="17"/>
  <c r="H80" i="17"/>
  <c r="G80" i="17"/>
  <c r="F80" i="17"/>
  <c r="E80" i="17"/>
  <c r="D80" i="17"/>
  <c r="C80" i="17"/>
  <c r="B80" i="17"/>
  <c r="K79" i="17"/>
  <c r="J79" i="17"/>
  <c r="I79" i="17"/>
  <c r="H79" i="17"/>
  <c r="G79" i="17"/>
  <c r="F79" i="17"/>
  <c r="E79" i="17"/>
  <c r="D79" i="17"/>
  <c r="C79" i="17"/>
  <c r="B79" i="17"/>
  <c r="K78" i="17"/>
  <c r="J78" i="17"/>
  <c r="I78" i="17"/>
  <c r="H78" i="17"/>
  <c r="G78" i="17"/>
  <c r="F78" i="17"/>
  <c r="E78" i="17"/>
  <c r="D78" i="17"/>
  <c r="C78" i="17"/>
  <c r="B78" i="17"/>
  <c r="K77" i="17"/>
  <c r="J77" i="17"/>
  <c r="I77" i="17"/>
  <c r="H77" i="17"/>
  <c r="G77" i="17"/>
  <c r="F77" i="17"/>
  <c r="E77" i="17"/>
  <c r="D77" i="17"/>
  <c r="C77" i="17"/>
  <c r="B77" i="17"/>
  <c r="K76" i="17"/>
  <c r="J76" i="17"/>
  <c r="I76" i="17"/>
  <c r="H76" i="17"/>
  <c r="G76" i="17"/>
  <c r="F76" i="17"/>
  <c r="E76" i="17"/>
  <c r="D76" i="17"/>
  <c r="C76" i="17"/>
  <c r="B76" i="17"/>
  <c r="K75" i="17"/>
  <c r="J75" i="17"/>
  <c r="I75" i="17"/>
  <c r="H75" i="17"/>
  <c r="G75" i="17"/>
  <c r="F75" i="17"/>
  <c r="E75" i="17"/>
  <c r="D75" i="17"/>
  <c r="C75" i="17"/>
  <c r="B75" i="17"/>
  <c r="K74" i="17"/>
  <c r="J74" i="17"/>
  <c r="I74" i="17"/>
  <c r="H74" i="17"/>
  <c r="G74" i="17"/>
  <c r="F74" i="17"/>
  <c r="E74" i="17"/>
  <c r="D74" i="17"/>
  <c r="C74" i="17"/>
  <c r="B74" i="17"/>
  <c r="K73" i="17"/>
  <c r="J73" i="17"/>
  <c r="I73" i="17"/>
  <c r="H73" i="17"/>
  <c r="G73" i="17"/>
  <c r="F73" i="17"/>
  <c r="E73" i="17"/>
  <c r="D73" i="17"/>
  <c r="C73" i="17"/>
  <c r="B73" i="17"/>
  <c r="I4" i="123" l="1"/>
  <c r="I5" i="123"/>
  <c r="I6" i="123"/>
  <c r="I7" i="123"/>
  <c r="I8" i="123"/>
  <c r="I9" i="123"/>
  <c r="I10" i="123"/>
  <c r="I11" i="123"/>
  <c r="I12" i="123"/>
  <c r="I3" i="123"/>
  <c r="M3" i="123"/>
  <c r="M4" i="123"/>
  <c r="M37" i="123" l="1"/>
  <c r="M36" i="123"/>
  <c r="M33" i="123"/>
  <c r="M34" i="123"/>
  <c r="M35" i="123"/>
  <c r="M31" i="123"/>
  <c r="M32" i="123"/>
  <c r="M5" i="123"/>
  <c r="M6" i="123"/>
  <c r="M7" i="123"/>
  <c r="M8" i="123"/>
  <c r="M9" i="123"/>
  <c r="M10" i="123"/>
  <c r="M11" i="123"/>
  <c r="M12" i="123"/>
  <c r="M13" i="123"/>
  <c r="N13" i="123"/>
  <c r="O13" i="123"/>
  <c r="P13" i="123"/>
  <c r="Q13" i="123"/>
  <c r="R13" i="123"/>
  <c r="S13" i="123"/>
  <c r="T13" i="123"/>
  <c r="U13" i="123"/>
  <c r="V13" i="123"/>
  <c r="W13" i="123"/>
  <c r="M14" i="123"/>
  <c r="M15" i="123"/>
  <c r="M16" i="123"/>
  <c r="M17" i="123"/>
  <c r="M18" i="123"/>
  <c r="M19" i="123"/>
  <c r="M20" i="123"/>
  <c r="M22" i="123"/>
  <c r="N22" i="123"/>
  <c r="O22" i="123"/>
  <c r="P22" i="123"/>
  <c r="Q22" i="123"/>
  <c r="R22" i="123"/>
  <c r="S22" i="123"/>
  <c r="T22" i="123"/>
  <c r="U22" i="123"/>
  <c r="V22" i="123"/>
  <c r="W22" i="123"/>
  <c r="M23" i="123"/>
  <c r="M24" i="123"/>
  <c r="M25" i="123"/>
  <c r="M26" i="123"/>
  <c r="M27" i="123"/>
  <c r="M28" i="123"/>
  <c r="M29" i="123"/>
  <c r="M30" i="123"/>
  <c r="O2" i="123"/>
  <c r="P2" i="123"/>
  <c r="Q2" i="123"/>
  <c r="R2" i="123"/>
  <c r="S2" i="123"/>
  <c r="T2" i="123"/>
  <c r="U2" i="123"/>
  <c r="V2" i="123"/>
  <c r="W2" i="123"/>
  <c r="N2" i="123"/>
  <c r="M2" i="123"/>
  <c r="K156" i="14" l="1"/>
  <c r="J156" i="14"/>
  <c r="I156" i="14"/>
  <c r="H156" i="14"/>
  <c r="G156" i="14"/>
  <c r="F156" i="14"/>
  <c r="E156" i="14"/>
  <c r="D156" i="14"/>
  <c r="C156" i="14"/>
  <c r="B156" i="14"/>
  <c r="K124" i="13"/>
  <c r="J124" i="13"/>
  <c r="I124" i="13"/>
  <c r="H124" i="13"/>
  <c r="G124" i="13"/>
  <c r="F124" i="13"/>
  <c r="E124" i="13"/>
  <c r="D124" i="13"/>
  <c r="C124" i="13"/>
  <c r="B124" i="13"/>
  <c r="B156" i="13" l="1"/>
  <c r="C156" i="13"/>
  <c r="G156" i="13"/>
  <c r="K156" i="13"/>
  <c r="F156" i="13"/>
  <c r="D156" i="13"/>
  <c r="H156" i="13"/>
  <c r="J156" i="13"/>
  <c r="E156" i="13"/>
  <c r="I156" i="13"/>
  <c r="D146" i="13"/>
  <c r="H146" i="13"/>
  <c r="E146" i="13"/>
  <c r="I146" i="13"/>
  <c r="B146" i="13"/>
  <c r="F146" i="13"/>
  <c r="J146" i="13"/>
  <c r="C146" i="13"/>
  <c r="G146" i="13"/>
  <c r="K146" i="13"/>
  <c r="Y10" i="124" l="1"/>
  <c r="AK3" i="124"/>
  <c r="AL3" i="124"/>
  <c r="AM3" i="124"/>
  <c r="AN3" i="124"/>
  <c r="AO3" i="124"/>
  <c r="AP3" i="124"/>
  <c r="AQ3" i="124"/>
  <c r="AR3" i="124"/>
  <c r="AS3" i="124"/>
  <c r="AT3" i="124"/>
  <c r="AU3" i="124"/>
  <c r="AK4" i="124"/>
  <c r="AK5" i="124"/>
  <c r="AK6" i="124"/>
  <c r="AK7" i="124"/>
  <c r="AK8" i="124"/>
  <c r="AK9" i="124"/>
  <c r="AK10" i="124"/>
  <c r="AK11" i="124"/>
  <c r="AK12" i="124"/>
  <c r="AK13" i="124"/>
  <c r="M4" i="124"/>
  <c r="M5" i="124"/>
  <c r="M6" i="124"/>
  <c r="M7" i="124"/>
  <c r="M8" i="124"/>
  <c r="M9" i="124"/>
  <c r="M10" i="124"/>
  <c r="M11" i="124"/>
  <c r="M12" i="124"/>
  <c r="M13" i="124"/>
  <c r="Y3" i="124"/>
  <c r="Z3" i="124"/>
  <c r="AA3" i="124"/>
  <c r="AB3" i="124"/>
  <c r="AC3" i="124"/>
  <c r="AD3" i="124"/>
  <c r="AE3" i="124"/>
  <c r="AF3" i="124"/>
  <c r="AG3" i="124"/>
  <c r="AH3" i="124"/>
  <c r="AI3" i="124"/>
  <c r="Y4" i="124"/>
  <c r="Y5" i="124"/>
  <c r="Y6" i="124"/>
  <c r="Y7" i="124"/>
  <c r="Y8" i="124"/>
  <c r="Y9" i="124"/>
  <c r="U3" i="124"/>
  <c r="V3" i="124"/>
  <c r="W3" i="124"/>
  <c r="N3" i="124"/>
  <c r="O3" i="124"/>
  <c r="P3" i="124"/>
  <c r="Q3" i="124"/>
  <c r="R3" i="124"/>
  <c r="S3" i="124"/>
  <c r="T3" i="124"/>
  <c r="M3" i="124"/>
  <c r="W21" i="12" l="1"/>
  <c r="H26" i="12"/>
  <c r="H31" i="12"/>
  <c r="H30" i="12"/>
  <c r="H29" i="12"/>
  <c r="H28" i="12"/>
  <c r="H27" i="12"/>
  <c r="H25" i="12"/>
  <c r="C4" i="123"/>
  <c r="C5" i="123"/>
  <c r="C6" i="123"/>
  <c r="C7" i="123"/>
  <c r="C8" i="123"/>
  <c r="C9" i="123"/>
  <c r="C10" i="123"/>
  <c r="C11" i="123"/>
  <c r="C3" i="123"/>
  <c r="C17" i="123" l="1"/>
  <c r="L38" i="32"/>
  <c r="J16" i="124" l="1"/>
  <c r="J14" i="124"/>
  <c r="J15" i="124"/>
  <c r="J10" i="124"/>
  <c r="J12" i="124"/>
  <c r="J13" i="124"/>
  <c r="J8" i="124"/>
  <c r="J11" i="124"/>
  <c r="J5" i="124"/>
  <c r="J9" i="124"/>
  <c r="J6" i="124"/>
  <c r="J4" i="124"/>
  <c r="J7" i="124"/>
  <c r="J19" i="124" l="1"/>
  <c r="J18" i="124"/>
  <c r="A35" i="32" l="1"/>
  <c r="A29" i="32"/>
  <c r="A30" i="32"/>
  <c r="A40" i="32"/>
  <c r="A45" i="32" s="1"/>
  <c r="T1" i="97" l="1"/>
  <c r="W15" i="12" l="1"/>
  <c r="B21" i="15"/>
  <c r="B22" i="15"/>
  <c r="O22" i="15" s="1"/>
  <c r="B23" i="15"/>
  <c r="O23" i="15" s="1"/>
  <c r="B24" i="15"/>
  <c r="O24" i="15" s="1"/>
  <c r="B25" i="15"/>
  <c r="B26" i="15"/>
  <c r="O26" i="15" s="1"/>
  <c r="B27" i="15"/>
  <c r="B28" i="15"/>
  <c r="B29" i="15"/>
  <c r="B30" i="15"/>
  <c r="C21" i="15"/>
  <c r="C22" i="15"/>
  <c r="C23" i="15"/>
  <c r="C24" i="15"/>
  <c r="C25" i="15"/>
  <c r="C26" i="15"/>
  <c r="C27" i="15"/>
  <c r="C28" i="15"/>
  <c r="C29" i="15"/>
  <c r="C30" i="15"/>
  <c r="D21" i="15"/>
  <c r="D22" i="15"/>
  <c r="D23" i="15"/>
  <c r="D24" i="15"/>
  <c r="D25" i="15"/>
  <c r="D26" i="15"/>
  <c r="D27" i="15"/>
  <c r="D28" i="15"/>
  <c r="Q28" i="15" s="1"/>
  <c r="D29" i="15"/>
  <c r="Q29" i="15" s="1"/>
  <c r="D30" i="15"/>
  <c r="Q30" i="15" s="1"/>
  <c r="E21" i="15"/>
  <c r="E22" i="15"/>
  <c r="E23" i="15"/>
  <c r="E24" i="15"/>
  <c r="E25" i="15"/>
  <c r="E26" i="15"/>
  <c r="R26" i="15" s="1"/>
  <c r="E27" i="15"/>
  <c r="E28" i="15"/>
  <c r="E29" i="15"/>
  <c r="E30" i="15"/>
  <c r="F21" i="15"/>
  <c r="F22" i="15"/>
  <c r="F23" i="15"/>
  <c r="F24" i="15"/>
  <c r="F25" i="15"/>
  <c r="F26" i="15"/>
  <c r="F27" i="15"/>
  <c r="F28" i="15"/>
  <c r="F29" i="15"/>
  <c r="F30" i="15"/>
  <c r="G21" i="15"/>
  <c r="G22" i="15"/>
  <c r="G23" i="15"/>
  <c r="G24" i="15"/>
  <c r="G25" i="15"/>
  <c r="G26" i="15"/>
  <c r="G27" i="15"/>
  <c r="G28" i="15"/>
  <c r="T28" i="15" s="1"/>
  <c r="G29" i="15"/>
  <c r="G30" i="15"/>
  <c r="H21" i="15"/>
  <c r="H22" i="15"/>
  <c r="H23" i="15"/>
  <c r="H24" i="15"/>
  <c r="H25" i="15"/>
  <c r="H26" i="15"/>
  <c r="H27" i="15"/>
  <c r="H28" i="15"/>
  <c r="U28" i="15" s="1"/>
  <c r="H29" i="15"/>
  <c r="U29" i="15" s="1"/>
  <c r="H30" i="15"/>
  <c r="I21" i="15"/>
  <c r="I22" i="15"/>
  <c r="I23" i="15"/>
  <c r="I24" i="15"/>
  <c r="I25" i="15"/>
  <c r="I26" i="15"/>
  <c r="V26" i="15" s="1"/>
  <c r="I27" i="15"/>
  <c r="V27" i="15" s="1"/>
  <c r="I28" i="15"/>
  <c r="I29" i="15"/>
  <c r="I30" i="15"/>
  <c r="J21" i="15"/>
  <c r="J22" i="15"/>
  <c r="J23" i="15"/>
  <c r="W23" i="15" s="1"/>
  <c r="J24" i="15"/>
  <c r="J25" i="15"/>
  <c r="J26" i="15"/>
  <c r="J27" i="15"/>
  <c r="J28" i="15"/>
  <c r="J29" i="15"/>
  <c r="J30" i="15"/>
  <c r="K21" i="15"/>
  <c r="K22" i="15"/>
  <c r="K23" i="15"/>
  <c r="K24" i="15"/>
  <c r="X24" i="15" s="1"/>
  <c r="K25" i="15"/>
  <c r="K26" i="15"/>
  <c r="K27" i="15"/>
  <c r="K28" i="15"/>
  <c r="K29" i="15"/>
  <c r="K30" i="15"/>
  <c r="X30" i="15" s="1"/>
  <c r="D45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B27" i="25"/>
  <c r="Y30" i="97" s="1"/>
  <c r="C27" i="25"/>
  <c r="Z30" i="97" s="1"/>
  <c r="D27" i="25"/>
  <c r="AA30" i="97" s="1"/>
  <c r="E27" i="25"/>
  <c r="AB30" i="97" s="1"/>
  <c r="F27" i="25"/>
  <c r="AC30" i="97" s="1"/>
  <c r="G27" i="25"/>
  <c r="AD30" i="97" s="1"/>
  <c r="H27" i="25"/>
  <c r="I27" i="25"/>
  <c r="AF30" i="97" s="1"/>
  <c r="J27" i="25"/>
  <c r="AG30" i="97" s="1"/>
  <c r="K27" i="25"/>
  <c r="AH30" i="97" s="1"/>
  <c r="H44" i="26"/>
  <c r="H45" i="26"/>
  <c r="E50" i="95"/>
  <c r="F50" i="95"/>
  <c r="AF3" i="97"/>
  <c r="AB3" i="97"/>
  <c r="Z3" i="97"/>
  <c r="U3" i="97"/>
  <c r="P3" i="97"/>
  <c r="L3" i="97"/>
  <c r="E3" i="97"/>
  <c r="A40" i="97"/>
  <c r="A41" i="97"/>
  <c r="A37" i="97"/>
  <c r="A38" i="97"/>
  <c r="A39" i="97"/>
  <c r="C40" i="24"/>
  <c r="C131" i="26" s="1"/>
  <c r="C50" i="95"/>
  <c r="O10" i="97"/>
  <c r="O15" i="97" s="1"/>
  <c r="P10" i="97"/>
  <c r="P15" i="97" s="1"/>
  <c r="Q10" i="97"/>
  <c r="Q15" i="97" s="1"/>
  <c r="R10" i="97"/>
  <c r="R15" i="97" s="1"/>
  <c r="S10" i="97"/>
  <c r="S15" i="97" s="1"/>
  <c r="T10" i="97"/>
  <c r="T15" i="97" s="1"/>
  <c r="U10" i="97"/>
  <c r="U15" i="97" s="1"/>
  <c r="V10" i="97"/>
  <c r="V15" i="97" s="1"/>
  <c r="N10" i="97"/>
  <c r="N15" i="97" s="1"/>
  <c r="C35" i="32"/>
  <c r="D35" i="32"/>
  <c r="E35" i="32"/>
  <c r="F35" i="32"/>
  <c r="G35" i="32"/>
  <c r="H35" i="32"/>
  <c r="I35" i="32"/>
  <c r="J35" i="32"/>
  <c r="B35" i="32"/>
  <c r="M6" i="97"/>
  <c r="M7" i="97"/>
  <c r="M8" i="97"/>
  <c r="N5" i="97"/>
  <c r="B30" i="32" s="1"/>
  <c r="O5" i="97"/>
  <c r="C30" i="32" s="1"/>
  <c r="P5" i="97"/>
  <c r="D30" i="32" s="1"/>
  <c r="Q5" i="97"/>
  <c r="E30" i="32" s="1"/>
  <c r="R5" i="97"/>
  <c r="F30" i="32" s="1"/>
  <c r="S5" i="97"/>
  <c r="G30" i="32" s="1"/>
  <c r="T5" i="97"/>
  <c r="H30" i="32" s="1"/>
  <c r="U5" i="97"/>
  <c r="I30" i="32" s="1"/>
  <c r="V5" i="97"/>
  <c r="J30" i="32" s="1"/>
  <c r="V50" i="95"/>
  <c r="P50" i="95"/>
  <c r="O50" i="95"/>
  <c r="N50" i="95"/>
  <c r="M50" i="95"/>
  <c r="X41" i="97"/>
  <c r="X38" i="97"/>
  <c r="X39" i="97"/>
  <c r="X40" i="97"/>
  <c r="X32" i="97"/>
  <c r="X33" i="97"/>
  <c r="X34" i="97"/>
  <c r="X35" i="97"/>
  <c r="X36" i="97"/>
  <c r="X37" i="97"/>
  <c r="X6" i="97"/>
  <c r="X7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Y21" i="97"/>
  <c r="Z21" i="97"/>
  <c r="AA21" i="97"/>
  <c r="AB21" i="97"/>
  <c r="AC21" i="97"/>
  <c r="AD21" i="97"/>
  <c r="AE21" i="97"/>
  <c r="AF21" i="97"/>
  <c r="AG21" i="97"/>
  <c r="AH21" i="97"/>
  <c r="X22" i="97"/>
  <c r="X23" i="97"/>
  <c r="X24" i="97"/>
  <c r="X25" i="97"/>
  <c r="X26" i="97"/>
  <c r="X27" i="97"/>
  <c r="X28" i="97"/>
  <c r="X29" i="97"/>
  <c r="X30" i="97"/>
  <c r="X31" i="97"/>
  <c r="Y31" i="97"/>
  <c r="Z31" i="97"/>
  <c r="AA31" i="97"/>
  <c r="AB31" i="97"/>
  <c r="AC31" i="97"/>
  <c r="AD31" i="97"/>
  <c r="AE31" i="97"/>
  <c r="AF31" i="97"/>
  <c r="AG31" i="97"/>
  <c r="AH31" i="97"/>
  <c r="AH5" i="97"/>
  <c r="AD5" i="97"/>
  <c r="AE5" i="97"/>
  <c r="AF5" i="97"/>
  <c r="AG5" i="97"/>
  <c r="Y5" i="97"/>
  <c r="Z5" i="97"/>
  <c r="AA5" i="97"/>
  <c r="AB5" i="97"/>
  <c r="AC5" i="97"/>
  <c r="X5" i="97"/>
  <c r="C5" i="97"/>
  <c r="D5" i="97"/>
  <c r="E5" i="97"/>
  <c r="F5" i="97"/>
  <c r="G5" i="97"/>
  <c r="H5" i="97"/>
  <c r="I5" i="97"/>
  <c r="J5" i="97"/>
  <c r="K5" i="97"/>
  <c r="A34" i="97"/>
  <c r="A33" i="97"/>
  <c r="A20" i="97"/>
  <c r="A21" i="97"/>
  <c r="A22" i="97"/>
  <c r="A23" i="97"/>
  <c r="A24" i="97"/>
  <c r="B24" i="97"/>
  <c r="C24" i="97"/>
  <c r="D24" i="97"/>
  <c r="E24" i="97"/>
  <c r="F24" i="97"/>
  <c r="G24" i="97"/>
  <c r="H24" i="97"/>
  <c r="I24" i="97"/>
  <c r="J24" i="97"/>
  <c r="K24" i="97"/>
  <c r="A25" i="97"/>
  <c r="A26" i="97"/>
  <c r="A27" i="97"/>
  <c r="A28" i="97"/>
  <c r="A29" i="97"/>
  <c r="A30" i="97"/>
  <c r="A31" i="97"/>
  <c r="A32" i="97"/>
  <c r="H16" i="97"/>
  <c r="I16" i="97"/>
  <c r="J16" i="97"/>
  <c r="K16" i="97"/>
  <c r="A5" i="97"/>
  <c r="B5" i="97"/>
  <c r="A6" i="97"/>
  <c r="A7" i="97"/>
  <c r="A8" i="97"/>
  <c r="A9" i="97"/>
  <c r="A10" i="97"/>
  <c r="A11" i="97"/>
  <c r="A12" i="97"/>
  <c r="A13" i="97"/>
  <c r="A14" i="97"/>
  <c r="A15" i="97"/>
  <c r="A16" i="97"/>
  <c r="B16" i="97"/>
  <c r="C16" i="97"/>
  <c r="D16" i="97"/>
  <c r="E16" i="97"/>
  <c r="F16" i="97"/>
  <c r="G16" i="97"/>
  <c r="A17" i="97"/>
  <c r="A18" i="97"/>
  <c r="A19" i="97"/>
  <c r="A4" i="97"/>
  <c r="O30" i="15"/>
  <c r="Q23" i="15"/>
  <c r="R22" i="15"/>
  <c r="R30" i="15"/>
  <c r="F24" i="18"/>
  <c r="S28" i="15"/>
  <c r="V22" i="15"/>
  <c r="V30" i="15"/>
  <c r="X27" i="15"/>
  <c r="X28" i="15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4" i="33"/>
  <c r="L5" i="33"/>
  <c r="L6" i="33"/>
  <c r="L7" i="33"/>
  <c r="L8" i="33"/>
  <c r="L9" i="33"/>
  <c r="L10" i="33"/>
  <c r="L11" i="33"/>
  <c r="L12" i="33"/>
  <c r="L13" i="33"/>
  <c r="C13" i="33"/>
  <c r="D13" i="33"/>
  <c r="E13" i="33"/>
  <c r="F13" i="33"/>
  <c r="G13" i="33"/>
  <c r="H13" i="33"/>
  <c r="I13" i="33"/>
  <c r="J13" i="33"/>
  <c r="K13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R25" i="12"/>
  <c r="R26" i="12"/>
  <c r="R27" i="12"/>
  <c r="R28" i="12"/>
  <c r="R29" i="12"/>
  <c r="R30" i="12"/>
  <c r="R31" i="12"/>
  <c r="S25" i="12"/>
  <c r="S26" i="12"/>
  <c r="S27" i="12"/>
  <c r="S28" i="12"/>
  <c r="S29" i="12"/>
  <c r="S30" i="12"/>
  <c r="S31" i="12"/>
  <c r="T25" i="12"/>
  <c r="T26" i="12"/>
  <c r="T27" i="12"/>
  <c r="T28" i="12"/>
  <c r="T29" i="12"/>
  <c r="T30" i="12"/>
  <c r="T31" i="12"/>
  <c r="U25" i="12"/>
  <c r="U26" i="12"/>
  <c r="U27" i="12"/>
  <c r="U28" i="12"/>
  <c r="U29" i="12"/>
  <c r="U30" i="12"/>
  <c r="U31" i="12"/>
  <c r="V25" i="12"/>
  <c r="V26" i="12"/>
  <c r="V27" i="12"/>
  <c r="V28" i="12"/>
  <c r="V29" i="12"/>
  <c r="V30" i="12"/>
  <c r="V31" i="12"/>
  <c r="W26" i="12"/>
  <c r="W27" i="12"/>
  <c r="W28" i="12"/>
  <c r="W29" i="12"/>
  <c r="W30" i="12"/>
  <c r="I32" i="12"/>
  <c r="J32" i="12"/>
  <c r="K32" i="12"/>
  <c r="L32" i="12"/>
  <c r="C6" i="32"/>
  <c r="B21" i="20"/>
  <c r="B22" i="20"/>
  <c r="B23" i="20"/>
  <c r="B24" i="20"/>
  <c r="B25" i="20"/>
  <c r="B26" i="20"/>
  <c r="B27" i="20"/>
  <c r="B28" i="20"/>
  <c r="B29" i="20"/>
  <c r="B30" i="20"/>
  <c r="C21" i="20"/>
  <c r="D21" i="20"/>
  <c r="E21" i="20"/>
  <c r="F21" i="20"/>
  <c r="G21" i="20"/>
  <c r="H21" i="20"/>
  <c r="I21" i="20"/>
  <c r="J21" i="20"/>
  <c r="K2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J30" i="20"/>
  <c r="K30" i="20"/>
  <c r="B21" i="18"/>
  <c r="O21" i="15"/>
  <c r="C21" i="18"/>
  <c r="D21" i="18"/>
  <c r="Q21" i="15"/>
  <c r="E21" i="18"/>
  <c r="F21" i="18"/>
  <c r="G21" i="18"/>
  <c r="H21" i="18"/>
  <c r="U21" i="15"/>
  <c r="I21" i="18"/>
  <c r="V21" i="15"/>
  <c r="J21" i="18"/>
  <c r="K21" i="18"/>
  <c r="B22" i="18"/>
  <c r="C22" i="18"/>
  <c r="D22" i="18"/>
  <c r="E22" i="18"/>
  <c r="F22" i="18"/>
  <c r="G22" i="18"/>
  <c r="H22" i="18"/>
  <c r="I22" i="18"/>
  <c r="J22" i="18"/>
  <c r="K22" i="18"/>
  <c r="B23" i="18"/>
  <c r="C23" i="18"/>
  <c r="P23" i="15"/>
  <c r="D23" i="18"/>
  <c r="E23" i="18"/>
  <c r="F23" i="18"/>
  <c r="G23" i="18"/>
  <c r="T23" i="15"/>
  <c r="H23" i="18"/>
  <c r="I23" i="18"/>
  <c r="J23" i="18"/>
  <c r="K23" i="18"/>
  <c r="X23" i="15"/>
  <c r="B24" i="18"/>
  <c r="C24" i="18"/>
  <c r="P24" i="15"/>
  <c r="D24" i="18"/>
  <c r="E24" i="18"/>
  <c r="G24" i="18"/>
  <c r="T24" i="15"/>
  <c r="H24" i="18"/>
  <c r="I24" i="18"/>
  <c r="J24" i="18"/>
  <c r="K24" i="18"/>
  <c r="B25" i="18"/>
  <c r="C25" i="18"/>
  <c r="D25" i="18"/>
  <c r="Q25" i="15"/>
  <c r="E25" i="18"/>
  <c r="F25" i="18"/>
  <c r="G25" i="18"/>
  <c r="H25" i="18"/>
  <c r="U25" i="15"/>
  <c r="I25" i="18"/>
  <c r="J25" i="18"/>
  <c r="W25" i="15"/>
  <c r="K25" i="18"/>
  <c r="B26" i="18"/>
  <c r="C26" i="18"/>
  <c r="D26" i="18"/>
  <c r="E26" i="18"/>
  <c r="F26" i="18"/>
  <c r="S26" i="15"/>
  <c r="G26" i="18"/>
  <c r="H26" i="18"/>
  <c r="I26" i="18"/>
  <c r="J26" i="18"/>
  <c r="K26" i="18"/>
  <c r="B27" i="18"/>
  <c r="O27" i="15"/>
  <c r="C27" i="18"/>
  <c r="P27" i="15"/>
  <c r="D27" i="18"/>
  <c r="E27" i="18"/>
  <c r="F27" i="18"/>
  <c r="S27" i="15"/>
  <c r="G27" i="18"/>
  <c r="T27" i="15"/>
  <c r="H27" i="18"/>
  <c r="I27" i="18"/>
  <c r="J27" i="18"/>
  <c r="W27" i="15"/>
  <c r="K27" i="18"/>
  <c r="B28" i="18"/>
  <c r="C28" i="18"/>
  <c r="P28" i="15"/>
  <c r="D28" i="18"/>
  <c r="E28" i="18"/>
  <c r="F28" i="18"/>
  <c r="G28" i="18"/>
  <c r="H28" i="18"/>
  <c r="I28" i="18"/>
  <c r="J28" i="18"/>
  <c r="K28" i="18"/>
  <c r="B29" i="18"/>
  <c r="C29" i="18"/>
  <c r="D29" i="18"/>
  <c r="E29" i="18"/>
  <c r="F29" i="18"/>
  <c r="G29" i="18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R22" i="12"/>
  <c r="S22" i="12"/>
  <c r="T22" i="12"/>
  <c r="U22" i="12"/>
  <c r="V22" i="12"/>
  <c r="X22" i="12"/>
  <c r="Y22" i="12"/>
  <c r="Z22" i="12"/>
  <c r="AA22" i="12"/>
  <c r="AB22" i="12"/>
  <c r="AC22" i="12"/>
  <c r="AD22" i="12"/>
  <c r="AE22" i="12"/>
  <c r="AF22" i="12"/>
  <c r="S30" i="15"/>
  <c r="H50" i="95" l="1"/>
  <c r="C51" i="95"/>
  <c r="O11" i="97" s="1"/>
  <c r="S50" i="95"/>
  <c r="Q50" i="95"/>
  <c r="M52" i="95"/>
  <c r="A31" i="32"/>
  <c r="M11" i="97"/>
  <c r="A36" i="32"/>
  <c r="M16" i="97"/>
  <c r="A41" i="32" s="1"/>
  <c r="A46" i="32" s="1"/>
  <c r="A33" i="32"/>
  <c r="M13" i="97"/>
  <c r="A38" i="32"/>
  <c r="M18" i="97"/>
  <c r="A43" i="32" s="1"/>
  <c r="A48" i="32" s="1"/>
  <c r="A32" i="32"/>
  <c r="M12" i="97"/>
  <c r="A37" i="32"/>
  <c r="M17" i="97"/>
  <c r="A42" i="32" s="1"/>
  <c r="A47" i="32" s="1"/>
  <c r="S32" i="12"/>
  <c r="K134" i="15"/>
  <c r="K134" i="18" s="1"/>
  <c r="K134" i="20" s="1"/>
  <c r="K82" i="15"/>
  <c r="X26" i="15"/>
  <c r="X26" i="18" s="1"/>
  <c r="X26" i="20" s="1"/>
  <c r="K130" i="15"/>
  <c r="K78" i="15"/>
  <c r="K78" i="18" s="1"/>
  <c r="K78" i="20" s="1"/>
  <c r="X22" i="15"/>
  <c r="K126" i="15"/>
  <c r="K74" i="15"/>
  <c r="K74" i="18" s="1"/>
  <c r="K74" i="20" s="1"/>
  <c r="W28" i="15"/>
  <c r="J132" i="15"/>
  <c r="J80" i="15"/>
  <c r="J80" i="18" s="1"/>
  <c r="J80" i="20" s="1"/>
  <c r="W24" i="15"/>
  <c r="J128" i="15"/>
  <c r="J128" i="18" s="1"/>
  <c r="J128" i="20" s="1"/>
  <c r="J76" i="15"/>
  <c r="I134" i="15"/>
  <c r="I82" i="15"/>
  <c r="I130" i="15"/>
  <c r="I130" i="18" s="1"/>
  <c r="I130" i="20" s="1"/>
  <c r="I78" i="15"/>
  <c r="I126" i="15"/>
  <c r="I126" i="18" s="1"/>
  <c r="I126" i="20" s="1"/>
  <c r="I74" i="15"/>
  <c r="H132" i="15"/>
  <c r="H132" i="18" s="1"/>
  <c r="H132" i="20" s="1"/>
  <c r="H80" i="15"/>
  <c r="U24" i="15"/>
  <c r="H128" i="15"/>
  <c r="H128" i="18" s="1"/>
  <c r="H128" i="20" s="1"/>
  <c r="H76" i="15"/>
  <c r="H76" i="18" s="1"/>
  <c r="H76" i="20" s="1"/>
  <c r="T30" i="15"/>
  <c r="G82" i="15"/>
  <c r="G82" i="18" s="1"/>
  <c r="G82" i="20" s="1"/>
  <c r="G134" i="15"/>
  <c r="G134" i="18" s="1"/>
  <c r="G134" i="20" s="1"/>
  <c r="T26" i="15"/>
  <c r="T26" i="18" s="1"/>
  <c r="T26" i="20" s="1"/>
  <c r="G78" i="15"/>
  <c r="G130" i="15"/>
  <c r="T22" i="15"/>
  <c r="T22" i="18" s="1"/>
  <c r="T22" i="20" s="1"/>
  <c r="G74" i="15"/>
  <c r="G74" i="18" s="1"/>
  <c r="G74" i="20" s="1"/>
  <c r="G126" i="15"/>
  <c r="G126" i="18" s="1"/>
  <c r="G126" i="20" s="1"/>
  <c r="F132" i="15"/>
  <c r="F132" i="18" s="1"/>
  <c r="F132" i="20" s="1"/>
  <c r="F80" i="15"/>
  <c r="F80" i="18" s="1"/>
  <c r="F80" i="20" s="1"/>
  <c r="S24" i="15"/>
  <c r="F128" i="15"/>
  <c r="F76" i="15"/>
  <c r="E134" i="15"/>
  <c r="E134" i="18" s="1"/>
  <c r="E134" i="20" s="1"/>
  <c r="E82" i="15"/>
  <c r="E82" i="18" s="1"/>
  <c r="E82" i="20" s="1"/>
  <c r="E130" i="15"/>
  <c r="E78" i="15"/>
  <c r="E78" i="18" s="1"/>
  <c r="E78" i="20" s="1"/>
  <c r="E126" i="15"/>
  <c r="E74" i="15"/>
  <c r="D132" i="15"/>
  <c r="D132" i="18" s="1"/>
  <c r="D132" i="20" s="1"/>
  <c r="D80" i="15"/>
  <c r="D80" i="18" s="1"/>
  <c r="D80" i="20" s="1"/>
  <c r="Q24" i="15"/>
  <c r="Q24" i="18" s="1"/>
  <c r="Q24" i="20" s="1"/>
  <c r="D128" i="15"/>
  <c r="D128" i="18" s="1"/>
  <c r="D128" i="20" s="1"/>
  <c r="D76" i="15"/>
  <c r="D76" i="18" s="1"/>
  <c r="D76" i="20" s="1"/>
  <c r="P30" i="15"/>
  <c r="P30" i="18" s="1"/>
  <c r="P30" i="20" s="1"/>
  <c r="C134" i="15"/>
  <c r="C134" i="18" s="1"/>
  <c r="C134" i="20" s="1"/>
  <c r="C82" i="15"/>
  <c r="C82" i="18" s="1"/>
  <c r="C82" i="20" s="1"/>
  <c r="P26" i="15"/>
  <c r="C130" i="15"/>
  <c r="C130" i="18" s="1"/>
  <c r="C130" i="20" s="1"/>
  <c r="C78" i="15"/>
  <c r="C78" i="18" s="1"/>
  <c r="C78" i="20" s="1"/>
  <c r="P22" i="15"/>
  <c r="C126" i="15"/>
  <c r="C74" i="15"/>
  <c r="C74" i="18" s="1"/>
  <c r="C74" i="20" s="1"/>
  <c r="O28" i="15"/>
  <c r="B132" i="15"/>
  <c r="B80" i="15"/>
  <c r="B128" i="15"/>
  <c r="B128" i="18" s="1"/>
  <c r="B128" i="20" s="1"/>
  <c r="B76" i="15"/>
  <c r="B76" i="18" s="1"/>
  <c r="B76" i="20" s="1"/>
  <c r="K82" i="18"/>
  <c r="J132" i="18"/>
  <c r="J132" i="20" s="1"/>
  <c r="K126" i="18"/>
  <c r="K126" i="20" s="1"/>
  <c r="C126" i="18"/>
  <c r="C126" i="20" s="1"/>
  <c r="F76" i="18"/>
  <c r="F76" i="20" s="1"/>
  <c r="F128" i="18"/>
  <c r="X29" i="15"/>
  <c r="K133" i="15"/>
  <c r="K133" i="18" s="1"/>
  <c r="K133" i="20" s="1"/>
  <c r="K81" i="15"/>
  <c r="X25" i="15"/>
  <c r="K129" i="15"/>
  <c r="K77" i="15"/>
  <c r="K77" i="18" s="1"/>
  <c r="K77" i="20" s="1"/>
  <c r="X21" i="15"/>
  <c r="X21" i="18" s="1"/>
  <c r="X21" i="20" s="1"/>
  <c r="K125" i="15"/>
  <c r="K73" i="15"/>
  <c r="K73" i="18" s="1"/>
  <c r="K73" i="20" s="1"/>
  <c r="J131" i="15"/>
  <c r="J131" i="18" s="1"/>
  <c r="J131" i="20" s="1"/>
  <c r="J79" i="15"/>
  <c r="J127" i="15"/>
  <c r="J75" i="15"/>
  <c r="V29" i="15"/>
  <c r="V29" i="18" s="1"/>
  <c r="V29" i="20" s="1"/>
  <c r="I81" i="15"/>
  <c r="I81" i="18" s="1"/>
  <c r="I81" i="20" s="1"/>
  <c r="I133" i="15"/>
  <c r="I133" i="18" s="1"/>
  <c r="I133" i="20" s="1"/>
  <c r="V25" i="15"/>
  <c r="I77" i="15"/>
  <c r="I77" i="18" s="1"/>
  <c r="I77" i="20" s="1"/>
  <c r="I129" i="15"/>
  <c r="I73" i="15"/>
  <c r="I73" i="18" s="1"/>
  <c r="I73" i="20" s="1"/>
  <c r="I125" i="15"/>
  <c r="U27" i="15"/>
  <c r="U27" i="18" s="1"/>
  <c r="U27" i="20" s="1"/>
  <c r="H131" i="15"/>
  <c r="H131" i="18" s="1"/>
  <c r="H131" i="20" s="1"/>
  <c r="H79" i="15"/>
  <c r="H79" i="18" s="1"/>
  <c r="H79" i="20" s="1"/>
  <c r="U23" i="15"/>
  <c r="H127" i="15"/>
  <c r="H127" i="18" s="1"/>
  <c r="H127" i="20" s="1"/>
  <c r="H75" i="15"/>
  <c r="H75" i="18" s="1"/>
  <c r="H75" i="20" s="1"/>
  <c r="T29" i="15"/>
  <c r="G133" i="15"/>
  <c r="G133" i="18" s="1"/>
  <c r="G133" i="20" s="1"/>
  <c r="G81" i="15"/>
  <c r="G81" i="18" s="1"/>
  <c r="G81" i="20" s="1"/>
  <c r="T25" i="15"/>
  <c r="G129" i="15"/>
  <c r="G129" i="18" s="1"/>
  <c r="G129" i="20" s="1"/>
  <c r="G77" i="15"/>
  <c r="G77" i="18" s="1"/>
  <c r="G77" i="20" s="1"/>
  <c r="T21" i="15"/>
  <c r="G125" i="15"/>
  <c r="G125" i="18" s="1"/>
  <c r="G125" i="20" s="1"/>
  <c r="G73" i="15"/>
  <c r="G73" i="18" s="1"/>
  <c r="G73" i="20" s="1"/>
  <c r="F131" i="15"/>
  <c r="F131" i="18" s="1"/>
  <c r="F131" i="20" s="1"/>
  <c r="F79" i="15"/>
  <c r="F79" i="18" s="1"/>
  <c r="F79" i="20" s="1"/>
  <c r="F127" i="15"/>
  <c r="F127" i="18" s="1"/>
  <c r="F127" i="20" s="1"/>
  <c r="F75" i="15"/>
  <c r="R29" i="15"/>
  <c r="E133" i="15"/>
  <c r="E133" i="18" s="1"/>
  <c r="E133" i="20" s="1"/>
  <c r="E81" i="15"/>
  <c r="E81" i="18" s="1"/>
  <c r="E81" i="20" s="1"/>
  <c r="R25" i="15"/>
  <c r="E129" i="15"/>
  <c r="E77" i="15"/>
  <c r="E77" i="18" s="1"/>
  <c r="E77" i="20" s="1"/>
  <c r="R21" i="15"/>
  <c r="R21" i="18" s="1"/>
  <c r="R21" i="20" s="1"/>
  <c r="E125" i="15"/>
  <c r="E73" i="15"/>
  <c r="Q27" i="15"/>
  <c r="Q27" i="18" s="1"/>
  <c r="Q27" i="20" s="1"/>
  <c r="D131" i="15"/>
  <c r="D131" i="18" s="1"/>
  <c r="D131" i="20" s="1"/>
  <c r="D79" i="15"/>
  <c r="D79" i="18" s="1"/>
  <c r="D79" i="20" s="1"/>
  <c r="D127" i="15"/>
  <c r="D127" i="18" s="1"/>
  <c r="D127" i="20" s="1"/>
  <c r="D75" i="15"/>
  <c r="D75" i="18" s="1"/>
  <c r="D75" i="20" s="1"/>
  <c r="P29" i="15"/>
  <c r="P29" i="18" s="1"/>
  <c r="P29" i="20" s="1"/>
  <c r="C133" i="15"/>
  <c r="C81" i="15"/>
  <c r="C129" i="15"/>
  <c r="C129" i="18" s="1"/>
  <c r="C129" i="20" s="1"/>
  <c r="C77" i="15"/>
  <c r="C77" i="18" s="1"/>
  <c r="C77" i="20" s="1"/>
  <c r="P21" i="15"/>
  <c r="C125" i="15"/>
  <c r="C73" i="15"/>
  <c r="C73" i="18" s="1"/>
  <c r="C73" i="20" s="1"/>
  <c r="B131" i="15"/>
  <c r="B131" i="18" s="1"/>
  <c r="B131" i="20" s="1"/>
  <c r="B79" i="15"/>
  <c r="B127" i="15"/>
  <c r="B127" i="18" s="1"/>
  <c r="B127" i="20" s="1"/>
  <c r="B75" i="15"/>
  <c r="B75" i="18" s="1"/>
  <c r="B75" i="20" s="1"/>
  <c r="I134" i="18"/>
  <c r="K81" i="18"/>
  <c r="K81" i="20" s="1"/>
  <c r="C81" i="18"/>
  <c r="C81" i="20" s="1"/>
  <c r="C133" i="18"/>
  <c r="C133" i="20" s="1"/>
  <c r="J79" i="18"/>
  <c r="B79" i="18"/>
  <c r="E130" i="18"/>
  <c r="I129" i="18"/>
  <c r="I129" i="20" s="1"/>
  <c r="J76" i="18"/>
  <c r="J75" i="18"/>
  <c r="J75" i="20" s="1"/>
  <c r="J127" i="18"/>
  <c r="J127" i="20" s="1"/>
  <c r="I125" i="18"/>
  <c r="I125" i="20" s="1"/>
  <c r="C125" i="18"/>
  <c r="C125" i="20" s="1"/>
  <c r="S23" i="15"/>
  <c r="P25" i="15"/>
  <c r="K80" i="15"/>
  <c r="K132" i="15"/>
  <c r="K132" i="18" s="1"/>
  <c r="K132" i="20" s="1"/>
  <c r="K76" i="15"/>
  <c r="K76" i="18" s="1"/>
  <c r="K76" i="20" s="1"/>
  <c r="K128" i="15"/>
  <c r="K128" i="18" s="1"/>
  <c r="K128" i="20" s="1"/>
  <c r="W30" i="15"/>
  <c r="J82" i="15"/>
  <c r="J82" i="18" s="1"/>
  <c r="J82" i="20" s="1"/>
  <c r="J134" i="15"/>
  <c r="J134" i="18" s="1"/>
  <c r="J134" i="20" s="1"/>
  <c r="W26" i="15"/>
  <c r="J130" i="15"/>
  <c r="J130" i="18" s="1"/>
  <c r="J130" i="20" s="1"/>
  <c r="J78" i="15"/>
  <c r="J78" i="18" s="1"/>
  <c r="J78" i="20" s="1"/>
  <c r="W22" i="15"/>
  <c r="W22" i="18" s="1"/>
  <c r="W22" i="20" s="1"/>
  <c r="J126" i="15"/>
  <c r="J126" i="18" s="1"/>
  <c r="J126" i="20" s="1"/>
  <c r="J74" i="15"/>
  <c r="J74" i="18" s="1"/>
  <c r="J74" i="20" s="1"/>
  <c r="V28" i="15"/>
  <c r="V28" i="18" s="1"/>
  <c r="V28" i="20" s="1"/>
  <c r="I132" i="15"/>
  <c r="I132" i="18" s="1"/>
  <c r="I132" i="20" s="1"/>
  <c r="I80" i="15"/>
  <c r="I80" i="18" s="1"/>
  <c r="I80" i="20" s="1"/>
  <c r="V24" i="15"/>
  <c r="I128" i="15"/>
  <c r="I128" i="18" s="1"/>
  <c r="I128" i="20" s="1"/>
  <c r="I76" i="15"/>
  <c r="I76" i="18" s="1"/>
  <c r="I76" i="20" s="1"/>
  <c r="H134" i="15"/>
  <c r="H134" i="18" s="1"/>
  <c r="H134" i="20" s="1"/>
  <c r="H82" i="15"/>
  <c r="H82" i="18" s="1"/>
  <c r="H82" i="20" s="1"/>
  <c r="U26" i="15"/>
  <c r="U26" i="18" s="1"/>
  <c r="U26" i="20" s="1"/>
  <c r="H130" i="15"/>
  <c r="H130" i="18" s="1"/>
  <c r="H130" i="20" s="1"/>
  <c r="H78" i="15"/>
  <c r="H78" i="18" s="1"/>
  <c r="H78" i="20" s="1"/>
  <c r="U22" i="15"/>
  <c r="H126" i="15"/>
  <c r="H126" i="18" s="1"/>
  <c r="H126" i="20" s="1"/>
  <c r="H74" i="15"/>
  <c r="H74" i="18" s="1"/>
  <c r="H74" i="20" s="1"/>
  <c r="G132" i="15"/>
  <c r="G132" i="18" s="1"/>
  <c r="G132" i="20" s="1"/>
  <c r="G80" i="15"/>
  <c r="G80" i="18" s="1"/>
  <c r="G80" i="20" s="1"/>
  <c r="G128" i="15"/>
  <c r="G128" i="18" s="1"/>
  <c r="G128" i="20" s="1"/>
  <c r="G76" i="15"/>
  <c r="G76" i="18" s="1"/>
  <c r="G76" i="20" s="1"/>
  <c r="F82" i="15"/>
  <c r="F82" i="18" s="1"/>
  <c r="F82" i="20" s="1"/>
  <c r="F134" i="15"/>
  <c r="F134" i="18" s="1"/>
  <c r="F134" i="20" s="1"/>
  <c r="F130" i="15"/>
  <c r="F130" i="18" s="1"/>
  <c r="F130" i="20" s="1"/>
  <c r="F78" i="15"/>
  <c r="F78" i="18" s="1"/>
  <c r="F78" i="20" s="1"/>
  <c r="S22" i="15"/>
  <c r="S22" i="18" s="1"/>
  <c r="S22" i="20" s="1"/>
  <c r="F126" i="15"/>
  <c r="F126" i="18" s="1"/>
  <c r="F126" i="20" s="1"/>
  <c r="F74" i="15"/>
  <c r="F74" i="18" s="1"/>
  <c r="F74" i="20" s="1"/>
  <c r="R28" i="15"/>
  <c r="E132" i="15"/>
  <c r="E132" i="18" s="1"/>
  <c r="E132" i="20" s="1"/>
  <c r="E80" i="15"/>
  <c r="E80" i="18" s="1"/>
  <c r="E80" i="20" s="1"/>
  <c r="R24" i="15"/>
  <c r="R24" i="18" s="1"/>
  <c r="R24" i="20" s="1"/>
  <c r="E128" i="15"/>
  <c r="E76" i="15"/>
  <c r="E76" i="18" s="1"/>
  <c r="E76" i="20" s="1"/>
  <c r="D134" i="15"/>
  <c r="D134" i="18" s="1"/>
  <c r="D134" i="20" s="1"/>
  <c r="D82" i="15"/>
  <c r="D82" i="18" s="1"/>
  <c r="D82" i="20" s="1"/>
  <c r="Q26" i="15"/>
  <c r="D130" i="15"/>
  <c r="D130" i="18" s="1"/>
  <c r="D130" i="20" s="1"/>
  <c r="D78" i="15"/>
  <c r="D78" i="18" s="1"/>
  <c r="D78" i="20" s="1"/>
  <c r="Q22" i="15"/>
  <c r="D126" i="15"/>
  <c r="D126" i="18" s="1"/>
  <c r="D126" i="20" s="1"/>
  <c r="D74" i="15"/>
  <c r="D74" i="18" s="1"/>
  <c r="D74" i="20" s="1"/>
  <c r="C80" i="15"/>
  <c r="C80" i="18" s="1"/>
  <c r="C80" i="20" s="1"/>
  <c r="C132" i="15"/>
  <c r="C132" i="18" s="1"/>
  <c r="C132" i="20" s="1"/>
  <c r="C76" i="15"/>
  <c r="C76" i="18" s="1"/>
  <c r="C76" i="20" s="1"/>
  <c r="C128" i="15"/>
  <c r="C128" i="18" s="1"/>
  <c r="C128" i="20" s="1"/>
  <c r="B82" i="15"/>
  <c r="B82" i="18" s="1"/>
  <c r="B82" i="20" s="1"/>
  <c r="B134" i="15"/>
  <c r="B134" i="18" s="1"/>
  <c r="B134" i="20" s="1"/>
  <c r="B130" i="15"/>
  <c r="B130" i="18" s="1"/>
  <c r="B130" i="20" s="1"/>
  <c r="B78" i="15"/>
  <c r="B78" i="18" s="1"/>
  <c r="B78" i="20" s="1"/>
  <c r="B126" i="15"/>
  <c r="B126" i="18" s="1"/>
  <c r="B126" i="20" s="1"/>
  <c r="B74" i="15"/>
  <c r="B74" i="18" s="1"/>
  <c r="B74" i="20" s="1"/>
  <c r="H80" i="18"/>
  <c r="B80" i="18"/>
  <c r="B132" i="18"/>
  <c r="B132" i="20" s="1"/>
  <c r="K130" i="18"/>
  <c r="G78" i="18"/>
  <c r="G78" i="20" s="1"/>
  <c r="G130" i="18"/>
  <c r="G130" i="20" s="1"/>
  <c r="K129" i="18"/>
  <c r="K129" i="20" s="1"/>
  <c r="E129" i="18"/>
  <c r="E128" i="18"/>
  <c r="F75" i="18"/>
  <c r="F75" i="20" s="1"/>
  <c r="I74" i="18"/>
  <c r="I74" i="20" s="1"/>
  <c r="E126" i="18"/>
  <c r="E126" i="20" s="1"/>
  <c r="K125" i="18"/>
  <c r="K125" i="20" s="1"/>
  <c r="E73" i="18"/>
  <c r="E73" i="20" s="1"/>
  <c r="E125" i="18"/>
  <c r="E125" i="20" s="1"/>
  <c r="K131" i="15"/>
  <c r="K131" i="18" s="1"/>
  <c r="K131" i="20" s="1"/>
  <c r="K79" i="15"/>
  <c r="K79" i="18" s="1"/>
  <c r="K79" i="20" s="1"/>
  <c r="K127" i="15"/>
  <c r="K127" i="18" s="1"/>
  <c r="K127" i="20" s="1"/>
  <c r="K75" i="15"/>
  <c r="K75" i="18" s="1"/>
  <c r="K75" i="20" s="1"/>
  <c r="W29" i="15"/>
  <c r="W29" i="18" s="1"/>
  <c r="W29" i="20" s="1"/>
  <c r="J133" i="15"/>
  <c r="J133" i="18" s="1"/>
  <c r="J133" i="20" s="1"/>
  <c r="J81" i="15"/>
  <c r="J81" i="18" s="1"/>
  <c r="J81" i="20" s="1"/>
  <c r="J129" i="15"/>
  <c r="J129" i="18" s="1"/>
  <c r="J129" i="20" s="1"/>
  <c r="J77" i="15"/>
  <c r="J77" i="18" s="1"/>
  <c r="J77" i="20" s="1"/>
  <c r="W21" i="15"/>
  <c r="W21" i="18" s="1"/>
  <c r="W21" i="20" s="1"/>
  <c r="J125" i="15"/>
  <c r="J125" i="18" s="1"/>
  <c r="J125" i="20" s="1"/>
  <c r="J73" i="15"/>
  <c r="J73" i="18" s="1"/>
  <c r="J73" i="20" s="1"/>
  <c r="I131" i="15"/>
  <c r="I131" i="18" s="1"/>
  <c r="I131" i="20" s="1"/>
  <c r="I79" i="15"/>
  <c r="I79" i="18" s="1"/>
  <c r="I79" i="20" s="1"/>
  <c r="V23" i="15"/>
  <c r="I127" i="15"/>
  <c r="I127" i="18" s="1"/>
  <c r="I127" i="20" s="1"/>
  <c r="I75" i="15"/>
  <c r="I75" i="18" s="1"/>
  <c r="I75" i="20" s="1"/>
  <c r="H133" i="15"/>
  <c r="H133" i="18" s="1"/>
  <c r="H133" i="20" s="1"/>
  <c r="H81" i="15"/>
  <c r="H81" i="18" s="1"/>
  <c r="H81" i="20" s="1"/>
  <c r="H129" i="15"/>
  <c r="H129" i="18" s="1"/>
  <c r="H129" i="20" s="1"/>
  <c r="H77" i="15"/>
  <c r="H77" i="18" s="1"/>
  <c r="H77" i="20" s="1"/>
  <c r="H125" i="15"/>
  <c r="H125" i="18" s="1"/>
  <c r="H125" i="20" s="1"/>
  <c r="H73" i="15"/>
  <c r="H73" i="18" s="1"/>
  <c r="H73" i="20" s="1"/>
  <c r="G131" i="15"/>
  <c r="G131" i="18" s="1"/>
  <c r="G131" i="20" s="1"/>
  <c r="G79" i="15"/>
  <c r="G79" i="18" s="1"/>
  <c r="G79" i="20" s="1"/>
  <c r="G127" i="15"/>
  <c r="G127" i="18" s="1"/>
  <c r="G127" i="20" s="1"/>
  <c r="G75" i="15"/>
  <c r="G75" i="18" s="1"/>
  <c r="G75" i="20" s="1"/>
  <c r="S29" i="15"/>
  <c r="F133" i="15"/>
  <c r="F133" i="18" s="1"/>
  <c r="F133" i="20" s="1"/>
  <c r="F81" i="15"/>
  <c r="F81" i="18" s="1"/>
  <c r="F81" i="20" s="1"/>
  <c r="S25" i="15"/>
  <c r="F129" i="15"/>
  <c r="F129" i="18" s="1"/>
  <c r="F129" i="20" s="1"/>
  <c r="F77" i="15"/>
  <c r="F77" i="18" s="1"/>
  <c r="F77" i="20" s="1"/>
  <c r="S21" i="15"/>
  <c r="S21" i="18" s="1"/>
  <c r="S21" i="20" s="1"/>
  <c r="F125" i="15"/>
  <c r="F125" i="18" s="1"/>
  <c r="F125" i="20" s="1"/>
  <c r="F73" i="15"/>
  <c r="F73" i="18" s="1"/>
  <c r="F73" i="20" s="1"/>
  <c r="R27" i="15"/>
  <c r="R27" i="18" s="1"/>
  <c r="R27" i="20" s="1"/>
  <c r="E79" i="15"/>
  <c r="E79" i="18" s="1"/>
  <c r="E79" i="20" s="1"/>
  <c r="E131" i="15"/>
  <c r="E131" i="18" s="1"/>
  <c r="E131" i="20" s="1"/>
  <c r="R23" i="15"/>
  <c r="E75" i="15"/>
  <c r="E75" i="18" s="1"/>
  <c r="E75" i="20" s="1"/>
  <c r="E127" i="15"/>
  <c r="E127" i="18" s="1"/>
  <c r="E127" i="20" s="1"/>
  <c r="D81" i="15"/>
  <c r="D81" i="18" s="1"/>
  <c r="D81" i="20" s="1"/>
  <c r="D133" i="15"/>
  <c r="D133" i="18" s="1"/>
  <c r="D133" i="20" s="1"/>
  <c r="D129" i="15"/>
  <c r="D129" i="18" s="1"/>
  <c r="D129" i="20" s="1"/>
  <c r="D77" i="15"/>
  <c r="D77" i="18" s="1"/>
  <c r="D77" i="20" s="1"/>
  <c r="D125" i="15"/>
  <c r="D125" i="18" s="1"/>
  <c r="D125" i="20" s="1"/>
  <c r="D73" i="15"/>
  <c r="D73" i="18" s="1"/>
  <c r="D73" i="20" s="1"/>
  <c r="C131" i="15"/>
  <c r="C131" i="18" s="1"/>
  <c r="C131" i="20" s="1"/>
  <c r="C79" i="15"/>
  <c r="C79" i="18" s="1"/>
  <c r="C79" i="20" s="1"/>
  <c r="C127" i="15"/>
  <c r="C127" i="18" s="1"/>
  <c r="C127" i="20" s="1"/>
  <c r="C75" i="15"/>
  <c r="C75" i="18" s="1"/>
  <c r="C75" i="20" s="1"/>
  <c r="O29" i="15"/>
  <c r="O29" i="18" s="1"/>
  <c r="O29" i="20" s="1"/>
  <c r="B133" i="15"/>
  <c r="B133" i="18" s="1"/>
  <c r="B133" i="20" s="1"/>
  <c r="B81" i="15"/>
  <c r="B81" i="18" s="1"/>
  <c r="B81" i="20" s="1"/>
  <c r="O25" i="15"/>
  <c r="B129" i="15"/>
  <c r="B129" i="18" s="1"/>
  <c r="B129" i="20" s="1"/>
  <c r="B77" i="15"/>
  <c r="B77" i="18" s="1"/>
  <c r="B77" i="20" s="1"/>
  <c r="B125" i="15"/>
  <c r="B125" i="18" s="1"/>
  <c r="B125" i="20" s="1"/>
  <c r="B73" i="15"/>
  <c r="B73" i="18" s="1"/>
  <c r="B73" i="20" s="1"/>
  <c r="E129" i="20"/>
  <c r="J76" i="20"/>
  <c r="F128" i="20"/>
  <c r="K82" i="20"/>
  <c r="J79" i="20"/>
  <c r="K130" i="20"/>
  <c r="E128" i="20"/>
  <c r="B80" i="20"/>
  <c r="H80" i="20"/>
  <c r="B79" i="20"/>
  <c r="I134" i="20"/>
  <c r="E130" i="20"/>
  <c r="Q29" i="18"/>
  <c r="V26" i="18"/>
  <c r="V26" i="20" s="1"/>
  <c r="I78" i="18"/>
  <c r="I78" i="20" s="1"/>
  <c r="Q23" i="18"/>
  <c r="X28" i="18"/>
  <c r="X28" i="20" s="1"/>
  <c r="K80" i="18"/>
  <c r="K80" i="20" s="1"/>
  <c r="O23" i="18"/>
  <c r="O23" i="20" s="1"/>
  <c r="R26" i="18"/>
  <c r="R26" i="20" s="1"/>
  <c r="V30" i="18"/>
  <c r="V30" i="20" s="1"/>
  <c r="I82" i="18"/>
  <c r="I82" i="20" s="1"/>
  <c r="V27" i="18"/>
  <c r="R22" i="18"/>
  <c r="R22" i="20" s="1"/>
  <c r="E74" i="18"/>
  <c r="E74" i="20" s="1"/>
  <c r="X23" i="18"/>
  <c r="X23" i="20" s="1"/>
  <c r="Q21" i="18"/>
  <c r="Q21" i="20" s="1"/>
  <c r="S27" i="18"/>
  <c r="S27" i="20" s="1"/>
  <c r="U24" i="18"/>
  <c r="U24" i="20" s="1"/>
  <c r="V21" i="18"/>
  <c r="V21" i="20" s="1"/>
  <c r="X29" i="18"/>
  <c r="X29" i="20" s="1"/>
  <c r="S28" i="18"/>
  <c r="S28" i="20" s="1"/>
  <c r="P23" i="18"/>
  <c r="P23" i="20" s="1"/>
  <c r="V22" i="18"/>
  <c r="V22" i="20" s="1"/>
  <c r="O28" i="18"/>
  <c r="O28" i="20" s="1"/>
  <c r="P25" i="18"/>
  <c r="P25" i="20" s="1"/>
  <c r="R30" i="18"/>
  <c r="R30" i="20" s="1"/>
  <c r="R25" i="18"/>
  <c r="R25" i="20" s="1"/>
  <c r="O24" i="18"/>
  <c r="O24" i="20" s="1"/>
  <c r="O22" i="18"/>
  <c r="O30" i="18"/>
  <c r="O30" i="20" s="1"/>
  <c r="Q28" i="18"/>
  <c r="Q28" i="20" s="1"/>
  <c r="X27" i="18"/>
  <c r="W27" i="18"/>
  <c r="W27" i="20" s="1"/>
  <c r="T30" i="18"/>
  <c r="T30" i="20" s="1"/>
  <c r="S25" i="18"/>
  <c r="P26" i="18"/>
  <c r="P26" i="20" s="1"/>
  <c r="W23" i="18"/>
  <c r="W23" i="20" s="1"/>
  <c r="R23" i="18"/>
  <c r="R23" i="20" s="1"/>
  <c r="Q26" i="18"/>
  <c r="X24" i="18"/>
  <c r="X24" i="20" s="1"/>
  <c r="R28" i="18"/>
  <c r="R28" i="20" s="1"/>
  <c r="U29" i="18"/>
  <c r="U29" i="20" s="1"/>
  <c r="W28" i="18"/>
  <c r="W28" i="20" s="1"/>
  <c r="W26" i="18"/>
  <c r="W26" i="20" s="1"/>
  <c r="S23" i="18"/>
  <c r="S23" i="20" s="1"/>
  <c r="U22" i="18"/>
  <c r="U22" i="20" s="1"/>
  <c r="W30" i="18"/>
  <c r="W30" i="20" s="1"/>
  <c r="U28" i="18"/>
  <c r="U28" i="20" s="1"/>
  <c r="Q22" i="18"/>
  <c r="Q22" i="20" s="1"/>
  <c r="W25" i="18"/>
  <c r="W25" i="20" s="1"/>
  <c r="W24" i="18"/>
  <c r="V23" i="18"/>
  <c r="V23" i="20" s="1"/>
  <c r="T21" i="18"/>
  <c r="T21" i="20" s="1"/>
  <c r="O21" i="18"/>
  <c r="O21" i="20" s="1"/>
  <c r="X25" i="18"/>
  <c r="X25" i="20" s="1"/>
  <c r="X30" i="18"/>
  <c r="X30" i="20" s="1"/>
  <c r="Q30" i="18"/>
  <c r="Q30" i="20" s="1"/>
  <c r="T29" i="18"/>
  <c r="T29" i="20" s="1"/>
  <c r="T25" i="18"/>
  <c r="T25" i="20" s="1"/>
  <c r="S26" i="18"/>
  <c r="S26" i="20" s="1"/>
  <c r="P27" i="18"/>
  <c r="P27" i="20" s="1"/>
  <c r="T23" i="18"/>
  <c r="T23" i="20" s="1"/>
  <c r="U21" i="18"/>
  <c r="U21" i="20" s="1"/>
  <c r="S30" i="18"/>
  <c r="S30" i="20" s="1"/>
  <c r="X22" i="18"/>
  <c r="X22" i="20" s="1"/>
  <c r="U23" i="18"/>
  <c r="Y50" i="95"/>
  <c r="H40" i="32"/>
  <c r="H45" i="32" s="1"/>
  <c r="R32" i="12"/>
  <c r="S29" i="18"/>
  <c r="S29" i="20" s="1"/>
  <c r="P28" i="18"/>
  <c r="P28" i="20" s="1"/>
  <c r="P24" i="18"/>
  <c r="P24" i="20" s="1"/>
  <c r="V27" i="20"/>
  <c r="T27" i="18"/>
  <c r="O26" i="18"/>
  <c r="O26" i="20" s="1"/>
  <c r="P22" i="18"/>
  <c r="P22" i="20" s="1"/>
  <c r="Q23" i="20"/>
  <c r="J40" i="32"/>
  <c r="J45" i="32" s="1"/>
  <c r="I40" i="32"/>
  <c r="I45" i="32" s="1"/>
  <c r="W22" i="12"/>
  <c r="AA50" i="95"/>
  <c r="E40" i="32"/>
  <c r="E45" i="32" s="1"/>
  <c r="U30" i="15"/>
  <c r="U30" i="18" s="1"/>
  <c r="U30" i="20" s="1"/>
  <c r="D40" i="32"/>
  <c r="D45" i="32" s="1"/>
  <c r="W50" i="95"/>
  <c r="B40" i="32"/>
  <c r="B45" i="32" s="1"/>
  <c r="C40" i="32"/>
  <c r="C45" i="32" s="1"/>
  <c r="U25" i="18"/>
  <c r="U25" i="20" s="1"/>
  <c r="R29" i="18"/>
  <c r="R29" i="20" s="1"/>
  <c r="Q25" i="18"/>
  <c r="Q25" i="20" s="1"/>
  <c r="V24" i="18"/>
  <c r="V24" i="20" s="1"/>
  <c r="T28" i="18"/>
  <c r="T28" i="20" s="1"/>
  <c r="W24" i="20"/>
  <c r="O25" i="18"/>
  <c r="O25" i="20" s="1"/>
  <c r="T24" i="18"/>
  <c r="T24" i="20" s="1"/>
  <c r="Q29" i="20"/>
  <c r="L50" i="95"/>
  <c r="O27" i="18"/>
  <c r="O27" i="20" s="1"/>
  <c r="V25" i="18"/>
  <c r="V25" i="20" s="1"/>
  <c r="T27" i="20"/>
  <c r="S25" i="20"/>
  <c r="U23" i="20"/>
  <c r="V32" i="12"/>
  <c r="U32" i="12"/>
  <c r="T32" i="12"/>
  <c r="S24" i="18"/>
  <c r="S24" i="20" s="1"/>
  <c r="G40" i="32"/>
  <c r="G45" i="32" s="1"/>
  <c r="X27" i="20"/>
  <c r="Q26" i="20"/>
  <c r="F40" i="32"/>
  <c r="F45" i="32" s="1"/>
  <c r="W31" i="12"/>
  <c r="W25" i="12"/>
  <c r="O22" i="20"/>
  <c r="D50" i="95"/>
  <c r="P21" i="18"/>
  <c r="P21" i="20" s="1"/>
  <c r="S51" i="95"/>
  <c r="I50" i="95"/>
  <c r="X50" i="95"/>
  <c r="X51" i="95"/>
  <c r="U50" i="95"/>
  <c r="U51" i="95"/>
  <c r="R50" i="95"/>
  <c r="AA51" i="95"/>
  <c r="H51" i="95"/>
  <c r="T11" i="97" s="1"/>
  <c r="W51" i="95"/>
  <c r="Z50" i="95"/>
  <c r="G51" i="95"/>
  <c r="S11" i="97" s="1"/>
  <c r="G50" i="95"/>
  <c r="AE30" i="97"/>
  <c r="L52" i="95"/>
  <c r="L51" i="95"/>
  <c r="Y51" i="95"/>
  <c r="J50" i="95"/>
  <c r="N11" i="97"/>
  <c r="N51" i="95"/>
  <c r="O51" i="95"/>
  <c r="Q51" i="95"/>
  <c r="C52" i="95"/>
  <c r="O12" i="97" s="1"/>
  <c r="P51" i="95" l="1"/>
  <c r="M51" i="95"/>
  <c r="H36" i="32"/>
  <c r="H46" i="32" s="1"/>
  <c r="G36" i="32"/>
  <c r="G46" i="32" s="1"/>
  <c r="C37" i="32"/>
  <c r="C47" i="32" s="1"/>
  <c r="C36" i="32"/>
  <c r="C46" i="32" s="1"/>
  <c r="B36" i="32"/>
  <c r="B46" i="32" s="1"/>
  <c r="V52" i="95"/>
  <c r="V51" i="95"/>
  <c r="R51" i="95"/>
  <c r="R52" i="95"/>
  <c r="R58" i="95"/>
  <c r="R59" i="95"/>
  <c r="R55" i="95"/>
  <c r="R53" i="95"/>
  <c r="R56" i="95"/>
  <c r="R54" i="95"/>
  <c r="R57" i="95"/>
  <c r="H52" i="95"/>
  <c r="T12" i="97" s="1"/>
  <c r="W32" i="12"/>
  <c r="H58" i="95"/>
  <c r="H56" i="95"/>
  <c r="S53" i="95"/>
  <c r="AA54" i="95"/>
  <c r="AA53" i="95"/>
  <c r="M53" i="95"/>
  <c r="AA52" i="95"/>
  <c r="D56" i="95"/>
  <c r="D54" i="95"/>
  <c r="V53" i="95"/>
  <c r="Q57" i="95"/>
  <c r="H53" i="95"/>
  <c r="T13" i="97" s="1"/>
  <c r="J51" i="95"/>
  <c r="V11" i="97" s="1"/>
  <c r="S55" i="95"/>
  <c r="D58" i="95"/>
  <c r="V56" i="95"/>
  <c r="Q52" i="95"/>
  <c r="S54" i="95"/>
  <c r="D59" i="95"/>
  <c r="P52" i="95"/>
  <c r="H55" i="95"/>
  <c r="I52" i="95"/>
  <c r="U12" i="97" s="1"/>
  <c r="Z51" i="95"/>
  <c r="W52" i="95"/>
  <c r="H59" i="95"/>
  <c r="S58" i="95"/>
  <c r="AA55" i="95"/>
  <c r="D57" i="95"/>
  <c r="D51" i="95"/>
  <c r="P11" i="97" s="1"/>
  <c r="V54" i="95"/>
  <c r="F51" i="95"/>
  <c r="R11" i="97" s="1"/>
  <c r="Y52" i="95"/>
  <c r="H57" i="95"/>
  <c r="S52" i="95"/>
  <c r="S57" i="95"/>
  <c r="D53" i="95"/>
  <c r="P13" i="97" s="1"/>
  <c r="D52" i="95"/>
  <c r="P12" i="97" s="1"/>
  <c r="Q55" i="95"/>
  <c r="H54" i="95"/>
  <c r="I51" i="95"/>
  <c r="U11" i="97" s="1"/>
  <c r="S56" i="95"/>
  <c r="S59" i="95"/>
  <c r="D55" i="95"/>
  <c r="Q54" i="95"/>
  <c r="Q58" i="95"/>
  <c r="Q59" i="95"/>
  <c r="Q53" i="95"/>
  <c r="Q56" i="95"/>
  <c r="V57" i="95"/>
  <c r="V59" i="95"/>
  <c r="V55" i="95"/>
  <c r="V58" i="95"/>
  <c r="C55" i="95"/>
  <c r="C54" i="95"/>
  <c r="C57" i="95"/>
  <c r="C56" i="95"/>
  <c r="C59" i="95"/>
  <c r="C58" i="95"/>
  <c r="C53" i="95"/>
  <c r="O13" i="97" s="1"/>
  <c r="J36" i="32" l="1"/>
  <c r="J46" i="32" s="1"/>
  <c r="I37" i="32"/>
  <c r="I47" i="32" s="1"/>
  <c r="I36" i="32"/>
  <c r="I46" i="32" s="1"/>
  <c r="H38" i="32"/>
  <c r="H48" i="32" s="1"/>
  <c r="H37" i="32"/>
  <c r="H47" i="32" s="1"/>
  <c r="F36" i="32"/>
  <c r="F46" i="32" s="1"/>
  <c r="D36" i="32"/>
  <c r="D46" i="32" s="1"/>
  <c r="D38" i="32"/>
  <c r="D48" i="32" s="1"/>
  <c r="D37" i="32"/>
  <c r="D47" i="32" s="1"/>
  <c r="C38" i="32"/>
  <c r="C48" i="32" s="1"/>
  <c r="U52" i="95"/>
  <c r="U58" i="95"/>
  <c r="U55" i="95"/>
  <c r="U54" i="95"/>
  <c r="U56" i="95"/>
  <c r="U53" i="95"/>
  <c r="U57" i="95"/>
  <c r="U59" i="95"/>
  <c r="E51" i="95"/>
  <c r="Q11" i="97" s="1"/>
  <c r="F53" i="95"/>
  <c r="R13" i="97" s="1"/>
  <c r="F58" i="95"/>
  <c r="J56" i="95"/>
  <c r="P59" i="95"/>
  <c r="P54" i="95"/>
  <c r="W54" i="95"/>
  <c r="Z55" i="95"/>
  <c r="Z58" i="95"/>
  <c r="J53" i="95"/>
  <c r="V13" i="97" s="1"/>
  <c r="P58" i="95"/>
  <c r="P57" i="95"/>
  <c r="P55" i="95"/>
  <c r="F52" i="95"/>
  <c r="R12" i="97" s="1"/>
  <c r="W59" i="95"/>
  <c r="J58" i="95"/>
  <c r="N13" i="97"/>
  <c r="W56" i="95"/>
  <c r="J54" i="95"/>
  <c r="J55" i="95"/>
  <c r="F59" i="95"/>
  <c r="F56" i="95"/>
  <c r="Y57" i="95"/>
  <c r="Y58" i="95"/>
  <c r="E54" i="95"/>
  <c r="AA56" i="95"/>
  <c r="W57" i="95"/>
  <c r="Z54" i="95"/>
  <c r="N12" i="97"/>
  <c r="F55" i="95"/>
  <c r="J57" i="95"/>
  <c r="Z53" i="95"/>
  <c r="X52" i="95"/>
  <c r="E59" i="95"/>
  <c r="E53" i="95"/>
  <c r="Q13" i="97" s="1"/>
  <c r="Y59" i="95"/>
  <c r="E57" i="95"/>
  <c r="W58" i="95"/>
  <c r="Z59" i="95"/>
  <c r="I53" i="95"/>
  <c r="U13" i="97" s="1"/>
  <c r="P53" i="95"/>
  <c r="J52" i="95"/>
  <c r="V12" i="97" s="1"/>
  <c r="F57" i="95"/>
  <c r="Y54" i="95"/>
  <c r="E58" i="95"/>
  <c r="G53" i="95"/>
  <c r="S13" i="97" s="1"/>
  <c r="G52" i="95"/>
  <c r="S12" i="97" s="1"/>
  <c r="Y56" i="95"/>
  <c r="Y55" i="95"/>
  <c r="E56" i="95"/>
  <c r="Y53" i="95"/>
  <c r="W55" i="95"/>
  <c r="Z57" i="95"/>
  <c r="P56" i="95"/>
  <c r="E52" i="95"/>
  <c r="Q12" i="97" s="1"/>
  <c r="F54" i="95"/>
  <c r="Z52" i="95"/>
  <c r="L53" i="95"/>
  <c r="E55" i="95"/>
  <c r="W53" i="95"/>
  <c r="Z56" i="95"/>
  <c r="J59" i="95"/>
  <c r="N53" i="95"/>
  <c r="N52" i="95"/>
  <c r="O52" i="95"/>
  <c r="J38" i="32" l="1"/>
  <c r="J48" i="32" s="1"/>
  <c r="J37" i="32"/>
  <c r="J47" i="32" s="1"/>
  <c r="I38" i="32"/>
  <c r="I48" i="32" s="1"/>
  <c r="G38" i="32"/>
  <c r="G48" i="32" s="1"/>
  <c r="G37" i="32"/>
  <c r="G47" i="32" s="1"/>
  <c r="F37" i="32"/>
  <c r="F47" i="32" s="1"/>
  <c r="F38" i="32"/>
  <c r="F48" i="32" s="1"/>
  <c r="E38" i="32"/>
  <c r="E48" i="32" s="1"/>
  <c r="E36" i="32"/>
  <c r="E46" i="32" s="1"/>
  <c r="E37" i="32"/>
  <c r="E47" i="32" s="1"/>
  <c r="B38" i="32"/>
  <c r="B48" i="32" s="1"/>
  <c r="B37" i="32"/>
  <c r="B47" i="32" s="1"/>
  <c r="M54" i="95"/>
  <c r="L58" i="95"/>
  <c r="O53" i="95"/>
  <c r="L59" i="95"/>
  <c r="AA57" i="95"/>
  <c r="L54" i="95"/>
  <c r="L55" i="95"/>
  <c r="AA59" i="95"/>
  <c r="X54" i="95"/>
  <c r="X53" i="95"/>
  <c r="I54" i="95"/>
  <c r="M55" i="95"/>
  <c r="L57" i="95"/>
  <c r="L56" i="95"/>
  <c r="AA58" i="95"/>
  <c r="O55" i="95"/>
  <c r="O59" i="95"/>
  <c r="O58" i="95"/>
  <c r="O57" i="95"/>
  <c r="O54" i="95"/>
  <c r="O56" i="95"/>
  <c r="I55" i="95" l="1"/>
  <c r="M57" i="95"/>
  <c r="M56" i="95"/>
  <c r="X55" i="95"/>
  <c r="G55" i="95"/>
  <c r="G54" i="95"/>
  <c r="N59" i="95"/>
  <c r="N54" i="95"/>
  <c r="H32" i="12" l="1"/>
  <c r="N55" i="95"/>
  <c r="N57" i="95"/>
  <c r="N58" i="95"/>
  <c r="X59" i="95"/>
  <c r="M59" i="95"/>
  <c r="X57" i="95"/>
  <c r="N56" i="95"/>
  <c r="M58" i="95" l="1"/>
  <c r="X56" i="95"/>
  <c r="I59" i="95"/>
  <c r="I58" i="95"/>
  <c r="X58" i="95"/>
  <c r="G56" i="95"/>
  <c r="I57" i="95"/>
  <c r="I56" i="95"/>
  <c r="G57" i="95" l="1"/>
  <c r="G59" i="95"/>
  <c r="G58" i="95" l="1"/>
  <c r="E11" i="123" l="1"/>
  <c r="E8" i="123"/>
  <c r="E6" i="123"/>
  <c r="E7" i="123"/>
  <c r="E9" i="123"/>
  <c r="E5" i="123"/>
  <c r="E3" i="123"/>
  <c r="E4" i="123"/>
  <c r="E10" i="123" l="1"/>
  <c r="O17" i="124"/>
  <c r="G4" i="124"/>
  <c r="A20" i="123"/>
  <c r="G6" i="124"/>
  <c r="C20" i="123"/>
  <c r="G10" i="124"/>
  <c r="G20" i="123"/>
  <c r="G8" i="124"/>
  <c r="E20" i="123"/>
  <c r="O18" i="124"/>
  <c r="G7" i="124"/>
  <c r="D20" i="123"/>
  <c r="G9" i="124"/>
  <c r="F20" i="123"/>
  <c r="J20" i="123"/>
  <c r="G12" i="124"/>
  <c r="I20" i="123"/>
  <c r="E17" i="123" l="1"/>
  <c r="D19" i="125" s="1"/>
  <c r="G12" i="123"/>
  <c r="I16" i="124"/>
  <c r="I14" i="124"/>
  <c r="I15" i="124"/>
  <c r="H20" i="123"/>
  <c r="I17" i="124"/>
  <c r="J17" i="124"/>
  <c r="I4" i="124"/>
  <c r="I6" i="124"/>
  <c r="I12" i="124"/>
  <c r="I7" i="124"/>
  <c r="I13" i="124"/>
  <c r="I8" i="124"/>
  <c r="I9" i="124"/>
  <c r="I10" i="124"/>
  <c r="I5" i="124"/>
  <c r="I11" i="124"/>
  <c r="G8" i="123"/>
  <c r="G11" i="124"/>
  <c r="O19" i="124"/>
  <c r="O20" i="124" s="1"/>
  <c r="G10" i="123"/>
  <c r="G11" i="123"/>
  <c r="G6" i="123"/>
  <c r="G7" i="123"/>
  <c r="G4" i="123"/>
  <c r="G5" i="124"/>
  <c r="B20" i="123"/>
  <c r="G9" i="123"/>
  <c r="G5" i="123"/>
  <c r="L19" i="125" l="1"/>
  <c r="C12" i="125"/>
  <c r="D21" i="125"/>
  <c r="C24" i="125"/>
  <c r="D23" i="125"/>
  <c r="C21" i="125"/>
  <c r="D24" i="125"/>
  <c r="C22" i="125"/>
  <c r="C23" i="125"/>
  <c r="D22" i="125"/>
  <c r="C20" i="125"/>
  <c r="C14" i="125"/>
  <c r="D20" i="125"/>
  <c r="D18" i="125"/>
  <c r="C16" i="125"/>
  <c r="C13" i="125"/>
  <c r="C17" i="125"/>
  <c r="D12" i="125"/>
  <c r="C18" i="125"/>
  <c r="D13" i="125"/>
  <c r="D16" i="125"/>
  <c r="D15" i="125"/>
  <c r="D14" i="125"/>
  <c r="D17" i="125"/>
  <c r="C15" i="125"/>
  <c r="C19" i="125"/>
  <c r="G17" i="124"/>
  <c r="AB17" i="124" s="1"/>
  <c r="I19" i="124"/>
  <c r="I18" i="124"/>
  <c r="E23" i="123"/>
  <c r="L18" i="125"/>
  <c r="F12" i="123"/>
  <c r="O23" i="125"/>
  <c r="O22" i="125"/>
  <c r="N21" i="125"/>
  <c r="O21" i="125"/>
  <c r="K21" i="125"/>
  <c r="L22" i="125"/>
  <c r="F15" i="123"/>
  <c r="L24" i="125"/>
  <c r="K24" i="125"/>
  <c r="F13" i="123"/>
  <c r="F16" i="123"/>
  <c r="K22" i="125"/>
  <c r="N22" i="125"/>
  <c r="O24" i="125"/>
  <c r="F14" i="123"/>
  <c r="K23" i="125"/>
  <c r="L21" i="125"/>
  <c r="O15" i="125"/>
  <c r="L20" i="125"/>
  <c r="B3" i="34"/>
  <c r="N13" i="125"/>
  <c r="N14" i="125"/>
  <c r="D3" i="34"/>
  <c r="N15" i="125"/>
  <c r="O16" i="125"/>
  <c r="O12" i="125"/>
  <c r="O13" i="125"/>
  <c r="O17" i="125"/>
  <c r="L13" i="125"/>
  <c r="N23" i="125"/>
  <c r="O18" i="125"/>
  <c r="L16" i="125"/>
  <c r="N20" i="125"/>
  <c r="O20" i="125"/>
  <c r="C3" i="34"/>
  <c r="O14" i="125"/>
  <c r="L23" i="125"/>
  <c r="N16" i="125"/>
  <c r="L14" i="125"/>
  <c r="P25" i="125"/>
  <c r="L15" i="125"/>
  <c r="O19" i="125"/>
  <c r="N19" i="125"/>
  <c r="L17" i="125"/>
  <c r="N17" i="125"/>
  <c r="N18" i="125"/>
  <c r="C32" i="123"/>
  <c r="K18" i="125"/>
  <c r="K12" i="125"/>
  <c r="K17" i="125"/>
  <c r="K16" i="125"/>
  <c r="K15" i="125"/>
  <c r="K13" i="125"/>
  <c r="K14" i="125"/>
  <c r="K20" i="125"/>
  <c r="K19" i="125"/>
  <c r="H23" i="123"/>
  <c r="F7" i="123"/>
  <c r="F8" i="123"/>
  <c r="F10" i="123"/>
  <c r="F11" i="123"/>
  <c r="F3" i="123"/>
  <c r="F5" i="123"/>
  <c r="F9" i="123"/>
  <c r="F6" i="123"/>
  <c r="C23" i="123"/>
  <c r="B23" i="123"/>
  <c r="F4" i="123"/>
  <c r="K20" i="123"/>
  <c r="B21" i="123" s="1"/>
  <c r="D23" i="123"/>
  <c r="F23" i="123"/>
  <c r="A23" i="123"/>
  <c r="G23" i="123"/>
  <c r="I23" i="123"/>
  <c r="D25" i="125" l="1"/>
  <c r="D27" i="125" s="1"/>
  <c r="C25" i="125"/>
  <c r="C27" i="125" s="1"/>
  <c r="K116" i="125"/>
  <c r="K119" i="125"/>
  <c r="K122" i="125"/>
  <c r="K117" i="125"/>
  <c r="K115" i="125"/>
  <c r="K121" i="125"/>
  <c r="K120" i="125"/>
  <c r="K113" i="125"/>
  <c r="K114" i="125"/>
  <c r="C104" i="125" s="1"/>
  <c r="K118" i="125"/>
  <c r="P27" i="125"/>
  <c r="K4" i="125" s="1"/>
  <c r="G50" i="125"/>
  <c r="G47" i="125"/>
  <c r="G53" i="125"/>
  <c r="L26" i="33"/>
  <c r="R3" i="33" s="1"/>
  <c r="B46" i="33" s="1"/>
  <c r="G44" i="125"/>
  <c r="G46" i="125"/>
  <c r="C66" i="24"/>
  <c r="C59" i="24"/>
  <c r="C60" i="24"/>
  <c r="C61" i="24"/>
  <c r="C62" i="24"/>
  <c r="C63" i="24"/>
  <c r="C64" i="24"/>
  <c r="C65" i="24"/>
  <c r="G49" i="125"/>
  <c r="G52" i="125"/>
  <c r="G45" i="125"/>
  <c r="G51" i="125"/>
  <c r="G48" i="125"/>
  <c r="O25" i="125"/>
  <c r="L25" i="125"/>
  <c r="N25" i="125"/>
  <c r="K18" i="33"/>
  <c r="C18" i="33"/>
  <c r="J18" i="33"/>
  <c r="D18" i="33"/>
  <c r="I18" i="33"/>
  <c r="H18" i="33"/>
  <c r="G18" i="33"/>
  <c r="F18" i="33"/>
  <c r="L18" i="33"/>
  <c r="E18" i="33"/>
  <c r="D26" i="33"/>
  <c r="G24" i="33"/>
  <c r="J26" i="33"/>
  <c r="F24" i="33"/>
  <c r="E24" i="33"/>
  <c r="L24" i="33"/>
  <c r="D24" i="33"/>
  <c r="K24" i="33"/>
  <c r="C24" i="33"/>
  <c r="J24" i="33"/>
  <c r="H24" i="33"/>
  <c r="I24" i="33"/>
  <c r="I19" i="33"/>
  <c r="H19" i="33"/>
  <c r="G19" i="33"/>
  <c r="F19" i="33"/>
  <c r="E19" i="33"/>
  <c r="C19" i="33"/>
  <c r="L19" i="33"/>
  <c r="D19" i="33"/>
  <c r="K19" i="33"/>
  <c r="E26" i="33"/>
  <c r="J19" i="33"/>
  <c r="G20" i="33"/>
  <c r="F20" i="33"/>
  <c r="H20" i="33"/>
  <c r="E20" i="33"/>
  <c r="L20" i="33"/>
  <c r="D20" i="33"/>
  <c r="K20" i="33"/>
  <c r="C20" i="33"/>
  <c r="F26" i="33"/>
  <c r="J20" i="33"/>
  <c r="I20" i="33"/>
  <c r="K22" i="33"/>
  <c r="C22" i="33"/>
  <c r="J22" i="33"/>
  <c r="I22" i="33"/>
  <c r="H26" i="33"/>
  <c r="H22" i="33"/>
  <c r="G22" i="33"/>
  <c r="D22" i="33"/>
  <c r="F22" i="33"/>
  <c r="L22" i="33"/>
  <c r="E22" i="33"/>
  <c r="C26" i="33"/>
  <c r="H17" i="33"/>
  <c r="C17" i="33"/>
  <c r="G17" i="33"/>
  <c r="F17" i="33"/>
  <c r="I17" i="33"/>
  <c r="E17" i="33"/>
  <c r="D17" i="33"/>
  <c r="L17" i="33"/>
  <c r="K17" i="33"/>
  <c r="J17" i="33"/>
  <c r="K26" i="33"/>
  <c r="E25" i="33"/>
  <c r="L25" i="33"/>
  <c r="D25" i="33"/>
  <c r="K25" i="33"/>
  <c r="O19" i="33" s="1"/>
  <c r="C25" i="33"/>
  <c r="J25" i="33"/>
  <c r="I25" i="33"/>
  <c r="F25" i="33"/>
  <c r="H25" i="33"/>
  <c r="G25" i="33"/>
  <c r="I23" i="33"/>
  <c r="H23" i="33"/>
  <c r="J23" i="33"/>
  <c r="I26" i="33"/>
  <c r="G23" i="33"/>
  <c r="F23" i="33"/>
  <c r="E23" i="33"/>
  <c r="L23" i="33"/>
  <c r="D23" i="33"/>
  <c r="K23" i="33"/>
  <c r="C23" i="33"/>
  <c r="E21" i="33"/>
  <c r="L21" i="33"/>
  <c r="D21" i="33"/>
  <c r="K21" i="33"/>
  <c r="C21" i="33"/>
  <c r="F21" i="33"/>
  <c r="J21" i="33"/>
  <c r="G26" i="33"/>
  <c r="I21" i="33"/>
  <c r="H21" i="33"/>
  <c r="G21" i="33"/>
  <c r="K17" i="124"/>
  <c r="K16" i="124"/>
  <c r="K15" i="124"/>
  <c r="K14" i="124"/>
  <c r="K25" i="125"/>
  <c r="K5" i="124"/>
  <c r="AB20" i="124"/>
  <c r="K7" i="124"/>
  <c r="K13" i="124"/>
  <c r="K10" i="124"/>
  <c r="K4" i="124"/>
  <c r="K12" i="124"/>
  <c r="K6" i="124"/>
  <c r="K8" i="124"/>
  <c r="K9" i="124"/>
  <c r="K11" i="124"/>
  <c r="J123" i="17"/>
  <c r="J155" i="17" s="1"/>
  <c r="I123" i="17"/>
  <c r="I155" i="17" s="1"/>
  <c r="F123" i="17"/>
  <c r="F155" i="17" s="1"/>
  <c r="K123" i="17"/>
  <c r="K155" i="17" s="1"/>
  <c r="D123" i="17"/>
  <c r="D155" i="17" s="1"/>
  <c r="B123" i="17"/>
  <c r="B155" i="17" s="1"/>
  <c r="H123" i="17"/>
  <c r="H155" i="17" s="1"/>
  <c r="C123" i="17"/>
  <c r="C155" i="17" s="1"/>
  <c r="G123" i="17"/>
  <c r="G155" i="17" s="1"/>
  <c r="E123" i="17"/>
  <c r="E155" i="17" s="1"/>
  <c r="H21" i="123"/>
  <c r="M46" i="125" s="1"/>
  <c r="I21" i="123"/>
  <c r="N52" i="125" s="1"/>
  <c r="G21" i="123"/>
  <c r="L45" i="125" s="1"/>
  <c r="F21" i="123"/>
  <c r="K53" i="125" s="1"/>
  <c r="D21" i="123"/>
  <c r="I52" i="125" s="1"/>
  <c r="J21" i="123"/>
  <c r="O44" i="125" s="1"/>
  <c r="E21" i="123"/>
  <c r="N115" i="125" s="1"/>
  <c r="C21" i="123"/>
  <c r="H51" i="125" s="1"/>
  <c r="A21" i="123"/>
  <c r="F44" i="125" s="1"/>
  <c r="C32" i="125" s="1"/>
  <c r="V12" i="125" s="1"/>
  <c r="C26" i="123"/>
  <c r="C35" i="24"/>
  <c r="C38" i="24"/>
  <c r="C30" i="24"/>
  <c r="C31" i="24"/>
  <c r="C36" i="24"/>
  <c r="C25" i="123"/>
  <c r="C27" i="24"/>
  <c r="C25" i="24"/>
  <c r="C26" i="24"/>
  <c r="C23" i="24"/>
  <c r="C24" i="24"/>
  <c r="K20" i="14"/>
  <c r="C21" i="24"/>
  <c r="B20" i="14"/>
  <c r="C20" i="24"/>
  <c r="C29" i="24"/>
  <c r="C22" i="24"/>
  <c r="C19" i="24"/>
  <c r="E20" i="14"/>
  <c r="G20" i="14"/>
  <c r="H20" i="14"/>
  <c r="J20" i="14"/>
  <c r="C20" i="14"/>
  <c r="F20" i="14"/>
  <c r="I20" i="14"/>
  <c r="D20" i="14"/>
  <c r="C34" i="24"/>
  <c r="C32" i="24"/>
  <c r="C37" i="24"/>
  <c r="C33" i="24"/>
  <c r="S120" i="125" l="1"/>
  <c r="L121" i="125"/>
  <c r="J122" i="125"/>
  <c r="Q119" i="125"/>
  <c r="R115" i="125"/>
  <c r="P117" i="125"/>
  <c r="J116" i="125"/>
  <c r="O113" i="125"/>
  <c r="J117" i="125"/>
  <c r="M114" i="125"/>
  <c r="S118" i="125"/>
  <c r="L114" i="125"/>
  <c r="C105" i="125" s="1"/>
  <c r="N113" i="125"/>
  <c r="L113" i="125"/>
  <c r="M120" i="125"/>
  <c r="O121" i="125"/>
  <c r="S115" i="125"/>
  <c r="Q117" i="125"/>
  <c r="R117" i="125"/>
  <c r="R122" i="125"/>
  <c r="J119" i="125"/>
  <c r="R116" i="125"/>
  <c r="R118" i="125"/>
  <c r="S114" i="125"/>
  <c r="S113" i="125"/>
  <c r="Q120" i="125"/>
  <c r="S121" i="125"/>
  <c r="J115" i="125"/>
  <c r="N117" i="125"/>
  <c r="N122" i="125"/>
  <c r="Q122" i="125"/>
  <c r="P119" i="125"/>
  <c r="P116" i="125"/>
  <c r="J118" i="125"/>
  <c r="R120" i="125"/>
  <c r="L120" i="125"/>
  <c r="Q115" i="125"/>
  <c r="M117" i="125"/>
  <c r="L122" i="125"/>
  <c r="P122" i="125"/>
  <c r="O116" i="125"/>
  <c r="O118" i="125"/>
  <c r="Q118" i="125"/>
  <c r="R114" i="125"/>
  <c r="R113" i="125"/>
  <c r="J120" i="125"/>
  <c r="P121" i="125"/>
  <c r="R121" i="125"/>
  <c r="P115" i="125"/>
  <c r="L117" i="125"/>
  <c r="M122" i="125"/>
  <c r="M119" i="125"/>
  <c r="O119" i="125"/>
  <c r="Q116" i="125"/>
  <c r="N118" i="125"/>
  <c r="P118" i="125"/>
  <c r="J114" i="125"/>
  <c r="E103" i="125" s="1"/>
  <c r="L160" i="125" s="1"/>
  <c r="Q113" i="125"/>
  <c r="P120" i="125"/>
  <c r="Q121" i="125"/>
  <c r="J121" i="125"/>
  <c r="S117" i="125"/>
  <c r="S122" i="125"/>
  <c r="C120" i="125" s="1"/>
  <c r="L119" i="125"/>
  <c r="N119" i="125"/>
  <c r="N116" i="125"/>
  <c r="M113" i="125"/>
  <c r="L118" i="125"/>
  <c r="O114" i="125"/>
  <c r="Q114" i="125"/>
  <c r="J113" i="125"/>
  <c r="E102" i="125" s="1"/>
  <c r="L159" i="125" s="1"/>
  <c r="O120" i="125"/>
  <c r="N121" i="125"/>
  <c r="M115" i="125"/>
  <c r="O115" i="125"/>
  <c r="S119" i="125"/>
  <c r="S116" i="125"/>
  <c r="M116" i="125"/>
  <c r="M118" i="125"/>
  <c r="N114" i="125"/>
  <c r="P114" i="125"/>
  <c r="P113" i="125"/>
  <c r="N120" i="125"/>
  <c r="M121" i="125"/>
  <c r="L115" i="125"/>
  <c r="O117" i="125"/>
  <c r="O122" i="125"/>
  <c r="R119" i="125"/>
  <c r="L116" i="125"/>
  <c r="D3" i="125"/>
  <c r="E3" i="125" s="1"/>
  <c r="Q146" i="125"/>
  <c r="N146" i="125"/>
  <c r="R146" i="125"/>
  <c r="S146" i="125"/>
  <c r="L146" i="125"/>
  <c r="K146" i="125"/>
  <c r="C128" i="125" s="1"/>
  <c r="P146" i="125"/>
  <c r="M146" i="125"/>
  <c r="J146" i="125"/>
  <c r="O146" i="125"/>
  <c r="E8" i="125"/>
  <c r="G8" i="125"/>
  <c r="H8" i="125"/>
  <c r="O27" i="125"/>
  <c r="K3" i="125" s="1"/>
  <c r="K27" i="125"/>
  <c r="I3" i="125" s="1"/>
  <c r="D8" i="125"/>
  <c r="N27" i="125"/>
  <c r="J3" i="125" s="1"/>
  <c r="L27" i="125"/>
  <c r="H3" i="125" s="1"/>
  <c r="M44" i="125"/>
  <c r="F45" i="125"/>
  <c r="C33" i="125" s="1"/>
  <c r="V13" i="125" s="1"/>
  <c r="K52" i="125"/>
  <c r="K19" i="124"/>
  <c r="L52" i="125"/>
  <c r="O47" i="125"/>
  <c r="F48" i="125"/>
  <c r="K49" i="125"/>
  <c r="K50" i="125"/>
  <c r="J78" i="125"/>
  <c r="I78" i="125"/>
  <c r="M78" i="125"/>
  <c r="K78" i="125"/>
  <c r="F78" i="125"/>
  <c r="C57" i="125" s="1"/>
  <c r="L78" i="125"/>
  <c r="G78" i="125"/>
  <c r="N78" i="125"/>
  <c r="H78" i="125"/>
  <c r="O78" i="125"/>
  <c r="F38" i="24"/>
  <c r="F59" i="24"/>
  <c r="F60" i="24"/>
  <c r="F58" i="24"/>
  <c r="F62" i="24"/>
  <c r="F63" i="24"/>
  <c r="F64" i="24"/>
  <c r="F65" i="24"/>
  <c r="F66" i="24"/>
  <c r="D35" i="24"/>
  <c r="D66" i="24"/>
  <c r="D58" i="24"/>
  <c r="D60" i="24"/>
  <c r="D61" i="24"/>
  <c r="D62" i="24"/>
  <c r="D63" i="24"/>
  <c r="D64" i="24"/>
  <c r="D65" i="24"/>
  <c r="N48" i="125"/>
  <c r="M51" i="125"/>
  <c r="N45" i="125"/>
  <c r="M52" i="125"/>
  <c r="L49" i="125"/>
  <c r="K46" i="125"/>
  <c r="N44" i="125"/>
  <c r="H47" i="125"/>
  <c r="N50" i="125"/>
  <c r="J53" i="125"/>
  <c r="K59" i="24"/>
  <c r="K60" i="24"/>
  <c r="K61" i="24"/>
  <c r="K62" i="24"/>
  <c r="K63" i="24"/>
  <c r="K64" i="24"/>
  <c r="K65" i="24"/>
  <c r="K58" i="24"/>
  <c r="M48" i="125"/>
  <c r="O51" i="125"/>
  <c r="M45" i="125"/>
  <c r="H52" i="125"/>
  <c r="J49" i="125"/>
  <c r="J46" i="125"/>
  <c r="H53" i="125"/>
  <c r="O53" i="125"/>
  <c r="C50" i="125" s="1"/>
  <c r="U18" i="125" s="1"/>
  <c r="O50" i="125"/>
  <c r="E25" i="24"/>
  <c r="E61" i="24"/>
  <c r="E62" i="24"/>
  <c r="E63" i="24"/>
  <c r="E64" i="24"/>
  <c r="E65" i="24"/>
  <c r="E66" i="24"/>
  <c r="E59" i="24"/>
  <c r="E58" i="24"/>
  <c r="J48" i="125"/>
  <c r="L48" i="125"/>
  <c r="I45" i="125"/>
  <c r="J52" i="125"/>
  <c r="I49" i="125"/>
  <c r="O49" i="125"/>
  <c r="I46" i="125"/>
  <c r="L44" i="125"/>
  <c r="N53" i="125"/>
  <c r="N47" i="125"/>
  <c r="G30" i="24"/>
  <c r="G59" i="24"/>
  <c r="G60" i="24"/>
  <c r="G61" i="24"/>
  <c r="G58" i="24"/>
  <c r="G63" i="24"/>
  <c r="G64" i="24"/>
  <c r="G65" i="24"/>
  <c r="G66" i="24"/>
  <c r="H48" i="125"/>
  <c r="I48" i="125"/>
  <c r="N51" i="125"/>
  <c r="O52" i="125"/>
  <c r="N49" i="125"/>
  <c r="H46" i="125"/>
  <c r="H44" i="125"/>
  <c r="F53" i="125"/>
  <c r="M47" i="125"/>
  <c r="F47" i="125"/>
  <c r="J50" i="125"/>
  <c r="H30" i="24"/>
  <c r="H59" i="24"/>
  <c r="H60" i="24"/>
  <c r="H61" i="24"/>
  <c r="H62" i="24"/>
  <c r="H58" i="24"/>
  <c r="H64" i="24"/>
  <c r="H65" i="24"/>
  <c r="H66" i="24"/>
  <c r="O48" i="125"/>
  <c r="L51" i="125"/>
  <c r="F51" i="125"/>
  <c r="K45" i="125"/>
  <c r="F49" i="125"/>
  <c r="N46" i="125"/>
  <c r="O46" i="125"/>
  <c r="K44" i="125"/>
  <c r="M53" i="125"/>
  <c r="J47" i="125"/>
  <c r="K47" i="125"/>
  <c r="I50" i="125"/>
  <c r="J51" i="125"/>
  <c r="K51" i="125"/>
  <c r="J45" i="125"/>
  <c r="H49" i="125"/>
  <c r="L46" i="125"/>
  <c r="J44" i="125"/>
  <c r="I53" i="125"/>
  <c r="L47" i="125"/>
  <c r="F50" i="125"/>
  <c r="H50" i="125"/>
  <c r="J31" i="24"/>
  <c r="J66" i="24"/>
  <c r="J59" i="24"/>
  <c r="J60" i="24"/>
  <c r="J61" i="24"/>
  <c r="J62" i="24"/>
  <c r="J63" i="24"/>
  <c r="J64" i="24"/>
  <c r="J58" i="24"/>
  <c r="I38" i="24"/>
  <c r="I59" i="24"/>
  <c r="I60" i="24"/>
  <c r="I61" i="24"/>
  <c r="I62" i="24"/>
  <c r="I63" i="24"/>
  <c r="I58" i="24"/>
  <c r="I65" i="24"/>
  <c r="I66" i="24"/>
  <c r="K48" i="125"/>
  <c r="I51" i="125"/>
  <c r="H45" i="125"/>
  <c r="O45" i="125"/>
  <c r="F52" i="125"/>
  <c r="M49" i="125"/>
  <c r="F46" i="125"/>
  <c r="I44" i="125"/>
  <c r="L53" i="125"/>
  <c r="I47" i="125"/>
  <c r="L50" i="125"/>
  <c r="M50" i="125"/>
  <c r="R5" i="33"/>
  <c r="B48" i="33" s="1"/>
  <c r="I48" i="33" s="1"/>
  <c r="R6" i="33"/>
  <c r="B49" i="33" s="1"/>
  <c r="J49" i="33" s="1"/>
  <c r="O15" i="33"/>
  <c r="B42" i="33" s="1"/>
  <c r="O9" i="33"/>
  <c r="B36" i="33" s="1"/>
  <c r="O16" i="33"/>
  <c r="O6" i="33"/>
  <c r="B33" i="33" s="1"/>
  <c r="R8" i="33"/>
  <c r="B51" i="33" s="1"/>
  <c r="O7" i="33"/>
  <c r="B34" i="33" s="1"/>
  <c r="O10" i="33"/>
  <c r="B37" i="33" s="1"/>
  <c r="O3" i="33"/>
  <c r="O18" i="33"/>
  <c r="I46" i="33"/>
  <c r="J46" i="33"/>
  <c r="K46" i="33"/>
  <c r="D46" i="33"/>
  <c r="L46" i="33"/>
  <c r="E46" i="33"/>
  <c r="C46" i="33"/>
  <c r="C53" i="33" s="1"/>
  <c r="K57" i="33" s="1"/>
  <c r="H46" i="33"/>
  <c r="F46" i="33"/>
  <c r="G46" i="33"/>
  <c r="O11" i="33"/>
  <c r="B38" i="33" s="1"/>
  <c r="O8" i="33"/>
  <c r="B35" i="33" s="1"/>
  <c r="O17" i="33"/>
  <c r="R4" i="33"/>
  <c r="O14" i="33"/>
  <c r="B41" i="33" s="1"/>
  <c r="R11" i="33"/>
  <c r="O4" i="33"/>
  <c r="B31" i="33" s="1"/>
  <c r="O13" i="33"/>
  <c r="B40" i="33" s="1"/>
  <c r="O12" i="33"/>
  <c r="B39" i="33" s="1"/>
  <c r="R10" i="33"/>
  <c r="R12" i="33"/>
  <c r="O5" i="33"/>
  <c r="B32" i="33" s="1"/>
  <c r="R9" i="33"/>
  <c r="B52" i="33" s="1"/>
  <c r="R7" i="33"/>
  <c r="B50" i="33" s="1"/>
  <c r="K18" i="124"/>
  <c r="K35" i="24"/>
  <c r="C27" i="26"/>
  <c r="C27" i="29" s="1"/>
  <c r="C75" i="26"/>
  <c r="I29" i="24"/>
  <c r="B20" i="24"/>
  <c r="K27" i="24"/>
  <c r="G35" i="24"/>
  <c r="E33" i="24"/>
  <c r="E23" i="24"/>
  <c r="E38" i="24"/>
  <c r="I19" i="24"/>
  <c r="E27" i="24"/>
  <c r="I35" i="24"/>
  <c r="I32" i="24"/>
  <c r="K25" i="24"/>
  <c r="K19" i="24"/>
  <c r="J19" i="24"/>
  <c r="J24" i="24"/>
  <c r="J29" i="24"/>
  <c r="J22" i="24"/>
  <c r="K24" i="24"/>
  <c r="K30" i="24"/>
  <c r="J38" i="24"/>
  <c r="J35" i="24"/>
  <c r="J21" i="24"/>
  <c r="J23" i="24"/>
  <c r="F37" i="24"/>
  <c r="F31" i="24"/>
  <c r="K31" i="24"/>
  <c r="F33" i="24"/>
  <c r="K34" i="24"/>
  <c r="J20" i="24"/>
  <c r="F25" i="24"/>
  <c r="K22" i="24"/>
  <c r="D37" i="24"/>
  <c r="D34" i="24"/>
  <c r="H33" i="24"/>
  <c r="J25" i="24"/>
  <c r="G24" i="24"/>
  <c r="K20" i="24"/>
  <c r="H27" i="24"/>
  <c r="J36" i="24"/>
  <c r="G33" i="24"/>
  <c r="D33" i="24"/>
  <c r="F32" i="24"/>
  <c r="D26" i="24"/>
  <c r="G21" i="24"/>
  <c r="G27" i="24"/>
  <c r="G38" i="24"/>
  <c r="G37" i="24"/>
  <c r="G34" i="24"/>
  <c r="D32" i="24"/>
  <c r="G32" i="24"/>
  <c r="K29" i="24"/>
  <c r="H37" i="24"/>
  <c r="H22" i="24"/>
  <c r="F24" i="24"/>
  <c r="F20" i="24"/>
  <c r="H26" i="24"/>
  <c r="F30" i="24"/>
  <c r="F35" i="24"/>
  <c r="J33" i="24"/>
  <c r="K33" i="24"/>
  <c r="H32" i="24"/>
  <c r="J34" i="24"/>
  <c r="F34" i="24"/>
  <c r="F23" i="24"/>
  <c r="K26" i="24"/>
  <c r="F29" i="24"/>
  <c r="F22" i="24"/>
  <c r="F21" i="24"/>
  <c r="H20" i="24"/>
  <c r="H24" i="24"/>
  <c r="B23" i="24"/>
  <c r="K23" i="24"/>
  <c r="F27" i="24"/>
  <c r="K36" i="24"/>
  <c r="H31" i="24"/>
  <c r="J30" i="24"/>
  <c r="K38" i="24"/>
  <c r="H34" i="24"/>
  <c r="H23" i="24"/>
  <c r="F26" i="24"/>
  <c r="J37" i="24"/>
  <c r="K37" i="24"/>
  <c r="J32" i="24"/>
  <c r="K32" i="24"/>
  <c r="H29" i="24"/>
  <c r="F19" i="24"/>
  <c r="H19" i="24"/>
  <c r="H21" i="24"/>
  <c r="J26" i="24"/>
  <c r="H25" i="24"/>
  <c r="K21" i="24"/>
  <c r="J27" i="24"/>
  <c r="H38" i="24"/>
  <c r="D21" i="24"/>
  <c r="D22" i="24"/>
  <c r="D19" i="24"/>
  <c r="G23" i="24"/>
  <c r="G22" i="24"/>
  <c r="G25" i="24"/>
  <c r="Q18" i="12"/>
  <c r="P18" i="12" s="1"/>
  <c r="G36" i="24"/>
  <c r="G31" i="24"/>
  <c r="D30" i="24"/>
  <c r="D24" i="24"/>
  <c r="G19" i="24"/>
  <c r="G26" i="24"/>
  <c r="D27" i="24"/>
  <c r="Q16" i="12"/>
  <c r="P16" i="12" s="1"/>
  <c r="H36" i="24"/>
  <c r="D36" i="24"/>
  <c r="D31" i="24"/>
  <c r="H35" i="24"/>
  <c r="D29" i="24"/>
  <c r="D20" i="24"/>
  <c r="G29" i="24"/>
  <c r="G20" i="24"/>
  <c r="D23" i="24"/>
  <c r="D25" i="24"/>
  <c r="Q19" i="12"/>
  <c r="P19" i="12" s="1"/>
  <c r="P29" i="12" s="1"/>
  <c r="F36" i="24"/>
  <c r="D38" i="24"/>
  <c r="B27" i="24"/>
  <c r="C52" i="14"/>
  <c r="H22" i="123"/>
  <c r="I33" i="24"/>
  <c r="E32" i="24"/>
  <c r="I34" i="24"/>
  <c r="D52" i="14"/>
  <c r="G52" i="14"/>
  <c r="B19" i="24"/>
  <c r="B52" i="14"/>
  <c r="K52" i="14"/>
  <c r="B21" i="24"/>
  <c r="I24" i="24"/>
  <c r="I26" i="24"/>
  <c r="E24" i="24"/>
  <c r="B26" i="24"/>
  <c r="Q20" i="12"/>
  <c r="P20" i="12" s="1"/>
  <c r="Q21" i="12"/>
  <c r="P21" i="12" s="1"/>
  <c r="E31" i="24"/>
  <c r="E30" i="24"/>
  <c r="I30" i="24"/>
  <c r="E35" i="24"/>
  <c r="C22" i="123"/>
  <c r="F22" i="123"/>
  <c r="J34" i="12"/>
  <c r="AB19" i="124" s="1"/>
  <c r="B32" i="24"/>
  <c r="B30" i="24"/>
  <c r="B35" i="24"/>
  <c r="B36" i="24"/>
  <c r="B33" i="24"/>
  <c r="B37" i="24"/>
  <c r="B31" i="24"/>
  <c r="B34" i="24"/>
  <c r="B29" i="24"/>
  <c r="E34" i="24"/>
  <c r="I52" i="14"/>
  <c r="J52" i="14"/>
  <c r="E52" i="14"/>
  <c r="E22" i="24"/>
  <c r="I20" i="24"/>
  <c r="E21" i="24"/>
  <c r="B25" i="24"/>
  <c r="E26" i="24"/>
  <c r="B24" i="24"/>
  <c r="Q15" i="12"/>
  <c r="P15" i="12" s="1"/>
  <c r="Q17" i="12"/>
  <c r="P17" i="12" s="1"/>
  <c r="I36" i="24"/>
  <c r="E22" i="123"/>
  <c r="G22" i="123"/>
  <c r="B38" i="24"/>
  <c r="D22" i="123"/>
  <c r="E37" i="24"/>
  <c r="I37" i="24"/>
  <c r="F52" i="14"/>
  <c r="H52" i="14"/>
  <c r="E29" i="24"/>
  <c r="E19" i="24"/>
  <c r="I21" i="24"/>
  <c r="E20" i="24"/>
  <c r="I22" i="24"/>
  <c r="I25" i="24"/>
  <c r="I23" i="24"/>
  <c r="B22" i="24"/>
  <c r="I27" i="24"/>
  <c r="B22" i="123"/>
  <c r="E36" i="24"/>
  <c r="I31" i="24"/>
  <c r="J22" i="123"/>
  <c r="I22" i="123"/>
  <c r="E110" i="125" l="1"/>
  <c r="E108" i="125"/>
  <c r="E106" i="125"/>
  <c r="K163" i="125" s="1"/>
  <c r="P160" i="125"/>
  <c r="C111" i="125"/>
  <c r="L153" i="125" s="1"/>
  <c r="C118" i="125"/>
  <c r="C119" i="125"/>
  <c r="E107" i="125"/>
  <c r="C116" i="125"/>
  <c r="J158" i="125" s="1"/>
  <c r="E141" i="125" s="1"/>
  <c r="C107" i="125"/>
  <c r="N149" i="125" s="1"/>
  <c r="C115" i="125"/>
  <c r="J157" i="125" s="1"/>
  <c r="E109" i="125"/>
  <c r="C109" i="125"/>
  <c r="R151" i="125" s="1"/>
  <c r="C117" i="125"/>
  <c r="E105" i="125"/>
  <c r="L162" i="125" s="1"/>
  <c r="M159" i="125"/>
  <c r="C114" i="125"/>
  <c r="S156" i="125" s="1"/>
  <c r="E111" i="125"/>
  <c r="C113" i="125"/>
  <c r="P155" i="125" s="1"/>
  <c r="J160" i="125"/>
  <c r="O160" i="125"/>
  <c r="Q160" i="125"/>
  <c r="C110" i="125"/>
  <c r="O152" i="125" s="1"/>
  <c r="C112" i="125"/>
  <c r="N154" i="125" s="1"/>
  <c r="N160" i="125"/>
  <c r="M160" i="125"/>
  <c r="R159" i="125"/>
  <c r="E104" i="125"/>
  <c r="K160" i="125"/>
  <c r="R160" i="125"/>
  <c r="S159" i="125"/>
  <c r="S160" i="125"/>
  <c r="J159" i="125"/>
  <c r="E127" i="125" s="1"/>
  <c r="K195" i="125" s="1"/>
  <c r="N159" i="125"/>
  <c r="Q159" i="125"/>
  <c r="C108" i="125"/>
  <c r="O159" i="125"/>
  <c r="P159" i="125"/>
  <c r="K159" i="125"/>
  <c r="C106" i="125"/>
  <c r="K184" i="125"/>
  <c r="C168" i="125" s="1"/>
  <c r="L184" i="125"/>
  <c r="S184" i="125"/>
  <c r="M184" i="125"/>
  <c r="N184" i="125"/>
  <c r="J184" i="125"/>
  <c r="Q184" i="125"/>
  <c r="P184" i="125"/>
  <c r="R184" i="125"/>
  <c r="O184" i="125"/>
  <c r="N147" i="125"/>
  <c r="O147" i="125"/>
  <c r="R147" i="125"/>
  <c r="M147" i="125"/>
  <c r="P147" i="125"/>
  <c r="Q147" i="125"/>
  <c r="S147" i="125"/>
  <c r="K147" i="125"/>
  <c r="C129" i="125" s="1"/>
  <c r="J147" i="125"/>
  <c r="L147" i="125"/>
  <c r="C8" i="125"/>
  <c r="AG19" i="124" s="1"/>
  <c r="M8" i="125"/>
  <c r="C3" i="125"/>
  <c r="AG14" i="124" s="1"/>
  <c r="M3" i="125"/>
  <c r="C84" i="24"/>
  <c r="C16" i="24" s="1"/>
  <c r="C39" i="125"/>
  <c r="C34" i="125"/>
  <c r="C43" i="125"/>
  <c r="C36" i="125"/>
  <c r="C49" i="125"/>
  <c r="C44" i="125"/>
  <c r="C41" i="125"/>
  <c r="C42" i="125"/>
  <c r="V22" i="125" s="1"/>
  <c r="J79" i="125"/>
  <c r="M79" i="125"/>
  <c r="F79" i="125"/>
  <c r="C58" i="125" s="1"/>
  <c r="L79" i="125"/>
  <c r="K79" i="125"/>
  <c r="N79" i="125"/>
  <c r="G79" i="125"/>
  <c r="H79" i="125"/>
  <c r="O79" i="125"/>
  <c r="I79" i="125"/>
  <c r="C40" i="125"/>
  <c r="V20" i="125" s="1"/>
  <c r="C35" i="125"/>
  <c r="V15" i="125" s="1"/>
  <c r="C45" i="125"/>
  <c r="U13" i="125" s="1"/>
  <c r="C37" i="125"/>
  <c r="V17" i="125" s="1"/>
  <c r="C38" i="125"/>
  <c r="V18" i="125" s="1"/>
  <c r="C47" i="125"/>
  <c r="U15" i="125" s="1"/>
  <c r="C48" i="125"/>
  <c r="U16" i="125" s="1"/>
  <c r="C46" i="125"/>
  <c r="U14" i="125" s="1"/>
  <c r="K96" i="125"/>
  <c r="F96" i="125"/>
  <c r="L96" i="125"/>
  <c r="O96" i="125"/>
  <c r="C84" i="125" s="1"/>
  <c r="J96" i="125"/>
  <c r="N96" i="125"/>
  <c r="I96" i="125"/>
  <c r="M96" i="125"/>
  <c r="H96" i="125"/>
  <c r="G96" i="125"/>
  <c r="J48" i="33"/>
  <c r="L48" i="33"/>
  <c r="M48" i="33"/>
  <c r="K48" i="33"/>
  <c r="E48" i="33"/>
  <c r="N48" i="33"/>
  <c r="H48" i="33"/>
  <c r="F48" i="33"/>
  <c r="G48" i="33"/>
  <c r="I49" i="33"/>
  <c r="H49" i="33"/>
  <c r="O49" i="33"/>
  <c r="G49" i="33"/>
  <c r="N49" i="33"/>
  <c r="M49" i="33"/>
  <c r="L49" i="33"/>
  <c r="K49" i="33"/>
  <c r="F49" i="33"/>
  <c r="B76" i="33"/>
  <c r="B30" i="33"/>
  <c r="O23" i="33"/>
  <c r="O38" i="33"/>
  <c r="P38" i="33"/>
  <c r="Q38" i="33"/>
  <c r="R38" i="33"/>
  <c r="S38" i="33"/>
  <c r="N38" i="33"/>
  <c r="L38" i="33"/>
  <c r="T38" i="33"/>
  <c r="M38" i="33"/>
  <c r="K38" i="33"/>
  <c r="L37" i="33"/>
  <c r="J37" i="33"/>
  <c r="M37" i="33"/>
  <c r="S37" i="33"/>
  <c r="N37" i="33"/>
  <c r="O37" i="33"/>
  <c r="P37" i="33"/>
  <c r="Q37" i="33"/>
  <c r="K37" i="33"/>
  <c r="R37" i="33"/>
  <c r="H33" i="33"/>
  <c r="F33" i="33"/>
  <c r="I33" i="33"/>
  <c r="J33" i="33"/>
  <c r="K33" i="33"/>
  <c r="L33" i="33"/>
  <c r="M33" i="33"/>
  <c r="G33" i="33"/>
  <c r="N33" i="33"/>
  <c r="O33" i="33"/>
  <c r="M32" i="33"/>
  <c r="F32" i="33"/>
  <c r="N32" i="33"/>
  <c r="G32" i="33"/>
  <c r="E32" i="33"/>
  <c r="H32" i="33"/>
  <c r="I32" i="33"/>
  <c r="L32" i="33"/>
  <c r="J32" i="33"/>
  <c r="K32" i="33"/>
  <c r="P41" i="33"/>
  <c r="N41" i="33"/>
  <c r="Q41" i="33"/>
  <c r="R41" i="33"/>
  <c r="S41" i="33"/>
  <c r="T41" i="33"/>
  <c r="W41" i="33"/>
  <c r="U41" i="33"/>
  <c r="V41" i="33"/>
  <c r="O41" i="33"/>
  <c r="U40" i="33"/>
  <c r="N40" i="33"/>
  <c r="V40" i="33"/>
  <c r="O40" i="33"/>
  <c r="M40" i="33"/>
  <c r="P40" i="33"/>
  <c r="Q40" i="33"/>
  <c r="R40" i="33"/>
  <c r="T40" i="33"/>
  <c r="S40" i="33"/>
  <c r="B47" i="33"/>
  <c r="R14" i="33"/>
  <c r="K52" i="33"/>
  <c r="I52" i="33"/>
  <c r="L52" i="33"/>
  <c r="M52" i="33"/>
  <c r="R52" i="33"/>
  <c r="R53" i="33" s="1"/>
  <c r="N52" i="33"/>
  <c r="O52" i="33"/>
  <c r="P52" i="33"/>
  <c r="J52" i="33"/>
  <c r="Q52" i="33"/>
  <c r="J31" i="33"/>
  <c r="K31" i="33"/>
  <c r="L31" i="33"/>
  <c r="E31" i="33"/>
  <c r="M31" i="33"/>
  <c r="F31" i="33"/>
  <c r="D31" i="33"/>
  <c r="G31" i="33"/>
  <c r="I31" i="33"/>
  <c r="H31" i="33"/>
  <c r="K34" i="33"/>
  <c r="L34" i="33"/>
  <c r="M34" i="33"/>
  <c r="N34" i="33"/>
  <c r="O34" i="33"/>
  <c r="J34" i="33"/>
  <c r="H34" i="33"/>
  <c r="P34" i="33"/>
  <c r="I34" i="33"/>
  <c r="G34" i="33"/>
  <c r="T23" i="33"/>
  <c r="W56" i="33" s="1"/>
  <c r="V85" i="33" s="1"/>
  <c r="U113" i="33" s="1"/>
  <c r="E118" i="33" s="1"/>
  <c r="P51" i="33"/>
  <c r="I51" i="33"/>
  <c r="Q51" i="33"/>
  <c r="J51" i="33"/>
  <c r="H51" i="33"/>
  <c r="K51" i="33"/>
  <c r="O51" i="33"/>
  <c r="L51" i="33"/>
  <c r="M51" i="33"/>
  <c r="N51" i="33"/>
  <c r="Q36" i="33"/>
  <c r="J36" i="33"/>
  <c r="R36" i="33"/>
  <c r="K36" i="33"/>
  <c r="I36" i="33"/>
  <c r="L36" i="33"/>
  <c r="M36" i="33"/>
  <c r="N36" i="33"/>
  <c r="O36" i="33"/>
  <c r="P36" i="33"/>
  <c r="M50" i="33"/>
  <c r="N50" i="33"/>
  <c r="O50" i="33"/>
  <c r="H50" i="33"/>
  <c r="P50" i="33"/>
  <c r="I50" i="33"/>
  <c r="G50" i="33"/>
  <c r="L50" i="33"/>
  <c r="J50" i="33"/>
  <c r="K50" i="33"/>
  <c r="P39" i="33"/>
  <c r="O39" i="33"/>
  <c r="N39" i="33"/>
  <c r="U39" i="33"/>
  <c r="M39" i="33"/>
  <c r="T39" i="33"/>
  <c r="L39" i="33"/>
  <c r="S39" i="33"/>
  <c r="R39" i="33"/>
  <c r="Q39" i="33"/>
  <c r="L35" i="33"/>
  <c r="K35" i="33"/>
  <c r="J35" i="33"/>
  <c r="M35" i="33"/>
  <c r="Q35" i="33"/>
  <c r="I35" i="33"/>
  <c r="P35" i="33"/>
  <c r="H35" i="33"/>
  <c r="O35" i="33"/>
  <c r="N35" i="33"/>
  <c r="S42" i="33"/>
  <c r="T42" i="33"/>
  <c r="U42" i="33"/>
  <c r="V42" i="33"/>
  <c r="W42" i="33"/>
  <c r="P42" i="33"/>
  <c r="X42" i="33"/>
  <c r="X43" i="33" s="1"/>
  <c r="R42" i="33"/>
  <c r="Q42" i="33"/>
  <c r="O42" i="33"/>
  <c r="B27" i="26"/>
  <c r="B27" i="29" s="1"/>
  <c r="B75" i="26"/>
  <c r="D27" i="26"/>
  <c r="D27" i="29" s="1"/>
  <c r="D75" i="26"/>
  <c r="J27" i="26"/>
  <c r="J27" i="29" s="1"/>
  <c r="J75" i="26"/>
  <c r="E27" i="26"/>
  <c r="E27" i="29" s="1"/>
  <c r="E75" i="26"/>
  <c r="F27" i="26"/>
  <c r="F27" i="29" s="1"/>
  <c r="F75" i="26"/>
  <c r="H27" i="26"/>
  <c r="H27" i="29" s="1"/>
  <c r="H75" i="26"/>
  <c r="I27" i="26"/>
  <c r="I27" i="29" s="1"/>
  <c r="I75" i="26"/>
  <c r="G27" i="26"/>
  <c r="G27" i="29" s="1"/>
  <c r="G75" i="26"/>
  <c r="K27" i="26"/>
  <c r="K27" i="29" s="1"/>
  <c r="K75" i="26"/>
  <c r="Q28" i="12"/>
  <c r="O19" i="12"/>
  <c r="N19" i="12" s="1"/>
  <c r="N29" i="12" s="1"/>
  <c r="Q29" i="12"/>
  <c r="C72" i="24"/>
  <c r="E4" i="24" s="1"/>
  <c r="C71" i="24"/>
  <c r="K3" i="24" s="1"/>
  <c r="C83" i="24"/>
  <c r="C15" i="24" s="1"/>
  <c r="C77" i="24"/>
  <c r="E77" i="24" s="1"/>
  <c r="C80" i="24"/>
  <c r="G12" i="24" s="1"/>
  <c r="C85" i="24"/>
  <c r="K17" i="24" s="1"/>
  <c r="P26" i="12"/>
  <c r="O16" i="12"/>
  <c r="N16" i="12" s="1"/>
  <c r="M16" i="12" s="1"/>
  <c r="C81" i="24"/>
  <c r="E81" i="24" s="1"/>
  <c r="Q26" i="12"/>
  <c r="C75" i="24"/>
  <c r="B7" i="24" s="1"/>
  <c r="C78" i="24"/>
  <c r="B10" i="24" s="1"/>
  <c r="C73" i="24"/>
  <c r="H5" i="24" s="1"/>
  <c r="C74" i="24"/>
  <c r="K6" i="24" s="1"/>
  <c r="P28" i="12"/>
  <c r="C76" i="24"/>
  <c r="Q31" i="12"/>
  <c r="O21" i="12"/>
  <c r="N21" i="12" s="1"/>
  <c r="P27" i="12"/>
  <c r="P25" i="12"/>
  <c r="P22" i="12"/>
  <c r="M45" i="12"/>
  <c r="Q27" i="12"/>
  <c r="O17" i="12"/>
  <c r="N17" i="12" s="1"/>
  <c r="Q22" i="12"/>
  <c r="M46" i="12"/>
  <c r="Q25" i="12"/>
  <c r="O15" i="12"/>
  <c r="N15" i="12" s="1"/>
  <c r="M38" i="24"/>
  <c r="C79" i="24"/>
  <c r="M27" i="24"/>
  <c r="O18" i="12"/>
  <c r="P31" i="12"/>
  <c r="C3" i="28"/>
  <c r="C2" i="28"/>
  <c r="Q30" i="12"/>
  <c r="O20" i="12"/>
  <c r="P30" i="12"/>
  <c r="C82" i="24"/>
  <c r="O163" i="125" l="1"/>
  <c r="M153" i="125"/>
  <c r="S153" i="125"/>
  <c r="R153" i="125"/>
  <c r="Q163" i="125"/>
  <c r="N195" i="125"/>
  <c r="J153" i="125"/>
  <c r="P153" i="125"/>
  <c r="K153" i="125"/>
  <c r="P163" i="125"/>
  <c r="Q153" i="125"/>
  <c r="M151" i="125"/>
  <c r="S163" i="125"/>
  <c r="E140" i="125" s="1"/>
  <c r="O153" i="125"/>
  <c r="O157" i="125"/>
  <c r="N153" i="125"/>
  <c r="J163" i="125"/>
  <c r="N163" i="125"/>
  <c r="M163" i="125"/>
  <c r="R163" i="125"/>
  <c r="L163" i="125"/>
  <c r="E84" i="24"/>
  <c r="B16" i="24"/>
  <c r="K155" i="125"/>
  <c r="O151" i="125"/>
  <c r="L158" i="125"/>
  <c r="N158" i="125"/>
  <c r="Q156" i="125"/>
  <c r="R158" i="125"/>
  <c r="N156" i="125"/>
  <c r="S158" i="125"/>
  <c r="C148" i="125" s="1"/>
  <c r="S151" i="125"/>
  <c r="K158" i="125"/>
  <c r="Q158" i="125"/>
  <c r="P158" i="125"/>
  <c r="E128" i="125"/>
  <c r="R196" i="125" s="1"/>
  <c r="P151" i="125"/>
  <c r="R155" i="125"/>
  <c r="N151" i="125"/>
  <c r="L156" i="125"/>
  <c r="P195" i="125"/>
  <c r="R157" i="125"/>
  <c r="N157" i="125"/>
  <c r="K156" i="125"/>
  <c r="Q195" i="125"/>
  <c r="P157" i="125"/>
  <c r="R156" i="125"/>
  <c r="Q149" i="125"/>
  <c r="O156" i="125"/>
  <c r="Q155" i="125"/>
  <c r="P156" i="125"/>
  <c r="J151" i="125"/>
  <c r="M158" i="125"/>
  <c r="O158" i="125"/>
  <c r="K157" i="125"/>
  <c r="M157" i="125"/>
  <c r="Q157" i="125"/>
  <c r="M154" i="125"/>
  <c r="L149" i="125"/>
  <c r="J156" i="125"/>
  <c r="Q151" i="125"/>
  <c r="O195" i="125"/>
  <c r="M155" i="125"/>
  <c r="S157" i="125"/>
  <c r="K149" i="125"/>
  <c r="O149" i="125"/>
  <c r="M149" i="125"/>
  <c r="R149" i="125"/>
  <c r="M156" i="125"/>
  <c r="K151" i="125"/>
  <c r="L151" i="125"/>
  <c r="L157" i="125"/>
  <c r="J149" i="125"/>
  <c r="S149" i="125"/>
  <c r="R195" i="125"/>
  <c r="L155" i="125"/>
  <c r="J162" i="125"/>
  <c r="P149" i="125"/>
  <c r="S195" i="125"/>
  <c r="P154" i="125"/>
  <c r="S155" i="125"/>
  <c r="R154" i="125"/>
  <c r="J195" i="125"/>
  <c r="E168" i="125" s="1"/>
  <c r="R225" i="125" s="1"/>
  <c r="O155" i="125"/>
  <c r="J155" i="125"/>
  <c r="L195" i="125"/>
  <c r="N155" i="125"/>
  <c r="M195" i="125"/>
  <c r="J154" i="125"/>
  <c r="F116" i="125"/>
  <c r="F151" i="125" s="1"/>
  <c r="C121" i="125"/>
  <c r="N152" i="125"/>
  <c r="N162" i="125"/>
  <c r="M152" i="125"/>
  <c r="Q162" i="125"/>
  <c r="R162" i="125"/>
  <c r="E112" i="125"/>
  <c r="K152" i="125"/>
  <c r="M162" i="125"/>
  <c r="K162" i="125"/>
  <c r="P162" i="125"/>
  <c r="Q152" i="125"/>
  <c r="L152" i="125"/>
  <c r="S152" i="125"/>
  <c r="S162" i="125"/>
  <c r="P152" i="125"/>
  <c r="O162" i="125"/>
  <c r="R152" i="125"/>
  <c r="L154" i="125"/>
  <c r="Q154" i="125"/>
  <c r="K154" i="125"/>
  <c r="O154" i="125"/>
  <c r="L161" i="125"/>
  <c r="J161" i="125"/>
  <c r="E129" i="125" s="1"/>
  <c r="O161" i="125"/>
  <c r="K161" i="125"/>
  <c r="M161" i="125"/>
  <c r="S161" i="125"/>
  <c r="P161" i="125"/>
  <c r="N161" i="125"/>
  <c r="R161" i="125"/>
  <c r="Q161" i="125"/>
  <c r="S154" i="125"/>
  <c r="J152" i="125"/>
  <c r="K148" i="125"/>
  <c r="C130" i="125" s="1"/>
  <c r="P186" i="125" s="1"/>
  <c r="N148" i="125"/>
  <c r="S148" i="125"/>
  <c r="Q148" i="125"/>
  <c r="M148" i="125"/>
  <c r="L148" i="125"/>
  <c r="O148" i="125"/>
  <c r="R148" i="125"/>
  <c r="P148" i="125"/>
  <c r="J148" i="125"/>
  <c r="J150" i="125"/>
  <c r="R150" i="125"/>
  <c r="L150" i="125"/>
  <c r="K150" i="125"/>
  <c r="M150" i="125"/>
  <c r="N150" i="125"/>
  <c r="O150" i="125"/>
  <c r="S150" i="125"/>
  <c r="P150" i="125"/>
  <c r="Q150" i="125"/>
  <c r="R185" i="125"/>
  <c r="Q185" i="125"/>
  <c r="K185" i="125"/>
  <c r="C169" i="125" s="1"/>
  <c r="S185" i="125"/>
  <c r="J185" i="125"/>
  <c r="L185" i="125"/>
  <c r="P185" i="125"/>
  <c r="M185" i="125"/>
  <c r="N185" i="125"/>
  <c r="O185" i="125"/>
  <c r="J216" i="125"/>
  <c r="R216" i="125"/>
  <c r="K216" i="125"/>
  <c r="C203" i="125" s="1"/>
  <c r="L216" i="125"/>
  <c r="S216" i="125"/>
  <c r="M216" i="125"/>
  <c r="Q216" i="125"/>
  <c r="N216" i="125"/>
  <c r="P216" i="125"/>
  <c r="O216" i="125"/>
  <c r="F90" i="125"/>
  <c r="U12" i="125"/>
  <c r="H89" i="125"/>
  <c r="W25" i="125"/>
  <c r="J80" i="125"/>
  <c r="V14" i="125"/>
  <c r="I82" i="125"/>
  <c r="V16" i="125"/>
  <c r="F85" i="125"/>
  <c r="V19" i="125"/>
  <c r="H95" i="125"/>
  <c r="U17" i="125"/>
  <c r="K87" i="125"/>
  <c r="V21" i="125"/>
  <c r="G16" i="24"/>
  <c r="H16" i="24"/>
  <c r="D16" i="24"/>
  <c r="I16" i="24"/>
  <c r="J16" i="24"/>
  <c r="F82" i="125"/>
  <c r="F16" i="24"/>
  <c r="K16" i="24"/>
  <c r="J82" i="125"/>
  <c r="G82" i="125"/>
  <c r="M82" i="125"/>
  <c r="G95" i="125"/>
  <c r="L95" i="125"/>
  <c r="G80" i="125"/>
  <c r="I89" i="125"/>
  <c r="M85" i="125"/>
  <c r="I95" i="125"/>
  <c r="L82" i="125"/>
  <c r="I85" i="125"/>
  <c r="J89" i="125"/>
  <c r="F89" i="125"/>
  <c r="L89" i="125"/>
  <c r="H85" i="125"/>
  <c r="G89" i="125"/>
  <c r="N89" i="125"/>
  <c r="K89" i="125"/>
  <c r="N85" i="125"/>
  <c r="O89" i="125"/>
  <c r="J85" i="125"/>
  <c r="L85" i="125"/>
  <c r="G85" i="125"/>
  <c r="O95" i="125"/>
  <c r="C83" i="125" s="1"/>
  <c r="K85" i="125"/>
  <c r="N95" i="125"/>
  <c r="O85" i="125"/>
  <c r="M95" i="125"/>
  <c r="N80" i="125"/>
  <c r="M80" i="125"/>
  <c r="F80" i="125"/>
  <c r="C59" i="125" s="1"/>
  <c r="E16" i="24"/>
  <c r="O80" i="125"/>
  <c r="L80" i="125"/>
  <c r="I80" i="125"/>
  <c r="K80" i="125"/>
  <c r="H80" i="125"/>
  <c r="J95" i="125"/>
  <c r="M89" i="125"/>
  <c r="K82" i="125"/>
  <c r="G87" i="125"/>
  <c r="F95" i="125"/>
  <c r="N82" i="125"/>
  <c r="H82" i="125"/>
  <c r="M87" i="125"/>
  <c r="O82" i="125"/>
  <c r="F87" i="125"/>
  <c r="O87" i="125"/>
  <c r="I90" i="125"/>
  <c r="K95" i="125"/>
  <c r="N87" i="125"/>
  <c r="L87" i="125"/>
  <c r="H87" i="125"/>
  <c r="M90" i="125"/>
  <c r="H90" i="125"/>
  <c r="J87" i="125"/>
  <c r="L90" i="125"/>
  <c r="N90" i="125"/>
  <c r="I87" i="125"/>
  <c r="G90" i="125"/>
  <c r="O90" i="125"/>
  <c r="K90" i="125"/>
  <c r="J90" i="125"/>
  <c r="I81" i="125"/>
  <c r="O81" i="125"/>
  <c r="K81" i="125"/>
  <c r="H81" i="125"/>
  <c r="G81" i="125"/>
  <c r="N81" i="125"/>
  <c r="J81" i="125"/>
  <c r="L81" i="125"/>
  <c r="F81" i="125"/>
  <c r="M81" i="125"/>
  <c r="F92" i="125"/>
  <c r="N92" i="125"/>
  <c r="G92" i="125"/>
  <c r="J92" i="125"/>
  <c r="O92" i="125"/>
  <c r="H92" i="125"/>
  <c r="L92" i="125"/>
  <c r="K92" i="125"/>
  <c r="I92" i="125"/>
  <c r="M92" i="125"/>
  <c r="G86" i="125"/>
  <c r="M86" i="125"/>
  <c r="I86" i="125"/>
  <c r="K86" i="125"/>
  <c r="F86" i="125"/>
  <c r="L86" i="125"/>
  <c r="H86" i="125"/>
  <c r="J86" i="125"/>
  <c r="O86" i="125"/>
  <c r="N86" i="125"/>
  <c r="G94" i="125"/>
  <c r="L94" i="125"/>
  <c r="H94" i="125"/>
  <c r="I94" i="125"/>
  <c r="K94" i="125"/>
  <c r="N94" i="125"/>
  <c r="O94" i="125"/>
  <c r="F94" i="125"/>
  <c r="J94" i="125"/>
  <c r="M94" i="125"/>
  <c r="C51" i="125"/>
  <c r="H88" i="125"/>
  <c r="K88" i="125"/>
  <c r="I88" i="125"/>
  <c r="L88" i="125"/>
  <c r="J88" i="125"/>
  <c r="O88" i="125"/>
  <c r="M88" i="125"/>
  <c r="G88" i="125"/>
  <c r="F88" i="125"/>
  <c r="N88" i="125"/>
  <c r="J93" i="125"/>
  <c r="H93" i="125"/>
  <c r="L93" i="125"/>
  <c r="K93" i="125"/>
  <c r="G93" i="125"/>
  <c r="M93" i="125"/>
  <c r="N93" i="125"/>
  <c r="F93" i="125"/>
  <c r="I93" i="125"/>
  <c r="O93" i="125"/>
  <c r="G84" i="125"/>
  <c r="H84" i="125"/>
  <c r="O84" i="125"/>
  <c r="K84" i="125"/>
  <c r="I84" i="125"/>
  <c r="M84" i="125"/>
  <c r="L84" i="125"/>
  <c r="J84" i="125"/>
  <c r="F84" i="125"/>
  <c r="N84" i="125"/>
  <c r="G83" i="125"/>
  <c r="O83" i="125"/>
  <c r="H83" i="125"/>
  <c r="I83" i="125"/>
  <c r="M83" i="125"/>
  <c r="K83" i="125"/>
  <c r="F83" i="125"/>
  <c r="J83" i="125"/>
  <c r="L83" i="125"/>
  <c r="N83" i="125"/>
  <c r="M91" i="125"/>
  <c r="K91" i="125"/>
  <c r="N91" i="125"/>
  <c r="L91" i="125"/>
  <c r="G91" i="125"/>
  <c r="O91" i="125"/>
  <c r="I91" i="125"/>
  <c r="J91" i="125"/>
  <c r="H91" i="125"/>
  <c r="F91" i="125"/>
  <c r="Q53" i="33"/>
  <c r="O53" i="33"/>
  <c r="P53" i="33"/>
  <c r="N53" i="33"/>
  <c r="R15" i="33"/>
  <c r="U43" i="33"/>
  <c r="G118" i="33"/>
  <c r="H118" i="33" s="1"/>
  <c r="O43" i="33"/>
  <c r="S43" i="33"/>
  <c r="S56" i="33" s="1"/>
  <c r="T43" i="33"/>
  <c r="W43" i="33"/>
  <c r="N43" i="33"/>
  <c r="P43" i="33"/>
  <c r="P56" i="33" s="1"/>
  <c r="M43" i="33"/>
  <c r="G30" i="33"/>
  <c r="G43" i="33" s="1"/>
  <c r="G56" i="33" s="1"/>
  <c r="B65" i="33" s="1"/>
  <c r="H30" i="33"/>
  <c r="H43" i="33" s="1"/>
  <c r="H56" i="33" s="1"/>
  <c r="B66" i="33" s="1"/>
  <c r="F30" i="33"/>
  <c r="F43" i="33" s="1"/>
  <c r="F56" i="33" s="1"/>
  <c r="B64" i="33" s="1"/>
  <c r="I30" i="33"/>
  <c r="I43" i="33" s="1"/>
  <c r="I56" i="33" s="1"/>
  <c r="B67" i="33" s="1"/>
  <c r="J30" i="33"/>
  <c r="J43" i="33" s="1"/>
  <c r="K30" i="33"/>
  <c r="K43" i="33" s="1"/>
  <c r="D30" i="33"/>
  <c r="D43" i="33" s="1"/>
  <c r="D56" i="33" s="1"/>
  <c r="B62" i="33" s="1"/>
  <c r="L30" i="33"/>
  <c r="L43" i="33" s="1"/>
  <c r="E30" i="33"/>
  <c r="E43" i="33" s="1"/>
  <c r="E56" i="33" s="1"/>
  <c r="B63" i="33" s="1"/>
  <c r="C30" i="33"/>
  <c r="C43" i="33" s="1"/>
  <c r="C56" i="33" s="1"/>
  <c r="Q43" i="33"/>
  <c r="Q56" i="33" s="1"/>
  <c r="R43" i="33"/>
  <c r="R56" i="33" s="1"/>
  <c r="L47" i="33"/>
  <c r="L53" i="33" s="1"/>
  <c r="E47" i="33"/>
  <c r="E53" i="33" s="1"/>
  <c r="M57" i="33" s="1"/>
  <c r="B78" i="33" s="1"/>
  <c r="M47" i="33"/>
  <c r="M53" i="33" s="1"/>
  <c r="F47" i="33"/>
  <c r="F53" i="33" s="1"/>
  <c r="N57" i="33" s="1"/>
  <c r="B79" i="33" s="1"/>
  <c r="D47" i="33"/>
  <c r="D53" i="33" s="1"/>
  <c r="L57" i="33" s="1"/>
  <c r="G47" i="33"/>
  <c r="G53" i="33" s="1"/>
  <c r="O57" i="33" s="1"/>
  <c r="B80" i="33" s="1"/>
  <c r="H47" i="33"/>
  <c r="H53" i="33" s="1"/>
  <c r="P57" i="33" s="1"/>
  <c r="B81" i="33" s="1"/>
  <c r="I47" i="33"/>
  <c r="I53" i="33" s="1"/>
  <c r="Q57" i="33" s="1"/>
  <c r="J47" i="33"/>
  <c r="J53" i="33" s="1"/>
  <c r="R57" i="33" s="1"/>
  <c r="K47" i="33"/>
  <c r="K53" i="33" s="1"/>
  <c r="S57" i="33" s="1"/>
  <c r="V43" i="33"/>
  <c r="G76" i="33"/>
  <c r="H76" i="33"/>
  <c r="I76" i="33"/>
  <c r="J76" i="33"/>
  <c r="K76" i="33"/>
  <c r="F76" i="33"/>
  <c r="D76" i="33"/>
  <c r="L76" i="33"/>
  <c r="E76" i="33"/>
  <c r="C76" i="33"/>
  <c r="C82" i="33" s="1"/>
  <c r="K86" i="33" s="1"/>
  <c r="L27" i="26"/>
  <c r="L75" i="26"/>
  <c r="H15" i="24"/>
  <c r="M19" i="12"/>
  <c r="K8" i="12" s="1"/>
  <c r="O29" i="12"/>
  <c r="D4" i="24"/>
  <c r="B3" i="24"/>
  <c r="I3" i="24"/>
  <c r="B15" i="24"/>
  <c r="E15" i="24"/>
  <c r="F15" i="24"/>
  <c r="I15" i="24"/>
  <c r="K15" i="24"/>
  <c r="C3" i="24"/>
  <c r="E71" i="24"/>
  <c r="H3" i="24"/>
  <c r="H4" i="24"/>
  <c r="D3" i="24"/>
  <c r="K4" i="24"/>
  <c r="D15" i="24"/>
  <c r="J15" i="24"/>
  <c r="E83" i="24"/>
  <c r="G15" i="24"/>
  <c r="I4" i="24"/>
  <c r="G4" i="24"/>
  <c r="E72" i="24"/>
  <c r="K12" i="24"/>
  <c r="C4" i="24"/>
  <c r="F4" i="24"/>
  <c r="C9" i="24"/>
  <c r="I12" i="24"/>
  <c r="B4" i="24"/>
  <c r="J4" i="24"/>
  <c r="J10" i="24"/>
  <c r="E9" i="24"/>
  <c r="G3" i="24"/>
  <c r="F3" i="24"/>
  <c r="G17" i="24"/>
  <c r="O26" i="12"/>
  <c r="K9" i="24"/>
  <c r="J3" i="24"/>
  <c r="E3" i="24"/>
  <c r="G9" i="24"/>
  <c r="G13" i="24"/>
  <c r="F10" i="24"/>
  <c r="D12" i="24"/>
  <c r="E80" i="24"/>
  <c r="E12" i="24"/>
  <c r="E10" i="24"/>
  <c r="E78" i="24"/>
  <c r="I5" i="24"/>
  <c r="H9" i="24"/>
  <c r="B9" i="24"/>
  <c r="I13" i="24"/>
  <c r="D10" i="24"/>
  <c r="K10" i="24"/>
  <c r="F12" i="24"/>
  <c r="H10" i="24"/>
  <c r="I10" i="24"/>
  <c r="J9" i="24"/>
  <c r="I9" i="24"/>
  <c r="E17" i="24"/>
  <c r="H12" i="24"/>
  <c r="J12" i="24"/>
  <c r="C17" i="24"/>
  <c r="D13" i="24"/>
  <c r="F13" i="24"/>
  <c r="C12" i="24"/>
  <c r="B12" i="24"/>
  <c r="H13" i="24"/>
  <c r="C10" i="24"/>
  <c r="G10" i="24"/>
  <c r="D9" i="24"/>
  <c r="F9" i="24"/>
  <c r="B17" i="24"/>
  <c r="E85" i="24"/>
  <c r="I7" i="24"/>
  <c r="C7" i="24"/>
  <c r="E75" i="24"/>
  <c r="I17" i="24"/>
  <c r="J17" i="24"/>
  <c r="F17" i="24"/>
  <c r="H7" i="24"/>
  <c r="E7" i="24"/>
  <c r="J7" i="24"/>
  <c r="F7" i="24"/>
  <c r="K7" i="24"/>
  <c r="D17" i="24"/>
  <c r="H17" i="24"/>
  <c r="D7" i="24"/>
  <c r="G7" i="24"/>
  <c r="E5" i="24"/>
  <c r="J5" i="24"/>
  <c r="D5" i="24"/>
  <c r="B6" i="24"/>
  <c r="E74" i="24"/>
  <c r="J13" i="24"/>
  <c r="B13" i="24"/>
  <c r="K13" i="24"/>
  <c r="B5" i="24"/>
  <c r="G5" i="24"/>
  <c r="E73" i="24"/>
  <c r="C6" i="24"/>
  <c r="F5" i="24"/>
  <c r="K5" i="24"/>
  <c r="H6" i="24"/>
  <c r="C13" i="24"/>
  <c r="E13" i="24"/>
  <c r="C5" i="24"/>
  <c r="I6" i="24"/>
  <c r="E6" i="24"/>
  <c r="D6" i="24"/>
  <c r="F6" i="24"/>
  <c r="Q32" i="12"/>
  <c r="J6" i="24"/>
  <c r="G6" i="24"/>
  <c r="M26" i="12"/>
  <c r="K16" i="12"/>
  <c r="K5" i="12"/>
  <c r="O30" i="12"/>
  <c r="E76" i="24"/>
  <c r="B8" i="24"/>
  <c r="E8" i="24"/>
  <c r="H8" i="24"/>
  <c r="C8" i="24"/>
  <c r="J8" i="24"/>
  <c r="G8" i="24"/>
  <c r="K8" i="24"/>
  <c r="D8" i="24"/>
  <c r="I8" i="24"/>
  <c r="F8" i="24"/>
  <c r="E82" i="24"/>
  <c r="K14" i="24"/>
  <c r="G14" i="24"/>
  <c r="F14" i="24"/>
  <c r="I14" i="24"/>
  <c r="D14" i="24"/>
  <c r="H14" i="24"/>
  <c r="B14" i="24"/>
  <c r="C14" i="24"/>
  <c r="E14" i="24"/>
  <c r="J14" i="24"/>
  <c r="C4" i="28"/>
  <c r="H41" i="26" s="1"/>
  <c r="O28" i="12"/>
  <c r="E79" i="24"/>
  <c r="K11" i="24"/>
  <c r="B11" i="24"/>
  <c r="E11" i="24"/>
  <c r="F11" i="24"/>
  <c r="D11" i="24"/>
  <c r="H11" i="24"/>
  <c r="J11" i="24"/>
  <c r="I11" i="24"/>
  <c r="G11" i="24"/>
  <c r="C11" i="24"/>
  <c r="N18" i="12"/>
  <c r="M18" i="12" s="1"/>
  <c r="M43" i="12"/>
  <c r="N25" i="12"/>
  <c r="N20" i="12"/>
  <c r="M20" i="12" s="1"/>
  <c r="N31" i="12"/>
  <c r="O22" i="12"/>
  <c r="O25" i="12"/>
  <c r="M44" i="12"/>
  <c r="M15" i="12"/>
  <c r="L15" i="12" s="1"/>
  <c r="O27" i="12"/>
  <c r="M17" i="12"/>
  <c r="P32" i="12"/>
  <c r="N27" i="12"/>
  <c r="N26" i="12"/>
  <c r="L16" i="12"/>
  <c r="C87" i="24"/>
  <c r="N46" i="12"/>
  <c r="O46" i="12" s="1"/>
  <c r="N45" i="12"/>
  <c r="O45" i="12" s="1"/>
  <c r="O31" i="12"/>
  <c r="M21" i="12"/>
  <c r="C146" i="125" l="1"/>
  <c r="J196" i="125"/>
  <c r="E169" i="125" s="1"/>
  <c r="Q226" i="125" s="1"/>
  <c r="S196" i="125"/>
  <c r="M196" i="125"/>
  <c r="K196" i="125"/>
  <c r="P196" i="125"/>
  <c r="O196" i="125"/>
  <c r="L196" i="125"/>
  <c r="C147" i="125"/>
  <c r="N196" i="125"/>
  <c r="E130" i="125"/>
  <c r="M198" i="125" s="1"/>
  <c r="Q196" i="125"/>
  <c r="C145" i="125"/>
  <c r="C141" i="125"/>
  <c r="C143" i="125"/>
  <c r="E139" i="125"/>
  <c r="M186" i="125"/>
  <c r="C142" i="125"/>
  <c r="N186" i="125"/>
  <c r="C144" i="125"/>
  <c r="E136" i="125"/>
  <c r="N225" i="125"/>
  <c r="S225" i="125"/>
  <c r="K225" i="125"/>
  <c r="P225" i="125"/>
  <c r="S186" i="125"/>
  <c r="L225" i="125"/>
  <c r="E137" i="125"/>
  <c r="J186" i="125"/>
  <c r="L186" i="125"/>
  <c r="E132" i="125"/>
  <c r="K186" i="125"/>
  <c r="C170" i="125" s="1"/>
  <c r="O218" i="125" s="1"/>
  <c r="C131" i="125"/>
  <c r="N187" i="125" s="1"/>
  <c r="Q225" i="125"/>
  <c r="C137" i="125"/>
  <c r="J225" i="125"/>
  <c r="E203" i="125" s="1"/>
  <c r="M249" i="125" s="1"/>
  <c r="O225" i="125"/>
  <c r="M225" i="125"/>
  <c r="C138" i="125"/>
  <c r="O194" i="125" s="1"/>
  <c r="C139" i="125"/>
  <c r="E134" i="125"/>
  <c r="C132" i="125"/>
  <c r="R188" i="125" s="1"/>
  <c r="E131" i="125"/>
  <c r="C133" i="125"/>
  <c r="Q189" i="125" s="1"/>
  <c r="E135" i="125"/>
  <c r="E138" i="125"/>
  <c r="C140" i="125"/>
  <c r="O186" i="125"/>
  <c r="R186" i="125"/>
  <c r="Q186" i="125"/>
  <c r="E133" i="125"/>
  <c r="C136" i="125"/>
  <c r="F115" i="125"/>
  <c r="F117" i="125" s="1"/>
  <c r="N197" i="125"/>
  <c r="Q197" i="125"/>
  <c r="O197" i="125"/>
  <c r="S197" i="125"/>
  <c r="J197" i="125"/>
  <c r="L197" i="125"/>
  <c r="R197" i="125"/>
  <c r="K197" i="125"/>
  <c r="M197" i="125"/>
  <c r="P197" i="125"/>
  <c r="C135" i="125"/>
  <c r="C134" i="125"/>
  <c r="S217" i="125"/>
  <c r="R217" i="125"/>
  <c r="K217" i="125"/>
  <c r="C204" i="125" s="1"/>
  <c r="L217" i="125"/>
  <c r="M217" i="125"/>
  <c r="N217" i="125"/>
  <c r="P217" i="125"/>
  <c r="J217" i="125"/>
  <c r="Q217" i="125"/>
  <c r="O217" i="125"/>
  <c r="R242" i="125"/>
  <c r="S242" i="125"/>
  <c r="N242" i="125"/>
  <c r="K242" i="125"/>
  <c r="C232" i="125" s="1"/>
  <c r="M242" i="125"/>
  <c r="Q242" i="125"/>
  <c r="L242" i="125"/>
  <c r="O242" i="125"/>
  <c r="J242" i="125"/>
  <c r="P242" i="125"/>
  <c r="V25" i="125"/>
  <c r="D7" i="125" s="1"/>
  <c r="U25" i="125"/>
  <c r="E7" i="125" s="1"/>
  <c r="C60" i="125"/>
  <c r="C61" i="125"/>
  <c r="C82" i="125"/>
  <c r="C64" i="125"/>
  <c r="C80" i="125"/>
  <c r="C69" i="125"/>
  <c r="C75" i="125"/>
  <c r="C78" i="125"/>
  <c r="C65" i="125"/>
  <c r="C62" i="125"/>
  <c r="C74" i="125"/>
  <c r="S25" i="125" s="1"/>
  <c r="C70" i="125"/>
  <c r="C71" i="125"/>
  <c r="C68" i="125"/>
  <c r="C72" i="125"/>
  <c r="C77" i="125"/>
  <c r="C63" i="125"/>
  <c r="C67" i="125"/>
  <c r="C81" i="125"/>
  <c r="C73" i="125"/>
  <c r="T25" i="125" s="1"/>
  <c r="C79" i="125"/>
  <c r="C66" i="125"/>
  <c r="C76" i="125"/>
  <c r="O56" i="33"/>
  <c r="M56" i="33"/>
  <c r="B71" i="33" s="1"/>
  <c r="S71" i="33" s="1"/>
  <c r="N56" i="33"/>
  <c r="B72" i="33" s="1"/>
  <c r="T72" i="33" s="1"/>
  <c r="L56" i="33"/>
  <c r="B70" i="33" s="1"/>
  <c r="U70" i="33" s="1"/>
  <c r="F64" i="33"/>
  <c r="O64" i="33"/>
  <c r="N64" i="33"/>
  <c r="I64" i="33"/>
  <c r="H64" i="33"/>
  <c r="J64" i="33"/>
  <c r="G64" i="33"/>
  <c r="K64" i="33"/>
  <c r="L64" i="33"/>
  <c r="M64" i="33"/>
  <c r="B105" i="33"/>
  <c r="K80" i="33"/>
  <c r="L80" i="33"/>
  <c r="M80" i="33"/>
  <c r="N80" i="33"/>
  <c r="O80" i="33"/>
  <c r="J80" i="33"/>
  <c r="H80" i="33"/>
  <c r="P80" i="33"/>
  <c r="I80" i="33"/>
  <c r="G80" i="33"/>
  <c r="B61" i="33"/>
  <c r="N66" i="33"/>
  <c r="P66" i="33"/>
  <c r="Q66" i="33"/>
  <c r="J66" i="33"/>
  <c r="M66" i="33"/>
  <c r="K66" i="33"/>
  <c r="H66" i="33"/>
  <c r="O66" i="33"/>
  <c r="I66" i="33"/>
  <c r="L66" i="33"/>
  <c r="B77" i="33"/>
  <c r="U57" i="33"/>
  <c r="J63" i="33"/>
  <c r="M63" i="33"/>
  <c r="I63" i="33"/>
  <c r="K63" i="33"/>
  <c r="E63" i="33"/>
  <c r="L63" i="33"/>
  <c r="F63" i="33"/>
  <c r="G63" i="33"/>
  <c r="N63" i="33"/>
  <c r="H63" i="33"/>
  <c r="P65" i="33"/>
  <c r="K65" i="33"/>
  <c r="I65" i="33"/>
  <c r="J65" i="33"/>
  <c r="O65" i="33"/>
  <c r="M65" i="33"/>
  <c r="L65" i="33"/>
  <c r="H65" i="33"/>
  <c r="G65" i="33"/>
  <c r="N65" i="33"/>
  <c r="T56" i="33"/>
  <c r="H79" i="33"/>
  <c r="F79" i="33"/>
  <c r="I79" i="33"/>
  <c r="J79" i="33"/>
  <c r="K79" i="33"/>
  <c r="L79" i="33"/>
  <c r="G79" i="33"/>
  <c r="M79" i="33"/>
  <c r="O79" i="33"/>
  <c r="N79" i="33"/>
  <c r="I62" i="33"/>
  <c r="L62" i="33"/>
  <c r="M62" i="33"/>
  <c r="K62" i="33"/>
  <c r="J62" i="33"/>
  <c r="H62" i="33"/>
  <c r="E62" i="33"/>
  <c r="F62" i="33"/>
  <c r="D62" i="33"/>
  <c r="G62" i="33"/>
  <c r="M78" i="33"/>
  <c r="F78" i="33"/>
  <c r="N78" i="33"/>
  <c r="G78" i="33"/>
  <c r="E78" i="33"/>
  <c r="H78" i="33"/>
  <c r="I78" i="33"/>
  <c r="J78" i="33"/>
  <c r="K78" i="33"/>
  <c r="L78" i="33"/>
  <c r="K56" i="33"/>
  <c r="B69" i="33" s="1"/>
  <c r="N81" i="33"/>
  <c r="O81" i="33"/>
  <c r="P81" i="33"/>
  <c r="I81" i="33"/>
  <c r="Q81" i="33"/>
  <c r="Q82" i="33" s="1"/>
  <c r="J81" i="33"/>
  <c r="H81" i="33"/>
  <c r="K81" i="33"/>
  <c r="M81" i="33"/>
  <c r="L81" i="33"/>
  <c r="J56" i="33"/>
  <c r="B68" i="33" s="1"/>
  <c r="O67" i="33"/>
  <c r="M67" i="33"/>
  <c r="N67" i="33"/>
  <c r="I67" i="33"/>
  <c r="P67" i="33"/>
  <c r="J67" i="33"/>
  <c r="Q67" i="33"/>
  <c r="R67" i="33"/>
  <c r="K67" i="33"/>
  <c r="L67" i="33"/>
  <c r="K19" i="12"/>
  <c r="M29" i="12"/>
  <c r="G29" i="12" s="1"/>
  <c r="F29" i="12" s="1"/>
  <c r="L19" i="12"/>
  <c r="B29" i="12" s="1"/>
  <c r="M17" i="24"/>
  <c r="K9" i="12"/>
  <c r="M30" i="12"/>
  <c r="K20" i="12"/>
  <c r="M41" i="12"/>
  <c r="B25" i="12"/>
  <c r="J15" i="12"/>
  <c r="B15" i="12"/>
  <c r="N44" i="12"/>
  <c r="O44" i="12" s="1"/>
  <c r="C47" i="29"/>
  <c r="H43" i="26"/>
  <c r="N43" i="12"/>
  <c r="O43" i="12" s="1"/>
  <c r="M27" i="12"/>
  <c r="K6" i="12"/>
  <c r="K17" i="12"/>
  <c r="O32" i="12"/>
  <c r="M40" i="24"/>
  <c r="M41" i="24" s="1"/>
  <c r="N30" i="12"/>
  <c r="L20" i="12"/>
  <c r="M28" i="12"/>
  <c r="K7" i="12"/>
  <c r="K18" i="12"/>
  <c r="I16" i="12"/>
  <c r="K10" i="12"/>
  <c r="M31" i="12"/>
  <c r="K21" i="12"/>
  <c r="J16" i="12"/>
  <c r="B26" i="12"/>
  <c r="B16" i="12"/>
  <c r="L17" i="12"/>
  <c r="M22" i="12"/>
  <c r="K4" i="12"/>
  <c r="M25" i="12"/>
  <c r="M42" i="12"/>
  <c r="K15" i="12"/>
  <c r="L21" i="12"/>
  <c r="N22" i="12"/>
  <c r="N28" i="12"/>
  <c r="L18" i="12"/>
  <c r="G26" i="12"/>
  <c r="F26" i="12" s="1"/>
  <c r="E170" i="125" l="1"/>
  <c r="O227" i="125" s="1"/>
  <c r="M226" i="125"/>
  <c r="J226" i="125"/>
  <c r="E204" i="125" s="1"/>
  <c r="M250" i="125" s="1"/>
  <c r="P226" i="125"/>
  <c r="K226" i="125"/>
  <c r="N226" i="125"/>
  <c r="J198" i="125"/>
  <c r="E171" i="125" s="1"/>
  <c r="S226" i="125"/>
  <c r="R198" i="125"/>
  <c r="N198" i="125"/>
  <c r="L190" i="125"/>
  <c r="R226" i="125"/>
  <c r="O226" i="125"/>
  <c r="L226" i="125"/>
  <c r="Q193" i="125"/>
  <c r="S198" i="125"/>
  <c r="O187" i="125"/>
  <c r="L187" i="125"/>
  <c r="Q187" i="125"/>
  <c r="J187" i="125"/>
  <c r="E174" i="125" s="1"/>
  <c r="O198" i="125"/>
  <c r="Q198" i="125"/>
  <c r="K198" i="125"/>
  <c r="E172" i="125" s="1"/>
  <c r="L198" i="125"/>
  <c r="E173" i="125" s="1"/>
  <c r="P198" i="125"/>
  <c r="E152" i="125"/>
  <c r="E25" i="125" s="1"/>
  <c r="K193" i="125"/>
  <c r="J193" i="125"/>
  <c r="S193" i="125"/>
  <c r="O249" i="125"/>
  <c r="K191" i="125"/>
  <c r="R194" i="125"/>
  <c r="N194" i="125"/>
  <c r="M194" i="125"/>
  <c r="Q194" i="125"/>
  <c r="P194" i="125"/>
  <c r="Q249" i="125"/>
  <c r="K194" i="125"/>
  <c r="R249" i="125"/>
  <c r="K187" i="125"/>
  <c r="C171" i="125" s="1"/>
  <c r="K219" i="125" s="1"/>
  <c r="J194" i="125"/>
  <c r="E181" i="125" s="1"/>
  <c r="P188" i="125"/>
  <c r="S194" i="125"/>
  <c r="C186" i="125" s="1"/>
  <c r="M187" i="125"/>
  <c r="J189" i="125"/>
  <c r="R189" i="125"/>
  <c r="J188" i="125"/>
  <c r="P187" i="125"/>
  <c r="S188" i="125"/>
  <c r="L189" i="125"/>
  <c r="K189" i="125"/>
  <c r="S192" i="125"/>
  <c r="P189" i="125"/>
  <c r="N189" i="125"/>
  <c r="L194" i="125"/>
  <c r="O189" i="125"/>
  <c r="S189" i="125"/>
  <c r="S187" i="125"/>
  <c r="E153" i="125"/>
  <c r="M188" i="125"/>
  <c r="Q188" i="125"/>
  <c r="R187" i="125"/>
  <c r="P193" i="125"/>
  <c r="L193" i="125"/>
  <c r="L249" i="125"/>
  <c r="S249" i="125"/>
  <c r="K188" i="125"/>
  <c r="R193" i="125"/>
  <c r="N249" i="125"/>
  <c r="L188" i="125"/>
  <c r="O193" i="125"/>
  <c r="P249" i="125"/>
  <c r="O188" i="125"/>
  <c r="M193" i="125"/>
  <c r="K249" i="125"/>
  <c r="N188" i="125"/>
  <c r="E142" i="125"/>
  <c r="N193" i="125"/>
  <c r="J249" i="125"/>
  <c r="E232" i="125" s="1"/>
  <c r="P267" i="125" s="1"/>
  <c r="S190" i="125"/>
  <c r="P218" i="125"/>
  <c r="L192" i="125"/>
  <c r="M189" i="125"/>
  <c r="S218" i="125"/>
  <c r="Q218" i="125"/>
  <c r="O192" i="125"/>
  <c r="R190" i="125"/>
  <c r="N191" i="125"/>
  <c r="P192" i="125"/>
  <c r="P191" i="125"/>
  <c r="N218" i="125"/>
  <c r="J192" i="125"/>
  <c r="C149" i="125"/>
  <c r="M218" i="125"/>
  <c r="R192" i="125"/>
  <c r="K192" i="125"/>
  <c r="O191" i="125"/>
  <c r="Q192" i="125"/>
  <c r="L218" i="125"/>
  <c r="M192" i="125"/>
  <c r="M191" i="125"/>
  <c r="N192" i="125"/>
  <c r="Q191" i="125"/>
  <c r="O190" i="125"/>
  <c r="R191" i="125"/>
  <c r="J218" i="125"/>
  <c r="J191" i="125"/>
  <c r="J190" i="125"/>
  <c r="N190" i="125"/>
  <c r="L191" i="125"/>
  <c r="Q190" i="125"/>
  <c r="P190" i="125"/>
  <c r="M190" i="125"/>
  <c r="S191" i="125"/>
  <c r="E154" i="125"/>
  <c r="K190" i="125"/>
  <c r="K218" i="125"/>
  <c r="C205" i="125" s="1"/>
  <c r="R218" i="125"/>
  <c r="K243" i="125"/>
  <c r="C233" i="125" s="1"/>
  <c r="S243" i="125"/>
  <c r="L243" i="125"/>
  <c r="O243" i="125"/>
  <c r="J243" i="125"/>
  <c r="P243" i="125"/>
  <c r="M243" i="125"/>
  <c r="N243" i="125"/>
  <c r="Q243" i="125"/>
  <c r="R243" i="125"/>
  <c r="R25" i="125"/>
  <c r="R27" i="125" s="1"/>
  <c r="I4" i="125" s="1"/>
  <c r="Q25" i="125"/>
  <c r="T27" i="125"/>
  <c r="G4" i="125" s="1"/>
  <c r="S27" i="125"/>
  <c r="H4" i="125" s="1"/>
  <c r="D6" i="125"/>
  <c r="U27" i="125"/>
  <c r="G6" i="125" s="1"/>
  <c r="V27" i="125"/>
  <c r="G7" i="125" s="1"/>
  <c r="E6" i="125"/>
  <c r="C85" i="125"/>
  <c r="Q71" i="33"/>
  <c r="W72" i="33"/>
  <c r="W73" i="33" s="1"/>
  <c r="S72" i="33"/>
  <c r="U71" i="33"/>
  <c r="P72" i="33"/>
  <c r="O71" i="33"/>
  <c r="M71" i="33"/>
  <c r="P71" i="33"/>
  <c r="R71" i="33"/>
  <c r="V71" i="33"/>
  <c r="N71" i="33"/>
  <c r="T71" i="33"/>
  <c r="N72" i="33"/>
  <c r="V72" i="33"/>
  <c r="U72" i="33"/>
  <c r="R72" i="33"/>
  <c r="O72" i="33"/>
  <c r="Q72" i="33"/>
  <c r="O82" i="33"/>
  <c r="O70" i="33"/>
  <c r="R70" i="33"/>
  <c r="M70" i="33"/>
  <c r="L70" i="33"/>
  <c r="S70" i="33"/>
  <c r="Q70" i="33"/>
  <c r="T70" i="33"/>
  <c r="N70" i="33"/>
  <c r="P70" i="33"/>
  <c r="J77" i="33"/>
  <c r="J82" i="33" s="1"/>
  <c r="R86" i="33" s="1"/>
  <c r="K77" i="33"/>
  <c r="K82" i="33" s="1"/>
  <c r="I77" i="33"/>
  <c r="I82" i="33" s="1"/>
  <c r="Q86" i="33" s="1"/>
  <c r="L77" i="33"/>
  <c r="L82" i="33" s="1"/>
  <c r="E77" i="33"/>
  <c r="E82" i="33" s="1"/>
  <c r="M86" i="33" s="1"/>
  <c r="B107" i="33" s="1"/>
  <c r="M77" i="33"/>
  <c r="M82" i="33" s="1"/>
  <c r="F77" i="33"/>
  <c r="F82" i="33" s="1"/>
  <c r="N86" i="33" s="1"/>
  <c r="B108" i="33" s="1"/>
  <c r="D77" i="33"/>
  <c r="D82" i="33" s="1"/>
  <c r="L86" i="33" s="1"/>
  <c r="G77" i="33"/>
  <c r="G82" i="33" s="1"/>
  <c r="O86" i="33" s="1"/>
  <c r="B109" i="33" s="1"/>
  <c r="H77" i="33"/>
  <c r="H82" i="33" s="1"/>
  <c r="P86" i="33" s="1"/>
  <c r="N68" i="33"/>
  <c r="L68" i="33"/>
  <c r="P68" i="33"/>
  <c r="J68" i="33"/>
  <c r="Q68" i="33"/>
  <c r="K68" i="33"/>
  <c r="O68" i="33"/>
  <c r="R68" i="33"/>
  <c r="S68" i="33"/>
  <c r="M68" i="33"/>
  <c r="F119" i="33"/>
  <c r="V56" i="33"/>
  <c r="P82" i="33"/>
  <c r="L61" i="33"/>
  <c r="E61" i="33"/>
  <c r="E73" i="33" s="1"/>
  <c r="E85" i="33" s="1"/>
  <c r="B93" i="33" s="1"/>
  <c r="K61" i="33"/>
  <c r="F61" i="33"/>
  <c r="F73" i="33" s="1"/>
  <c r="F85" i="33" s="1"/>
  <c r="B94" i="33" s="1"/>
  <c r="C61" i="33"/>
  <c r="C73" i="33" s="1"/>
  <c r="C85" i="33" s="1"/>
  <c r="G61" i="33"/>
  <c r="G73" i="33" s="1"/>
  <c r="G85" i="33" s="1"/>
  <c r="B95" i="33" s="1"/>
  <c r="J61" i="33"/>
  <c r="H61" i="33"/>
  <c r="H73" i="33" s="1"/>
  <c r="H85" i="33" s="1"/>
  <c r="B96" i="33" s="1"/>
  <c r="I61" i="33"/>
  <c r="I73" i="33" s="1"/>
  <c r="D61" i="33"/>
  <c r="D73" i="33" s="1"/>
  <c r="D85" i="33" s="1"/>
  <c r="B92" i="33" s="1"/>
  <c r="K105" i="33"/>
  <c r="D105" i="33"/>
  <c r="L105" i="33"/>
  <c r="E105" i="33"/>
  <c r="C105" i="33"/>
  <c r="C110" i="33" s="1"/>
  <c r="K114" i="33" s="1"/>
  <c r="F105" i="33"/>
  <c r="G105" i="33"/>
  <c r="J105" i="33"/>
  <c r="H105" i="33"/>
  <c r="I105" i="33"/>
  <c r="N69" i="33"/>
  <c r="M69" i="33"/>
  <c r="R69" i="33"/>
  <c r="S69" i="33"/>
  <c r="O69" i="33"/>
  <c r="K69" i="33"/>
  <c r="P69" i="33"/>
  <c r="Q69" i="33"/>
  <c r="L69" i="33"/>
  <c r="T69" i="33"/>
  <c r="N82" i="33"/>
  <c r="U56" i="33"/>
  <c r="U58" i="33" s="1"/>
  <c r="N32" i="12"/>
  <c r="K122" i="13"/>
  <c r="I19" i="12"/>
  <c r="I8" i="12" s="1"/>
  <c r="J19" i="12"/>
  <c r="H19" i="12" s="1"/>
  <c r="B19" i="12"/>
  <c r="D44" i="12"/>
  <c r="L22" i="12"/>
  <c r="I21" i="12"/>
  <c r="I10" i="12" s="1"/>
  <c r="K70" i="13"/>
  <c r="K68" i="13"/>
  <c r="K69" i="13"/>
  <c r="K22" i="12"/>
  <c r="M40" i="12"/>
  <c r="C44" i="12"/>
  <c r="K18" i="13"/>
  <c r="K71" i="13"/>
  <c r="K72" i="13"/>
  <c r="K17" i="13"/>
  <c r="K16" i="13"/>
  <c r="K19" i="13"/>
  <c r="K20" i="13"/>
  <c r="K55" i="13"/>
  <c r="K56" i="13" s="1"/>
  <c r="K57" i="13" s="1"/>
  <c r="K3" i="13"/>
  <c r="K4" i="13" s="1"/>
  <c r="K5" i="13" s="1"/>
  <c r="K6" i="13" s="1"/>
  <c r="K7" i="13" s="1"/>
  <c r="K8" i="13" s="1"/>
  <c r="K9" i="13" s="1"/>
  <c r="K10" i="13" s="1"/>
  <c r="K11" i="13" s="1"/>
  <c r="I15" i="12"/>
  <c r="J5" i="12"/>
  <c r="H16" i="12"/>
  <c r="K121" i="13"/>
  <c r="I18" i="12"/>
  <c r="G27" i="12"/>
  <c r="C35" i="12"/>
  <c r="I5" i="12"/>
  <c r="G16" i="12"/>
  <c r="M39" i="12"/>
  <c r="C43" i="12"/>
  <c r="J4" i="12"/>
  <c r="H15" i="12"/>
  <c r="K123" i="13"/>
  <c r="I20" i="12"/>
  <c r="B28" i="12"/>
  <c r="B18" i="12"/>
  <c r="J18" i="12"/>
  <c r="N42" i="12"/>
  <c r="O42" i="12" s="1"/>
  <c r="M32" i="12"/>
  <c r="G25" i="12"/>
  <c r="F25" i="12" s="1"/>
  <c r="G31" i="12"/>
  <c r="F31" i="12" s="1"/>
  <c r="G28" i="12"/>
  <c r="F28" i="12" s="1"/>
  <c r="B20" i="12"/>
  <c r="B30" i="12"/>
  <c r="J20" i="12"/>
  <c r="K120" i="13"/>
  <c r="I17" i="12"/>
  <c r="G30" i="12"/>
  <c r="F30" i="12" s="1"/>
  <c r="E26" i="12"/>
  <c r="D26" i="12" s="1"/>
  <c r="B27" i="12"/>
  <c r="J17" i="12"/>
  <c r="B17" i="12"/>
  <c r="E29" i="12"/>
  <c r="D29" i="12" s="1"/>
  <c r="J21" i="12"/>
  <c r="B31" i="12"/>
  <c r="B21" i="12"/>
  <c r="K11" i="12"/>
  <c r="N41" i="12"/>
  <c r="O41" i="12" s="1"/>
  <c r="K227" i="125" l="1"/>
  <c r="E206" i="125" s="1"/>
  <c r="S227" i="125"/>
  <c r="N227" i="125"/>
  <c r="E209" i="125" s="1"/>
  <c r="J227" i="125"/>
  <c r="E205" i="125" s="1"/>
  <c r="L227" i="125"/>
  <c r="E207" i="125" s="1"/>
  <c r="R227" i="125"/>
  <c r="P227" i="125"/>
  <c r="M227" i="125"/>
  <c r="E208" i="125" s="1"/>
  <c r="Q227" i="125"/>
  <c r="E180" i="125"/>
  <c r="E179" i="125"/>
  <c r="E175" i="125"/>
  <c r="E176" i="125"/>
  <c r="E178" i="125"/>
  <c r="E177" i="125"/>
  <c r="C172" i="125"/>
  <c r="P219" i="125"/>
  <c r="C185" i="125"/>
  <c r="C183" i="125"/>
  <c r="H153" i="125"/>
  <c r="F188" i="125" s="1"/>
  <c r="L250" i="125"/>
  <c r="E235" i="125" s="1"/>
  <c r="N250" i="125"/>
  <c r="E237" i="125" s="1"/>
  <c r="K250" i="125"/>
  <c r="E234" i="125" s="1"/>
  <c r="P250" i="125"/>
  <c r="Q250" i="125"/>
  <c r="J267" i="125"/>
  <c r="E255" i="125" s="1"/>
  <c r="J250" i="125"/>
  <c r="E233" i="125" s="1"/>
  <c r="S219" i="125"/>
  <c r="L219" i="125"/>
  <c r="O250" i="125"/>
  <c r="E238" i="125" s="1"/>
  <c r="L262" i="125" s="1"/>
  <c r="R219" i="125"/>
  <c r="R250" i="125"/>
  <c r="S250" i="125"/>
  <c r="M219" i="125"/>
  <c r="C174" i="125"/>
  <c r="C181" i="125"/>
  <c r="Q219" i="125"/>
  <c r="J219" i="125"/>
  <c r="E210" i="125" s="1"/>
  <c r="L244" i="125" s="1"/>
  <c r="O219" i="125"/>
  <c r="N219" i="125"/>
  <c r="E155" i="125"/>
  <c r="C206" i="125"/>
  <c r="C184" i="125"/>
  <c r="C178" i="125"/>
  <c r="C175" i="125"/>
  <c r="C176" i="125"/>
  <c r="C177" i="125"/>
  <c r="M267" i="125"/>
  <c r="E258" i="125" s="1"/>
  <c r="C173" i="125"/>
  <c r="N267" i="125"/>
  <c r="E259" i="125" s="1"/>
  <c r="L267" i="125"/>
  <c r="E257" i="125" s="1"/>
  <c r="Q267" i="125"/>
  <c r="K267" i="125"/>
  <c r="E256" i="125" s="1"/>
  <c r="C182" i="125"/>
  <c r="C180" i="125"/>
  <c r="E151" i="125"/>
  <c r="G151" i="125" s="1"/>
  <c r="O267" i="125"/>
  <c r="E260" i="125" s="1"/>
  <c r="R267" i="125"/>
  <c r="S267" i="125"/>
  <c r="E236" i="125"/>
  <c r="C179" i="125"/>
  <c r="D4" i="125"/>
  <c r="E4" i="125" s="1"/>
  <c r="E27" i="125"/>
  <c r="G5" i="125" s="1"/>
  <c r="C6" i="125"/>
  <c r="AG17" i="124" s="1"/>
  <c r="M6" i="125"/>
  <c r="Q27" i="125"/>
  <c r="J4" i="125" s="1"/>
  <c r="M7" i="125"/>
  <c r="C7" i="125"/>
  <c r="AG18" i="124" s="1"/>
  <c r="U73" i="33"/>
  <c r="V73" i="33"/>
  <c r="I85" i="33"/>
  <c r="B97" i="33" s="1"/>
  <c r="R97" i="33" s="1"/>
  <c r="O73" i="33"/>
  <c r="O85" i="33" s="1"/>
  <c r="T73" i="33"/>
  <c r="R73" i="33"/>
  <c r="R85" i="33" s="1"/>
  <c r="N73" i="33"/>
  <c r="N85" i="33" s="1"/>
  <c r="Q73" i="33"/>
  <c r="Q85" i="33" s="1"/>
  <c r="P73" i="33"/>
  <c r="P85" i="33" s="1"/>
  <c r="M73" i="33"/>
  <c r="M85" i="33" s="1"/>
  <c r="B101" i="33" s="1"/>
  <c r="V101" i="33" s="1"/>
  <c r="V102" i="33" s="1"/>
  <c r="D92" i="33"/>
  <c r="L92" i="33"/>
  <c r="K92" i="33"/>
  <c r="F92" i="33"/>
  <c r="M92" i="33"/>
  <c r="G92" i="33"/>
  <c r="I92" i="33"/>
  <c r="H92" i="33"/>
  <c r="E92" i="33"/>
  <c r="J92" i="33"/>
  <c r="N95" i="33"/>
  <c r="O95" i="33"/>
  <c r="H95" i="33"/>
  <c r="G95" i="33"/>
  <c r="P95" i="33"/>
  <c r="M95" i="33"/>
  <c r="J95" i="33"/>
  <c r="K95" i="33"/>
  <c r="L95" i="33"/>
  <c r="I95" i="33"/>
  <c r="E119" i="33"/>
  <c r="W85" i="33"/>
  <c r="V113" i="33" s="1"/>
  <c r="J73" i="33"/>
  <c r="J85" i="33" s="1"/>
  <c r="B98" i="33" s="1"/>
  <c r="B91" i="33"/>
  <c r="I107" i="33"/>
  <c r="J107" i="33"/>
  <c r="K107" i="33"/>
  <c r="L107" i="33"/>
  <c r="M107" i="33"/>
  <c r="F107" i="33"/>
  <c r="N107" i="33"/>
  <c r="G107" i="33"/>
  <c r="E107" i="33"/>
  <c r="H107" i="33"/>
  <c r="L94" i="33"/>
  <c r="G94" i="33"/>
  <c r="M94" i="33"/>
  <c r="N94" i="33"/>
  <c r="H94" i="33"/>
  <c r="O94" i="33"/>
  <c r="F94" i="33"/>
  <c r="I94" i="33"/>
  <c r="K94" i="33"/>
  <c r="J94" i="33"/>
  <c r="K73" i="33"/>
  <c r="K85" i="33" s="1"/>
  <c r="B99" i="33" s="1"/>
  <c r="S73" i="33"/>
  <c r="K93" i="33"/>
  <c r="I93" i="33"/>
  <c r="J93" i="33"/>
  <c r="E93" i="33"/>
  <c r="M93" i="33"/>
  <c r="N93" i="33"/>
  <c r="L93" i="33"/>
  <c r="G93" i="33"/>
  <c r="F93" i="33"/>
  <c r="H93" i="33"/>
  <c r="L73" i="33"/>
  <c r="L85" i="33" s="1"/>
  <c r="B100" i="33" s="1"/>
  <c r="O109" i="33"/>
  <c r="H109" i="33"/>
  <c r="P109" i="33"/>
  <c r="P110" i="33" s="1"/>
  <c r="I109" i="33"/>
  <c r="G109" i="33"/>
  <c r="J109" i="33"/>
  <c r="K109" i="33"/>
  <c r="L109" i="33"/>
  <c r="N109" i="33"/>
  <c r="M109" i="33"/>
  <c r="L108" i="33"/>
  <c r="M108" i="33"/>
  <c r="N108" i="33"/>
  <c r="G108" i="33"/>
  <c r="O108" i="33"/>
  <c r="H108" i="33"/>
  <c r="F108" i="33"/>
  <c r="K108" i="33"/>
  <c r="I108" i="33"/>
  <c r="J108" i="33"/>
  <c r="H96" i="33"/>
  <c r="P96" i="33"/>
  <c r="I96" i="33"/>
  <c r="Q96" i="33"/>
  <c r="M96" i="33"/>
  <c r="O96" i="33"/>
  <c r="J96" i="33"/>
  <c r="L96" i="33"/>
  <c r="K96" i="33"/>
  <c r="N96" i="33"/>
  <c r="B106" i="33"/>
  <c r="T86" i="33"/>
  <c r="J69" i="13"/>
  <c r="J101" i="13" s="1"/>
  <c r="J55" i="13"/>
  <c r="J56" i="13" s="1"/>
  <c r="J57" i="13" s="1"/>
  <c r="J58" i="13" s="1"/>
  <c r="J68" i="13"/>
  <c r="J90" i="13" s="1"/>
  <c r="K58" i="13"/>
  <c r="K144" i="13"/>
  <c r="K154" i="13"/>
  <c r="K121" i="17" s="1"/>
  <c r="K153" i="17" s="1"/>
  <c r="J8" i="12"/>
  <c r="J122" i="13" s="1"/>
  <c r="G19" i="12"/>
  <c r="G8" i="12" s="1"/>
  <c r="G21" i="12"/>
  <c r="G10" i="12" s="1"/>
  <c r="E44" i="12"/>
  <c r="B32" i="12"/>
  <c r="D35" i="12"/>
  <c r="E35" i="12" s="1"/>
  <c r="D43" i="12"/>
  <c r="E43" i="12" s="1"/>
  <c r="F27" i="12"/>
  <c r="F32" i="12" s="1"/>
  <c r="J9" i="12"/>
  <c r="J123" i="13" s="1"/>
  <c r="H20" i="12"/>
  <c r="E28" i="12"/>
  <c r="D28" i="12" s="1"/>
  <c r="J7" i="12"/>
  <c r="H18" i="12"/>
  <c r="K155" i="13"/>
  <c r="K122" i="17" s="1"/>
  <c r="K154" i="17" s="1"/>
  <c r="K145" i="13"/>
  <c r="N39" i="12"/>
  <c r="O39" i="12" s="1"/>
  <c r="I7" i="12"/>
  <c r="G18" i="12"/>
  <c r="K38" i="13"/>
  <c r="K48" i="13"/>
  <c r="K94" i="13"/>
  <c r="K104" i="13"/>
  <c r="K71" i="17" s="1"/>
  <c r="K103" i="17" s="1"/>
  <c r="N40" i="12"/>
  <c r="O40" i="12" s="1"/>
  <c r="J10" i="12"/>
  <c r="H21" i="12"/>
  <c r="J6" i="12"/>
  <c r="H17" i="12"/>
  <c r="E30" i="12"/>
  <c r="D30" i="12" s="1"/>
  <c r="I6" i="12"/>
  <c r="G17" i="12"/>
  <c r="H8" i="12"/>
  <c r="F19" i="12"/>
  <c r="G5" i="12"/>
  <c r="E16" i="12"/>
  <c r="B22" i="12"/>
  <c r="K39" i="13"/>
  <c r="K49" i="13"/>
  <c r="K93" i="13"/>
  <c r="K103" i="13"/>
  <c r="K70" i="17" s="1"/>
  <c r="K102" i="17" s="1"/>
  <c r="K104" i="14"/>
  <c r="K91" i="13"/>
  <c r="K101" i="13"/>
  <c r="K68" i="17" s="1"/>
  <c r="K100" i="17" s="1"/>
  <c r="C29" i="12"/>
  <c r="L8" i="12" s="1"/>
  <c r="B8" i="12" s="1"/>
  <c r="K142" i="13"/>
  <c r="K152" i="13"/>
  <c r="K119" i="17" s="1"/>
  <c r="K151" i="17" s="1"/>
  <c r="E31" i="12"/>
  <c r="M37" i="12"/>
  <c r="H4" i="12"/>
  <c r="H68" i="13" s="1"/>
  <c r="C41" i="12"/>
  <c r="F15" i="12"/>
  <c r="D42" i="12"/>
  <c r="K143" i="13"/>
  <c r="K153" i="13"/>
  <c r="K120" i="17" s="1"/>
  <c r="K152" i="17" s="1"/>
  <c r="C42" i="12"/>
  <c r="I22" i="12"/>
  <c r="M38" i="12"/>
  <c r="I4" i="12"/>
  <c r="G15" i="12"/>
  <c r="K52" i="13"/>
  <c r="K42" i="13"/>
  <c r="K20" i="15"/>
  <c r="K20" i="17" s="1"/>
  <c r="K50" i="13"/>
  <c r="K40" i="13"/>
  <c r="K90" i="13"/>
  <c r="K100" i="13"/>
  <c r="K67" i="17" s="1"/>
  <c r="K99" i="17" s="1"/>
  <c r="C26" i="12"/>
  <c r="L5" i="12" s="1"/>
  <c r="B5" i="12" s="1"/>
  <c r="G32" i="12"/>
  <c r="E25" i="12"/>
  <c r="I9" i="12"/>
  <c r="G20" i="12"/>
  <c r="J22" i="12"/>
  <c r="H5" i="12"/>
  <c r="F16" i="12"/>
  <c r="K43" i="13"/>
  <c r="K12" i="13"/>
  <c r="K33" i="13"/>
  <c r="K51" i="13"/>
  <c r="K41" i="13"/>
  <c r="K92" i="13"/>
  <c r="K102" i="13"/>
  <c r="K69" i="17" s="1"/>
  <c r="K101" i="17" s="1"/>
  <c r="P224" i="125" l="1"/>
  <c r="N220" i="125"/>
  <c r="K223" i="125"/>
  <c r="P220" i="125"/>
  <c r="L220" i="125"/>
  <c r="K220" i="125"/>
  <c r="C207" i="125" s="1"/>
  <c r="J220" i="125"/>
  <c r="E211" i="125" s="1"/>
  <c r="P245" i="125" s="1"/>
  <c r="S220" i="125"/>
  <c r="K222" i="125"/>
  <c r="R220" i="125"/>
  <c r="M220" i="125"/>
  <c r="E182" i="125"/>
  <c r="Q220" i="125"/>
  <c r="J221" i="125"/>
  <c r="E212" i="125" s="1"/>
  <c r="O220" i="125"/>
  <c r="E190" i="125"/>
  <c r="F25" i="125" s="1"/>
  <c r="F27" i="125" s="1"/>
  <c r="H5" i="125" s="1"/>
  <c r="J244" i="125"/>
  <c r="E239" i="125" s="1"/>
  <c r="O263" i="125" s="1"/>
  <c r="O244" i="125"/>
  <c r="N244" i="125"/>
  <c r="M244" i="125"/>
  <c r="Q244" i="125"/>
  <c r="K244" i="125"/>
  <c r="C234" i="125" s="1"/>
  <c r="P244" i="125"/>
  <c r="S244" i="125"/>
  <c r="R244" i="125"/>
  <c r="R222" i="125"/>
  <c r="L222" i="125"/>
  <c r="Q222" i="125"/>
  <c r="S222" i="125"/>
  <c r="N222" i="125"/>
  <c r="O222" i="125"/>
  <c r="J222" i="125"/>
  <c r="E213" i="125" s="1"/>
  <c r="M222" i="125"/>
  <c r="P222" i="125"/>
  <c r="M223" i="125"/>
  <c r="S223" i="125"/>
  <c r="J223" i="125"/>
  <c r="E214" i="125" s="1"/>
  <c r="R223" i="125"/>
  <c r="O223" i="125"/>
  <c r="P223" i="125"/>
  <c r="N223" i="125"/>
  <c r="Q221" i="125"/>
  <c r="S221" i="125"/>
  <c r="E191" i="125"/>
  <c r="L224" i="125"/>
  <c r="J224" i="125"/>
  <c r="E215" i="125" s="1"/>
  <c r="K224" i="125"/>
  <c r="E189" i="125"/>
  <c r="L223" i="125"/>
  <c r="R224" i="125"/>
  <c r="M224" i="125"/>
  <c r="N224" i="125"/>
  <c r="S224" i="125"/>
  <c r="C219" i="125" s="1"/>
  <c r="O224" i="125"/>
  <c r="Q224" i="125"/>
  <c r="M221" i="125"/>
  <c r="N221" i="125"/>
  <c r="Q223" i="125"/>
  <c r="K221" i="125"/>
  <c r="P221" i="125"/>
  <c r="L221" i="125"/>
  <c r="Q262" i="125"/>
  <c r="R221" i="125"/>
  <c r="O221" i="125"/>
  <c r="N262" i="125"/>
  <c r="R262" i="125"/>
  <c r="K262" i="125"/>
  <c r="C255" i="125" s="1"/>
  <c r="O262" i="125"/>
  <c r="S262" i="125"/>
  <c r="J262" i="125"/>
  <c r="E261" i="125" s="1"/>
  <c r="M262" i="125"/>
  <c r="P262" i="125"/>
  <c r="C187" i="125"/>
  <c r="M4" i="125"/>
  <c r="C4" i="125"/>
  <c r="AG15" i="124" s="1"/>
  <c r="J97" i="33"/>
  <c r="P97" i="33"/>
  <c r="N97" i="33"/>
  <c r="O97" i="33"/>
  <c r="Q97" i="33"/>
  <c r="L97" i="33"/>
  <c r="K97" i="33"/>
  <c r="M97" i="33"/>
  <c r="I97" i="33"/>
  <c r="O110" i="33"/>
  <c r="S85" i="33"/>
  <c r="U85" i="33" s="1"/>
  <c r="O101" i="33"/>
  <c r="R101" i="33"/>
  <c r="Q101" i="33"/>
  <c r="N101" i="33"/>
  <c r="S101" i="33"/>
  <c r="P101" i="33"/>
  <c r="T101" i="33"/>
  <c r="U101" i="33"/>
  <c r="M101" i="33"/>
  <c r="T99" i="33"/>
  <c r="O99" i="33"/>
  <c r="P99" i="33"/>
  <c r="M99" i="33"/>
  <c r="Q99" i="33"/>
  <c r="S99" i="33"/>
  <c r="K99" i="33"/>
  <c r="R99" i="33"/>
  <c r="L99" i="33"/>
  <c r="N99" i="33"/>
  <c r="N110" i="33"/>
  <c r="C91" i="33"/>
  <c r="C102" i="33" s="1"/>
  <c r="C113" i="33" s="1"/>
  <c r="K91" i="33"/>
  <c r="D91" i="33"/>
  <c r="D102" i="33" s="1"/>
  <c r="D113" i="33" s="1"/>
  <c r="E91" i="33"/>
  <c r="E102" i="33" s="1"/>
  <c r="E113" i="33" s="1"/>
  <c r="L91" i="33"/>
  <c r="H91" i="33"/>
  <c r="H102" i="33" s="1"/>
  <c r="J91" i="33"/>
  <c r="F91" i="33"/>
  <c r="F102" i="33" s="1"/>
  <c r="F113" i="33" s="1"/>
  <c r="G91" i="33"/>
  <c r="G102" i="33" s="1"/>
  <c r="G113" i="33" s="1"/>
  <c r="I91" i="33"/>
  <c r="R100" i="33"/>
  <c r="Q100" i="33"/>
  <c r="S100" i="33"/>
  <c r="M100" i="33"/>
  <c r="L100" i="33"/>
  <c r="T100" i="33"/>
  <c r="U100" i="33"/>
  <c r="N100" i="33"/>
  <c r="O100" i="33"/>
  <c r="P100" i="33"/>
  <c r="G119" i="33"/>
  <c r="S98" i="33"/>
  <c r="L98" i="33"/>
  <c r="R98" i="33"/>
  <c r="N98" i="33"/>
  <c r="M98" i="33"/>
  <c r="J98" i="33"/>
  <c r="K98" i="33"/>
  <c r="O98" i="33"/>
  <c r="P98" i="33"/>
  <c r="Q98" i="33"/>
  <c r="F106" i="33"/>
  <c r="F110" i="33" s="1"/>
  <c r="N114" i="33" s="1"/>
  <c r="D106" i="33"/>
  <c r="D110" i="33" s="1"/>
  <c r="L114" i="33" s="1"/>
  <c r="G106" i="33"/>
  <c r="G110" i="33" s="1"/>
  <c r="O114" i="33" s="1"/>
  <c r="H106" i="33"/>
  <c r="H110" i="33" s="1"/>
  <c r="P114" i="33" s="1"/>
  <c r="I106" i="33"/>
  <c r="I110" i="33" s="1"/>
  <c r="Q114" i="33" s="1"/>
  <c r="J106" i="33"/>
  <c r="J110" i="33" s="1"/>
  <c r="E106" i="33"/>
  <c r="E110" i="33" s="1"/>
  <c r="M114" i="33" s="1"/>
  <c r="K106" i="33"/>
  <c r="K110" i="33" s="1"/>
  <c r="M106" i="33"/>
  <c r="M110" i="33" s="1"/>
  <c r="L106" i="33"/>
  <c r="L110" i="33" s="1"/>
  <c r="J100" i="13"/>
  <c r="J19" i="13"/>
  <c r="J51" i="13" s="1"/>
  <c r="J17" i="13"/>
  <c r="J39" i="13" s="1"/>
  <c r="J16" i="13"/>
  <c r="J38" i="13" s="1"/>
  <c r="J3" i="13"/>
  <c r="J4" i="13" s="1"/>
  <c r="J5" i="13" s="1"/>
  <c r="J6" i="13" s="1"/>
  <c r="J7" i="13" s="1"/>
  <c r="J8" i="13" s="1"/>
  <c r="J9" i="13" s="1"/>
  <c r="J10" i="13" s="1"/>
  <c r="J11" i="13" s="1"/>
  <c r="J33" i="13" s="1"/>
  <c r="J121" i="13"/>
  <c r="J153" i="13" s="1"/>
  <c r="J120" i="17" s="1"/>
  <c r="J152" i="17" s="1"/>
  <c r="J18" i="13"/>
  <c r="J50" i="13" s="1"/>
  <c r="J70" i="13"/>
  <c r="J92" i="13" s="1"/>
  <c r="J91" i="13"/>
  <c r="J20" i="13"/>
  <c r="J52" i="13" s="1"/>
  <c r="I20" i="13"/>
  <c r="I20" i="15" s="1"/>
  <c r="I20" i="17" s="1"/>
  <c r="H69" i="13"/>
  <c r="H101" i="13" s="1"/>
  <c r="J71" i="13"/>
  <c r="J93" i="13" s="1"/>
  <c r="I17" i="13"/>
  <c r="I49" i="13" s="1"/>
  <c r="I71" i="13"/>
  <c r="I93" i="13" s="1"/>
  <c r="I72" i="13"/>
  <c r="I94" i="13" s="1"/>
  <c r="H55" i="13"/>
  <c r="H56" i="13" s="1"/>
  <c r="H57" i="13" s="1"/>
  <c r="H58" i="13" s="1"/>
  <c r="I68" i="13"/>
  <c r="I90" i="13" s="1"/>
  <c r="I123" i="13"/>
  <c r="I145" i="13" s="1"/>
  <c r="I3" i="13"/>
  <c r="I4" i="13" s="1"/>
  <c r="I5" i="13" s="1"/>
  <c r="I6" i="13" s="1"/>
  <c r="I7" i="13" s="1"/>
  <c r="I8" i="13" s="1"/>
  <c r="I9" i="13" s="1"/>
  <c r="I10" i="13" s="1"/>
  <c r="I11" i="13" s="1"/>
  <c r="I33" i="13" s="1"/>
  <c r="I16" i="13"/>
  <c r="I38" i="13" s="1"/>
  <c r="I55" i="13"/>
  <c r="I56" i="13" s="1"/>
  <c r="I57" i="13" s="1"/>
  <c r="I58" i="13" s="1"/>
  <c r="I69" i="13"/>
  <c r="I101" i="13" s="1"/>
  <c r="J72" i="13"/>
  <c r="J120" i="13"/>
  <c r="J152" i="13" s="1"/>
  <c r="I19" i="13"/>
  <c r="I51" i="13" s="1"/>
  <c r="I70" i="13"/>
  <c r="I102" i="13" s="1"/>
  <c r="I120" i="13"/>
  <c r="I152" i="13" s="1"/>
  <c r="I18" i="13"/>
  <c r="I50" i="13" s="1"/>
  <c r="I121" i="13"/>
  <c r="I153" i="13" s="1"/>
  <c r="I122" i="13"/>
  <c r="I154" i="13" s="1"/>
  <c r="J59" i="13"/>
  <c r="K59" i="13"/>
  <c r="K124" i="15"/>
  <c r="K72" i="15"/>
  <c r="E19" i="12"/>
  <c r="C19" i="12" s="1"/>
  <c r="J11" i="12"/>
  <c r="H22" i="12"/>
  <c r="D41" i="12"/>
  <c r="E41" i="12" s="1"/>
  <c r="D40" i="12"/>
  <c r="E27" i="12"/>
  <c r="E32" i="12" s="1"/>
  <c r="K34" i="13"/>
  <c r="K44" i="13"/>
  <c r="K13" i="13"/>
  <c r="B104" i="14"/>
  <c r="J144" i="13"/>
  <c r="J154" i="13"/>
  <c r="J121" i="17" s="1"/>
  <c r="J153" i="17" s="1"/>
  <c r="G9" i="12"/>
  <c r="G123" i="13" s="1"/>
  <c r="E20" i="12"/>
  <c r="G22" i="12"/>
  <c r="M36" i="12"/>
  <c r="G4" i="12"/>
  <c r="C40" i="12"/>
  <c r="E15" i="12"/>
  <c r="E42" i="12"/>
  <c r="H100" i="13"/>
  <c r="H90" i="13"/>
  <c r="J155" i="13"/>
  <c r="J122" i="17" s="1"/>
  <c r="J154" i="17" s="1"/>
  <c r="J145" i="13"/>
  <c r="D16" i="12"/>
  <c r="F5" i="12"/>
  <c r="X20" i="15"/>
  <c r="N37" i="12"/>
  <c r="O37" i="12" s="1"/>
  <c r="D31" i="12"/>
  <c r="C31" i="12" s="1"/>
  <c r="L10" i="12" s="1"/>
  <c r="B10" i="12" s="1"/>
  <c r="H10" i="12"/>
  <c r="F21" i="12"/>
  <c r="H7" i="12"/>
  <c r="F18" i="12"/>
  <c r="C28" i="12"/>
  <c r="L7" i="12" s="1"/>
  <c r="B7" i="12" s="1"/>
  <c r="I11" i="12"/>
  <c r="F8" i="12"/>
  <c r="D19" i="12"/>
  <c r="G6" i="12"/>
  <c r="E17" i="12"/>
  <c r="C30" i="12"/>
  <c r="L9" i="12" s="1"/>
  <c r="B9" i="12" s="1"/>
  <c r="B123" i="13" s="1"/>
  <c r="B145" i="13" s="1"/>
  <c r="G7" i="12"/>
  <c r="E18" i="12"/>
  <c r="H9" i="12"/>
  <c r="H123" i="13" s="1"/>
  <c r="F20" i="12"/>
  <c r="D25" i="12"/>
  <c r="K52" i="15"/>
  <c r="N38" i="12"/>
  <c r="O38" i="12" s="1"/>
  <c r="I104" i="14"/>
  <c r="J104" i="14"/>
  <c r="C39" i="12"/>
  <c r="F4" i="12"/>
  <c r="M35" i="12"/>
  <c r="D15" i="12"/>
  <c r="E5" i="12"/>
  <c r="C16" i="12"/>
  <c r="H6" i="12"/>
  <c r="H70" i="13" s="1"/>
  <c r="F17" i="12"/>
  <c r="E21" i="12"/>
  <c r="H190" i="125" l="1"/>
  <c r="F222" i="125" s="1"/>
  <c r="R245" i="125"/>
  <c r="C208" i="125"/>
  <c r="K247" i="125" s="1"/>
  <c r="C209" i="125"/>
  <c r="P248" i="125" s="1"/>
  <c r="R246" i="125"/>
  <c r="E188" i="125"/>
  <c r="H188" i="125" s="1"/>
  <c r="P246" i="125"/>
  <c r="Q245" i="125"/>
  <c r="S245" i="125"/>
  <c r="L246" i="125"/>
  <c r="Q246" i="125"/>
  <c r="O245" i="125"/>
  <c r="N245" i="125"/>
  <c r="J246" i="125"/>
  <c r="E241" i="125" s="1"/>
  <c r="J245" i="125"/>
  <c r="E240" i="125" s="1"/>
  <c r="J264" i="125" s="1"/>
  <c r="E263" i="125" s="1"/>
  <c r="M245" i="125"/>
  <c r="L245" i="125"/>
  <c r="K245" i="125"/>
  <c r="C235" i="125" s="1"/>
  <c r="N246" i="125"/>
  <c r="S246" i="125"/>
  <c r="L263" i="125"/>
  <c r="M246" i="125"/>
  <c r="P263" i="125"/>
  <c r="K246" i="125"/>
  <c r="R263" i="125"/>
  <c r="O246" i="125"/>
  <c r="C218" i="125"/>
  <c r="C217" i="125"/>
  <c r="Q263" i="125"/>
  <c r="N263" i="125"/>
  <c r="S263" i="125"/>
  <c r="J263" i="125"/>
  <c r="E262" i="125" s="1"/>
  <c r="K281" i="125" s="1"/>
  <c r="C277" i="125" s="1"/>
  <c r="M263" i="125"/>
  <c r="K263" i="125"/>
  <c r="C256" i="125" s="1"/>
  <c r="C210" i="125"/>
  <c r="C216" i="125"/>
  <c r="C211" i="125"/>
  <c r="C214" i="125"/>
  <c r="C215" i="125"/>
  <c r="E216" i="125"/>
  <c r="C212" i="125"/>
  <c r="C213" i="125"/>
  <c r="E192" i="125"/>
  <c r="I102" i="33"/>
  <c r="I113" i="33" s="1"/>
  <c r="U102" i="33"/>
  <c r="F120" i="33"/>
  <c r="T85" i="33"/>
  <c r="T87" i="33" s="1"/>
  <c r="W87" i="33" s="1"/>
  <c r="Q102" i="33"/>
  <c r="Q113" i="33" s="1"/>
  <c r="S102" i="33"/>
  <c r="H113" i="33"/>
  <c r="P102" i="33"/>
  <c r="P113" i="33" s="1"/>
  <c r="M102" i="33"/>
  <c r="M113" i="33" s="1"/>
  <c r="N102" i="33"/>
  <c r="N113" i="33" s="1"/>
  <c r="R102" i="33"/>
  <c r="O102" i="33"/>
  <c r="O113" i="33" s="1"/>
  <c r="S114" i="33"/>
  <c r="H119" i="33"/>
  <c r="L102" i="33"/>
  <c r="L113" i="33" s="1"/>
  <c r="W113" i="33"/>
  <c r="E120" i="33"/>
  <c r="E122" i="33" s="1"/>
  <c r="K102" i="33"/>
  <c r="K113" i="33" s="1"/>
  <c r="T102" i="33"/>
  <c r="J102" i="33"/>
  <c r="J113" i="33" s="1"/>
  <c r="I121" i="17"/>
  <c r="I153" i="17" s="1"/>
  <c r="J102" i="13"/>
  <c r="J69" i="17" s="1"/>
  <c r="J101" i="17" s="1"/>
  <c r="J143" i="13"/>
  <c r="J41" i="13"/>
  <c r="J49" i="13"/>
  <c r="J48" i="13"/>
  <c r="J40" i="13"/>
  <c r="J12" i="13"/>
  <c r="J44" i="13" s="1"/>
  <c r="J43" i="13"/>
  <c r="J119" i="17"/>
  <c r="J151" i="17" s="1"/>
  <c r="I100" i="13"/>
  <c r="I67" i="17" s="1"/>
  <c r="I99" i="17" s="1"/>
  <c r="I103" i="13"/>
  <c r="I70" i="17" s="1"/>
  <c r="I102" i="17" s="1"/>
  <c r="I104" i="13"/>
  <c r="I71" i="17" s="1"/>
  <c r="I103" i="17" s="1"/>
  <c r="F69" i="13"/>
  <c r="F101" i="13" s="1"/>
  <c r="H91" i="13"/>
  <c r="I42" i="13"/>
  <c r="J20" i="15"/>
  <c r="J20" i="17" s="1"/>
  <c r="I155" i="13"/>
  <c r="I122" i="17" s="1"/>
  <c r="I154" i="17" s="1"/>
  <c r="J42" i="13"/>
  <c r="I39" i="13"/>
  <c r="I40" i="13"/>
  <c r="J103" i="13"/>
  <c r="J70" i="17" s="1"/>
  <c r="J102" i="17" s="1"/>
  <c r="I52" i="13"/>
  <c r="I52" i="15" s="1"/>
  <c r="G121" i="13"/>
  <c r="G143" i="13" s="1"/>
  <c r="F68" i="13"/>
  <c r="F100" i="13" s="1"/>
  <c r="I48" i="13"/>
  <c r="F55" i="13"/>
  <c r="F56" i="13" s="1"/>
  <c r="F57" i="13" s="1"/>
  <c r="F58" i="13" s="1"/>
  <c r="J68" i="17"/>
  <c r="J100" i="17" s="1"/>
  <c r="I69" i="17"/>
  <c r="I101" i="17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20" i="13"/>
  <c r="G142" i="13" s="1"/>
  <c r="H17" i="13"/>
  <c r="H39" i="13" s="1"/>
  <c r="I43" i="13"/>
  <c r="J104" i="13"/>
  <c r="J71" i="17" s="1"/>
  <c r="J103" i="17" s="1"/>
  <c r="G122" i="13"/>
  <c r="G144" i="13" s="1"/>
  <c r="G70" i="13"/>
  <c r="G92" i="13" s="1"/>
  <c r="I12" i="13"/>
  <c r="I34" i="13" s="1"/>
  <c r="I142" i="13"/>
  <c r="J94" i="13"/>
  <c r="J67" i="17"/>
  <c r="J99" i="17" s="1"/>
  <c r="I143" i="13"/>
  <c r="I68" i="17"/>
  <c r="I100" i="17" s="1"/>
  <c r="I41" i="13"/>
  <c r="I91" i="13"/>
  <c r="I92" i="13"/>
  <c r="I120" i="17"/>
  <c r="I152" i="17" s="1"/>
  <c r="J142" i="13"/>
  <c r="I119" i="17"/>
  <c r="I151" i="17" s="1"/>
  <c r="B121" i="13"/>
  <c r="G17" i="13"/>
  <c r="G49" i="13" s="1"/>
  <c r="G19" i="13"/>
  <c r="G51" i="13" s="1"/>
  <c r="G72" i="13"/>
  <c r="G94" i="13" s="1"/>
  <c r="H20" i="13"/>
  <c r="H20" i="15" s="1"/>
  <c r="H72" i="13"/>
  <c r="I144" i="13"/>
  <c r="H120" i="13"/>
  <c r="H142" i="13" s="1"/>
  <c r="B155" i="13"/>
  <c r="B122" i="17" s="1"/>
  <c r="B154" i="17" s="1"/>
  <c r="G16" i="13"/>
  <c r="G48" i="13" s="1"/>
  <c r="G55" i="13"/>
  <c r="G56" i="13" s="1"/>
  <c r="G57" i="13" s="1"/>
  <c r="G58" i="13" s="1"/>
  <c r="G68" i="13"/>
  <c r="G100" i="13" s="1"/>
  <c r="H3" i="13"/>
  <c r="H4" i="13" s="1"/>
  <c r="H5" i="13" s="1"/>
  <c r="H6" i="13" s="1"/>
  <c r="H7" i="13" s="1"/>
  <c r="H8" i="13" s="1"/>
  <c r="H9" i="13" s="1"/>
  <c r="H10" i="13" s="1"/>
  <c r="H11" i="13" s="1"/>
  <c r="H43" i="13" s="1"/>
  <c r="H19" i="13"/>
  <c r="H51" i="13" s="1"/>
  <c r="H121" i="13"/>
  <c r="H143" i="13" s="1"/>
  <c r="G20" i="13"/>
  <c r="G42" i="13" s="1"/>
  <c r="G18" i="13"/>
  <c r="G40" i="13" s="1"/>
  <c r="G71" i="13"/>
  <c r="G93" i="13" s="1"/>
  <c r="G69" i="13"/>
  <c r="G91" i="13" s="1"/>
  <c r="H16" i="13"/>
  <c r="H48" i="13" s="1"/>
  <c r="H18" i="13"/>
  <c r="H40" i="13" s="1"/>
  <c r="H122" i="13"/>
  <c r="H154" i="13" s="1"/>
  <c r="H121" i="17" s="1"/>
  <c r="H153" i="17" s="1"/>
  <c r="B122" i="13"/>
  <c r="H71" i="13"/>
  <c r="H59" i="13"/>
  <c r="K60" i="13"/>
  <c r="J60" i="13"/>
  <c r="H92" i="13"/>
  <c r="K104" i="15"/>
  <c r="K71" i="14" s="1"/>
  <c r="K103" i="14" s="1"/>
  <c r="K156" i="15"/>
  <c r="K123" i="14" s="1"/>
  <c r="K155" i="14" s="1"/>
  <c r="I72" i="15"/>
  <c r="I124" i="15"/>
  <c r="I59" i="13"/>
  <c r="E8" i="12"/>
  <c r="H11" i="12"/>
  <c r="E40" i="12"/>
  <c r="H104" i="14"/>
  <c r="H102" i="13"/>
  <c r="D38" i="12"/>
  <c r="F22" i="12"/>
  <c r="D27" i="12"/>
  <c r="D32" i="12" s="1"/>
  <c r="J52" i="15"/>
  <c r="H155" i="13"/>
  <c r="H122" i="17" s="1"/>
  <c r="H154" i="17" s="1"/>
  <c r="H145" i="13"/>
  <c r="K52" i="17"/>
  <c r="K20" i="20"/>
  <c r="K20" i="18"/>
  <c r="K124" i="18" s="1"/>
  <c r="E22" i="12"/>
  <c r="C38" i="12"/>
  <c r="E4" i="12"/>
  <c r="E55" i="13" s="1"/>
  <c r="E56" i="13" s="1"/>
  <c r="E57" i="13" s="1"/>
  <c r="C15" i="12"/>
  <c r="C37" i="12"/>
  <c r="D4" i="12"/>
  <c r="D68" i="13" s="1"/>
  <c r="E7" i="12"/>
  <c r="C18" i="12"/>
  <c r="D5" i="12"/>
  <c r="E9" i="12"/>
  <c r="C20" i="12"/>
  <c r="K45" i="13"/>
  <c r="K14" i="13"/>
  <c r="K35" i="13"/>
  <c r="D17" i="12"/>
  <c r="F6" i="12"/>
  <c r="F70" i="13" s="1"/>
  <c r="C8" i="12"/>
  <c r="N35" i="12"/>
  <c r="O35" i="12" s="1"/>
  <c r="X52" i="15"/>
  <c r="K19" i="14"/>
  <c r="E6" i="12"/>
  <c r="D39" i="12"/>
  <c r="E39" i="12" s="1"/>
  <c r="V20" i="15"/>
  <c r="C25" i="12"/>
  <c r="E10" i="12"/>
  <c r="C21" i="12"/>
  <c r="C10" i="12" s="1"/>
  <c r="C5" i="12"/>
  <c r="F9" i="12"/>
  <c r="F122" i="13" s="1"/>
  <c r="D20" i="12"/>
  <c r="D8" i="12"/>
  <c r="F7" i="12"/>
  <c r="D18" i="12"/>
  <c r="D21" i="12"/>
  <c r="D10" i="12" s="1"/>
  <c r="F10" i="12"/>
  <c r="G11" i="12"/>
  <c r="N36" i="12"/>
  <c r="O36" i="12" s="1"/>
  <c r="G104" i="14"/>
  <c r="G155" i="13"/>
  <c r="G122" i="17" s="1"/>
  <c r="G154" i="17" s="1"/>
  <c r="G145" i="13"/>
  <c r="Q248" i="125" l="1"/>
  <c r="C236" i="125"/>
  <c r="J248" i="125"/>
  <c r="E243" i="125" s="1"/>
  <c r="M247" i="125"/>
  <c r="S247" i="125"/>
  <c r="J247" i="125"/>
  <c r="E242" i="125" s="1"/>
  <c r="P247" i="125"/>
  <c r="N247" i="125"/>
  <c r="O247" i="125"/>
  <c r="L247" i="125"/>
  <c r="Q247" i="125"/>
  <c r="C243" i="125" s="1"/>
  <c r="R247" i="125"/>
  <c r="O264" i="125"/>
  <c r="L264" i="125"/>
  <c r="S248" i="125"/>
  <c r="C246" i="125" s="1"/>
  <c r="N248" i="125"/>
  <c r="E225" i="125"/>
  <c r="M248" i="125"/>
  <c r="L248" i="125"/>
  <c r="K248" i="125"/>
  <c r="O248" i="125"/>
  <c r="R248" i="125"/>
  <c r="R264" i="125"/>
  <c r="M264" i="125"/>
  <c r="P264" i="125"/>
  <c r="S264" i="125"/>
  <c r="N264" i="125"/>
  <c r="K264" i="125"/>
  <c r="C257" i="125" s="1"/>
  <c r="Q264" i="125"/>
  <c r="R265" i="125"/>
  <c r="K265" i="125"/>
  <c r="M265" i="125"/>
  <c r="N265" i="125"/>
  <c r="J265" i="125"/>
  <c r="E264" i="125" s="1"/>
  <c r="C237" i="125"/>
  <c r="S265" i="125"/>
  <c r="L265" i="125"/>
  <c r="P265" i="125"/>
  <c r="Q265" i="125"/>
  <c r="O265" i="125"/>
  <c r="O281" i="125"/>
  <c r="Q282" i="125"/>
  <c r="E224" i="125"/>
  <c r="G25" i="125" s="1"/>
  <c r="G27" i="125" s="1"/>
  <c r="I5" i="125" s="1"/>
  <c r="J281" i="125"/>
  <c r="E277" i="125" s="1"/>
  <c r="L281" i="125"/>
  <c r="M281" i="125"/>
  <c r="N281" i="125"/>
  <c r="P281" i="125"/>
  <c r="S281" i="125"/>
  <c r="Q281" i="125"/>
  <c r="R281" i="125"/>
  <c r="P282" i="125"/>
  <c r="M282" i="125"/>
  <c r="O282" i="125"/>
  <c r="C220" i="125"/>
  <c r="E222" i="125" s="1"/>
  <c r="H222" i="125" s="1"/>
  <c r="L282" i="125"/>
  <c r="J282" i="125"/>
  <c r="E278" i="125" s="1"/>
  <c r="S282" i="125"/>
  <c r="K282" i="125"/>
  <c r="R282" i="125"/>
  <c r="N282" i="125"/>
  <c r="E223" i="125"/>
  <c r="R113" i="33"/>
  <c r="S113" i="33" s="1"/>
  <c r="S115" i="33" s="1"/>
  <c r="X115" i="33" s="1"/>
  <c r="G120" i="33"/>
  <c r="J124" i="15"/>
  <c r="J34" i="13"/>
  <c r="F91" i="13"/>
  <c r="J13" i="13"/>
  <c r="J45" i="13" s="1"/>
  <c r="W20" i="15"/>
  <c r="J72" i="15"/>
  <c r="G33" i="13"/>
  <c r="G52" i="13"/>
  <c r="G52" i="15" s="1"/>
  <c r="G154" i="13"/>
  <c r="G121" i="17" s="1"/>
  <c r="G153" i="17" s="1"/>
  <c r="H49" i="13"/>
  <c r="H42" i="13"/>
  <c r="I13" i="13"/>
  <c r="I45" i="13" s="1"/>
  <c r="G43" i="13"/>
  <c r="G153" i="13"/>
  <c r="G120" i="17" s="1"/>
  <c r="G152" i="17" s="1"/>
  <c r="H152" i="13"/>
  <c r="H119" i="17" s="1"/>
  <c r="H151" i="17" s="1"/>
  <c r="G50" i="13"/>
  <c r="F90" i="13"/>
  <c r="G104" i="13"/>
  <c r="G71" i="17" s="1"/>
  <c r="G103" i="17" s="1"/>
  <c r="H52" i="13"/>
  <c r="H52" i="15" s="1"/>
  <c r="U52" i="15" s="1"/>
  <c r="G102" i="13"/>
  <c r="G69" i="17" s="1"/>
  <c r="G101" i="17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G103" i="13"/>
  <c r="G70" i="17" s="1"/>
  <c r="G102" i="17" s="1"/>
  <c r="E3" i="13"/>
  <c r="E4" i="13" s="1"/>
  <c r="E5" i="13" s="1"/>
  <c r="E6" i="13" s="1"/>
  <c r="E7" i="13" s="1"/>
  <c r="E8" i="13" s="1"/>
  <c r="E9" i="13" s="1"/>
  <c r="E10" i="13" s="1"/>
  <c r="E11" i="13" s="1"/>
  <c r="E43" i="13" s="1"/>
  <c r="E121" i="13"/>
  <c r="E153" i="13" s="1"/>
  <c r="F20" i="13"/>
  <c r="F20" i="15" s="1"/>
  <c r="F20" i="17" s="1"/>
  <c r="F121" i="13"/>
  <c r="F143" i="13" s="1"/>
  <c r="G90" i="13"/>
  <c r="G20" i="15"/>
  <c r="G20" i="17" s="1"/>
  <c r="G152" i="13"/>
  <c r="G119" i="17" s="1"/>
  <c r="G151" i="17" s="1"/>
  <c r="F123" i="13"/>
  <c r="F145" i="13" s="1"/>
  <c r="E120" i="13"/>
  <c r="E142" i="13" s="1"/>
  <c r="F71" i="13"/>
  <c r="F103" i="13" s="1"/>
  <c r="E122" i="13"/>
  <c r="E154" i="13" s="1"/>
  <c r="D69" i="13"/>
  <c r="D91" i="13" s="1"/>
  <c r="E71" i="13"/>
  <c r="E93" i="13" s="1"/>
  <c r="E70" i="13"/>
  <c r="E102" i="13" s="1"/>
  <c r="D55" i="13"/>
  <c r="D56" i="13" s="1"/>
  <c r="D57" i="13" s="1"/>
  <c r="D58" i="13" s="1"/>
  <c r="E18" i="13"/>
  <c r="E50" i="13" s="1"/>
  <c r="F16" i="13"/>
  <c r="F38" i="13" s="1"/>
  <c r="I44" i="13"/>
  <c r="G41" i="13"/>
  <c r="G101" i="13"/>
  <c r="G68" i="17" s="1"/>
  <c r="G100" i="17" s="1"/>
  <c r="H33" i="13"/>
  <c r="G67" i="17"/>
  <c r="G99" i="17" s="1"/>
  <c r="H153" i="13"/>
  <c r="H120" i="17" s="1"/>
  <c r="H152" i="17" s="1"/>
  <c r="H12" i="13"/>
  <c r="H13" i="13" s="1"/>
  <c r="H144" i="13"/>
  <c r="H20" i="17"/>
  <c r="H20" i="18" s="1"/>
  <c r="U20" i="15"/>
  <c r="H67" i="17"/>
  <c r="H99" i="17" s="1"/>
  <c r="G38" i="13"/>
  <c r="G39" i="13"/>
  <c r="H41" i="13"/>
  <c r="H94" i="13"/>
  <c r="H104" i="13"/>
  <c r="H71" i="17" s="1"/>
  <c r="H103" i="17" s="1"/>
  <c r="H68" i="17"/>
  <c r="H100" i="17" s="1"/>
  <c r="H69" i="17"/>
  <c r="H101" i="17" s="1"/>
  <c r="H103" i="13"/>
  <c r="H70" i="17" s="1"/>
  <c r="H102" i="17" s="1"/>
  <c r="H50" i="13"/>
  <c r="H38" i="13"/>
  <c r="H93" i="13"/>
  <c r="F120" i="13"/>
  <c r="F152" i="13" s="1"/>
  <c r="E123" i="13"/>
  <c r="F18" i="13"/>
  <c r="F40" i="13" s="1"/>
  <c r="E19" i="13"/>
  <c r="E51" i="13" s="1"/>
  <c r="B144" i="13"/>
  <c r="B154" i="13"/>
  <c r="B121" i="17" s="1"/>
  <c r="B153" i="17" s="1"/>
  <c r="F19" i="13"/>
  <c r="F41" i="13" s="1"/>
  <c r="E16" i="13"/>
  <c r="E38" i="13" s="1"/>
  <c r="E68" i="13"/>
  <c r="E90" i="13" s="1"/>
  <c r="E72" i="13"/>
  <c r="E94" i="13" s="1"/>
  <c r="F17" i="13"/>
  <c r="F49" i="13" s="1"/>
  <c r="F72" i="13"/>
  <c r="E20" i="13"/>
  <c r="E42" i="13" s="1"/>
  <c r="E17" i="13"/>
  <c r="E39" i="13" s="1"/>
  <c r="E69" i="13"/>
  <c r="E91" i="13" s="1"/>
  <c r="B143" i="13"/>
  <c r="B153" i="13"/>
  <c r="B120" i="17" s="1"/>
  <c r="B152" i="17" s="1"/>
  <c r="K124" i="20"/>
  <c r="J104" i="15"/>
  <c r="J71" i="14" s="1"/>
  <c r="J103" i="14" s="1"/>
  <c r="J156" i="15"/>
  <c r="J123" i="14" s="1"/>
  <c r="J155" i="14" s="1"/>
  <c r="G59" i="13"/>
  <c r="F154" i="13"/>
  <c r="H72" i="15"/>
  <c r="H124" i="15"/>
  <c r="H60" i="13"/>
  <c r="F59" i="13"/>
  <c r="K61" i="13"/>
  <c r="I60" i="13"/>
  <c r="I156" i="15"/>
  <c r="I123" i="14" s="1"/>
  <c r="I155" i="14" s="1"/>
  <c r="I104" i="15"/>
  <c r="I71" i="14" s="1"/>
  <c r="I103" i="14" s="1"/>
  <c r="E58" i="13"/>
  <c r="J61" i="13"/>
  <c r="X20" i="18"/>
  <c r="X20" i="20" s="1"/>
  <c r="K72" i="18"/>
  <c r="K72" i="20" s="1"/>
  <c r="C17" i="12"/>
  <c r="F144" i="13"/>
  <c r="E38" i="12"/>
  <c r="C27" i="12"/>
  <c r="L6" i="12" s="1"/>
  <c r="B6" i="12" s="1"/>
  <c r="M47" i="12"/>
  <c r="F11" i="12"/>
  <c r="V52" i="15"/>
  <c r="I19" i="14"/>
  <c r="K19" i="15"/>
  <c r="K19" i="17" s="1"/>
  <c r="K51" i="14"/>
  <c r="D6" i="12"/>
  <c r="D70" i="13" s="1"/>
  <c r="K46" i="13"/>
  <c r="K36" i="13"/>
  <c r="K15" i="13"/>
  <c r="F104" i="14"/>
  <c r="J52" i="17"/>
  <c r="J20" i="20"/>
  <c r="J20" i="18"/>
  <c r="J124" i="18" s="1"/>
  <c r="E11" i="12"/>
  <c r="W52" i="15"/>
  <c r="J19" i="14"/>
  <c r="L4" i="12"/>
  <c r="I52" i="17"/>
  <c r="I20" i="20"/>
  <c r="I20" i="18"/>
  <c r="I124" i="18" s="1"/>
  <c r="N47" i="12"/>
  <c r="C9" i="12"/>
  <c r="C123" i="13" s="1"/>
  <c r="D37" i="12"/>
  <c r="E37" i="12" s="1"/>
  <c r="D90" i="13"/>
  <c r="D100" i="13"/>
  <c r="K52" i="18"/>
  <c r="K156" i="18" s="1"/>
  <c r="K52" i="20"/>
  <c r="G44" i="13"/>
  <c r="G34" i="13"/>
  <c r="G13" i="13"/>
  <c r="F102" i="13"/>
  <c r="F92" i="13"/>
  <c r="C7" i="12"/>
  <c r="D7" i="12"/>
  <c r="D9" i="12"/>
  <c r="D122" i="13" s="1"/>
  <c r="D22" i="12"/>
  <c r="C4" i="12"/>
  <c r="C68" i="13" s="1"/>
  <c r="C36" i="12"/>
  <c r="E104" i="14"/>
  <c r="C244" i="125" l="1"/>
  <c r="C239" i="125"/>
  <c r="C245" i="125"/>
  <c r="E244" i="125"/>
  <c r="C242" i="125"/>
  <c r="S266" i="125"/>
  <c r="C267" i="125" s="1"/>
  <c r="E249" i="125"/>
  <c r="L266" i="125"/>
  <c r="C260" i="125" s="1"/>
  <c r="P266" i="125"/>
  <c r="C264" i="125" s="1"/>
  <c r="R266" i="125"/>
  <c r="C266" i="125" s="1"/>
  <c r="N266" i="125"/>
  <c r="C262" i="125" s="1"/>
  <c r="J266" i="125"/>
  <c r="E265" i="125" s="1"/>
  <c r="E266" i="125" s="1"/>
  <c r="C258" i="125"/>
  <c r="K266" i="125"/>
  <c r="C259" i="125" s="1"/>
  <c r="M266" i="125"/>
  <c r="C261" i="125" s="1"/>
  <c r="Q266" i="125"/>
  <c r="C265" i="125" s="1"/>
  <c r="O266" i="125"/>
  <c r="C263" i="125" s="1"/>
  <c r="C241" i="125"/>
  <c r="C240" i="125"/>
  <c r="E285" i="125"/>
  <c r="C238" i="125"/>
  <c r="H224" i="125"/>
  <c r="F246" i="125" s="1"/>
  <c r="Q283" i="125"/>
  <c r="C285" i="125" s="1"/>
  <c r="R283" i="125"/>
  <c r="C286" i="125" s="1"/>
  <c r="P283" i="125"/>
  <c r="C284" i="125" s="1"/>
  <c r="E271" i="125"/>
  <c r="L283" i="125"/>
  <c r="C280" i="125" s="1"/>
  <c r="O283" i="125"/>
  <c r="C283" i="125" s="1"/>
  <c r="K283" i="125"/>
  <c r="C279" i="125" s="1"/>
  <c r="S283" i="125"/>
  <c r="C287" i="125" s="1"/>
  <c r="J283" i="125"/>
  <c r="E279" i="125" s="1"/>
  <c r="E280" i="125" s="1"/>
  <c r="N283" i="125"/>
  <c r="C282" i="125" s="1"/>
  <c r="M283" i="125"/>
  <c r="C281" i="125" s="1"/>
  <c r="C278" i="125"/>
  <c r="E226" i="125"/>
  <c r="F33" i="13"/>
  <c r="F121" i="33"/>
  <c r="F122" i="33" s="1"/>
  <c r="T113" i="33"/>
  <c r="H120" i="33"/>
  <c r="F52" i="13"/>
  <c r="F52" i="15" s="1"/>
  <c r="F42" i="13"/>
  <c r="I35" i="13"/>
  <c r="F48" i="13"/>
  <c r="J14" i="13"/>
  <c r="J36" i="13" s="1"/>
  <c r="H156" i="15"/>
  <c r="H123" i="14" s="1"/>
  <c r="H155" i="14" s="1"/>
  <c r="J35" i="13"/>
  <c r="E103" i="13"/>
  <c r="E70" i="17" s="1"/>
  <c r="E102" i="17" s="1"/>
  <c r="F43" i="13"/>
  <c r="H19" i="14"/>
  <c r="H19" i="15" s="1"/>
  <c r="H19" i="17" s="1"/>
  <c r="E152" i="13"/>
  <c r="E119" i="17" s="1"/>
  <c r="E151" i="17" s="1"/>
  <c r="I14" i="13"/>
  <c r="I46" i="13" s="1"/>
  <c r="F93" i="13"/>
  <c r="T20" i="15"/>
  <c r="E101" i="13"/>
  <c r="E68" i="17" s="1"/>
  <c r="E100" i="17" s="1"/>
  <c r="F153" i="13"/>
  <c r="F120" i="17" s="1"/>
  <c r="F152" i="17" s="1"/>
  <c r="E100" i="13"/>
  <c r="E67" i="17" s="1"/>
  <c r="E99" i="17" s="1"/>
  <c r="E121" i="17"/>
  <c r="E153" i="17" s="1"/>
  <c r="H52" i="17"/>
  <c r="H52" i="18" s="1"/>
  <c r="F67" i="17"/>
  <c r="F99" i="17" s="1"/>
  <c r="E52" i="13"/>
  <c r="E52" i="15" s="1"/>
  <c r="E92" i="13"/>
  <c r="E143" i="13"/>
  <c r="G72" i="15"/>
  <c r="F69" i="17"/>
  <c r="F101" i="17" s="1"/>
  <c r="G124" i="15"/>
  <c r="H104" i="15"/>
  <c r="H71" i="14" s="1"/>
  <c r="H103" i="14" s="1"/>
  <c r="E12" i="13"/>
  <c r="E34" i="13" s="1"/>
  <c r="E144" i="13"/>
  <c r="E49" i="13"/>
  <c r="E40" i="13"/>
  <c r="F50" i="13"/>
  <c r="F155" i="13"/>
  <c r="F122" i="17" s="1"/>
  <c r="F154" i="17" s="1"/>
  <c r="E33" i="13"/>
  <c r="D101" i="13"/>
  <c r="F39" i="13"/>
  <c r="F119" i="17"/>
  <c r="F151" i="17" s="1"/>
  <c r="H34" i="13"/>
  <c r="F121" i="17"/>
  <c r="F153" i="17" s="1"/>
  <c r="C55" i="13"/>
  <c r="C56" i="13" s="1"/>
  <c r="C57" i="13" s="1"/>
  <c r="C58" i="13" s="1"/>
  <c r="E145" i="13"/>
  <c r="E104" i="13"/>
  <c r="E71" i="17" s="1"/>
  <c r="E103" i="17" s="1"/>
  <c r="C69" i="13"/>
  <c r="C91" i="13" s="1"/>
  <c r="E155" i="13"/>
  <c r="E122" i="17" s="1"/>
  <c r="E154" i="17" s="1"/>
  <c r="E69" i="17"/>
  <c r="E101" i="17" s="1"/>
  <c r="E120" i="17"/>
  <c r="E152" i="17" s="1"/>
  <c r="D16" i="13"/>
  <c r="D48" i="13" s="1"/>
  <c r="D19" i="13"/>
  <c r="D51" i="13" s="1"/>
  <c r="D123" i="13"/>
  <c r="D155" i="13" s="1"/>
  <c r="D122" i="17" s="1"/>
  <c r="D154" i="17" s="1"/>
  <c r="C121" i="13"/>
  <c r="C143" i="13" s="1"/>
  <c r="H124" i="18"/>
  <c r="F142" i="13"/>
  <c r="H20" i="20"/>
  <c r="E20" i="15"/>
  <c r="E20" i="17" s="1"/>
  <c r="H35" i="13"/>
  <c r="H45" i="13"/>
  <c r="H14" i="13"/>
  <c r="H36" i="13" s="1"/>
  <c r="E41" i="13"/>
  <c r="F104" i="13"/>
  <c r="F71" i="17" s="1"/>
  <c r="F103" i="17" s="1"/>
  <c r="E48" i="13"/>
  <c r="F70" i="17"/>
  <c r="F102" i="17" s="1"/>
  <c r="H44" i="13"/>
  <c r="F68" i="17"/>
  <c r="F100" i="17" s="1"/>
  <c r="F94" i="13"/>
  <c r="F51" i="13"/>
  <c r="D144" i="13"/>
  <c r="D154" i="13"/>
  <c r="C17" i="13"/>
  <c r="C49" i="13" s="1"/>
  <c r="D121" i="13"/>
  <c r="D143" i="13" s="1"/>
  <c r="D71" i="13"/>
  <c r="D93" i="13" s="1"/>
  <c r="D18" i="13"/>
  <c r="D50" i="13" s="1"/>
  <c r="B120" i="13"/>
  <c r="H107" i="13"/>
  <c r="H108" i="13" s="1"/>
  <c r="H109" i="13" s="1"/>
  <c r="H110" i="13" s="1"/>
  <c r="H111" i="13" s="1"/>
  <c r="H112" i="13" s="1"/>
  <c r="H113" i="13" s="1"/>
  <c r="E107" i="13"/>
  <c r="E108" i="13" s="1"/>
  <c r="E109" i="13" s="1"/>
  <c r="E110" i="13" s="1"/>
  <c r="E111" i="13" s="1"/>
  <c r="E112" i="13" s="1"/>
  <c r="E113" i="13" s="1"/>
  <c r="G107" i="13"/>
  <c r="G108" i="13" s="1"/>
  <c r="G109" i="13" s="1"/>
  <c r="G110" i="13" s="1"/>
  <c r="G111" i="13" s="1"/>
  <c r="G112" i="13" s="1"/>
  <c r="G113" i="13" s="1"/>
  <c r="F107" i="13"/>
  <c r="F108" i="13" s="1"/>
  <c r="F109" i="13" s="1"/>
  <c r="F110" i="13" s="1"/>
  <c r="F111" i="13" s="1"/>
  <c r="F112" i="13" s="1"/>
  <c r="F113" i="13" s="1"/>
  <c r="C107" i="13"/>
  <c r="C108" i="13" s="1"/>
  <c r="C109" i="13" s="1"/>
  <c r="C110" i="13" s="1"/>
  <c r="C111" i="13" s="1"/>
  <c r="C112" i="13" s="1"/>
  <c r="C113" i="13" s="1"/>
  <c r="D107" i="13"/>
  <c r="D108" i="13" s="1"/>
  <c r="D109" i="13" s="1"/>
  <c r="D110" i="13" s="1"/>
  <c r="D111" i="13" s="1"/>
  <c r="D112" i="13" s="1"/>
  <c r="D113" i="13" s="1"/>
  <c r="J107" i="13"/>
  <c r="J108" i="13" s="1"/>
  <c r="J109" i="13" s="1"/>
  <c r="J110" i="13" s="1"/>
  <c r="J111" i="13" s="1"/>
  <c r="J112" i="13" s="1"/>
  <c r="J113" i="13" s="1"/>
  <c r="K107" i="13"/>
  <c r="K108" i="13" s="1"/>
  <c r="K109" i="13" s="1"/>
  <c r="K110" i="13" s="1"/>
  <c r="K111" i="13" s="1"/>
  <c r="K112" i="13" s="1"/>
  <c r="K113" i="13" s="1"/>
  <c r="I107" i="13"/>
  <c r="I108" i="13" s="1"/>
  <c r="I109" i="13" s="1"/>
  <c r="I110" i="13" s="1"/>
  <c r="I111" i="13" s="1"/>
  <c r="I112" i="13" s="1"/>
  <c r="I113" i="13" s="1"/>
  <c r="B107" i="13"/>
  <c r="B108" i="13" s="1"/>
  <c r="B109" i="13" s="1"/>
  <c r="B110" i="13" s="1"/>
  <c r="B111" i="13" s="1"/>
  <c r="B112" i="13" s="1"/>
  <c r="B113" i="13" s="1"/>
  <c r="D3" i="13"/>
  <c r="D4" i="13" s="1"/>
  <c r="D5" i="13" s="1"/>
  <c r="D6" i="13" s="1"/>
  <c r="D7" i="13" s="1"/>
  <c r="D8" i="13" s="1"/>
  <c r="D9" i="13" s="1"/>
  <c r="D10" i="13" s="1"/>
  <c r="D11" i="13" s="1"/>
  <c r="D33" i="13" s="1"/>
  <c r="D120" i="13"/>
  <c r="D152" i="13" s="1"/>
  <c r="D17" i="13"/>
  <c r="D49" i="13" s="1"/>
  <c r="C122" i="13"/>
  <c r="D20" i="13"/>
  <c r="D42" i="13" s="1"/>
  <c r="D72" i="13"/>
  <c r="D104" i="13" s="1"/>
  <c r="D71" i="17" s="1"/>
  <c r="D103" i="17" s="1"/>
  <c r="K156" i="20"/>
  <c r="J124" i="20"/>
  <c r="I124" i="20"/>
  <c r="K8" i="17"/>
  <c r="D59" i="13"/>
  <c r="G60" i="13"/>
  <c r="F124" i="15"/>
  <c r="F72" i="15"/>
  <c r="F60" i="13"/>
  <c r="H61" i="13"/>
  <c r="I61" i="13"/>
  <c r="K9" i="17"/>
  <c r="K62" i="13"/>
  <c r="G104" i="15"/>
  <c r="G71" i="14" s="1"/>
  <c r="G103" i="14" s="1"/>
  <c r="G156" i="15"/>
  <c r="G123" i="14" s="1"/>
  <c r="G155" i="14" s="1"/>
  <c r="K71" i="15"/>
  <c r="K123" i="15"/>
  <c r="J62" i="13"/>
  <c r="E59" i="13"/>
  <c r="K10" i="17"/>
  <c r="W20" i="18"/>
  <c r="W20" i="20" s="1"/>
  <c r="J72" i="18"/>
  <c r="J72" i="20" s="1"/>
  <c r="U20" i="18"/>
  <c r="H72" i="18"/>
  <c r="X52" i="18"/>
  <c r="X52" i="20" s="1"/>
  <c r="K104" i="18"/>
  <c r="K104" i="20" s="1"/>
  <c r="V20" i="18"/>
  <c r="V20" i="20" s="1"/>
  <c r="I72" i="18"/>
  <c r="I72" i="20" s="1"/>
  <c r="C22" i="12"/>
  <c r="D36" i="12"/>
  <c r="E36" i="12" s="1"/>
  <c r="C6" i="12"/>
  <c r="C11" i="12" s="1"/>
  <c r="C32" i="12"/>
  <c r="D11" i="12"/>
  <c r="D104" i="14"/>
  <c r="T52" i="15"/>
  <c r="G19" i="14"/>
  <c r="C155" i="13"/>
  <c r="C122" i="17" s="1"/>
  <c r="C154" i="17" s="1"/>
  <c r="C145" i="13"/>
  <c r="S20" i="15"/>
  <c r="C100" i="13"/>
  <c r="C90" i="13"/>
  <c r="F34" i="13"/>
  <c r="F13" i="13"/>
  <c r="F44" i="13"/>
  <c r="I52" i="18"/>
  <c r="I156" i="18" s="1"/>
  <c r="I52" i="20"/>
  <c r="X19" i="15"/>
  <c r="G52" i="17"/>
  <c r="G20" i="20"/>
  <c r="G20" i="18"/>
  <c r="G45" i="13"/>
  <c r="G14" i="13"/>
  <c r="G35" i="13"/>
  <c r="L11" i="12"/>
  <c r="B4" i="12"/>
  <c r="J52" i="18"/>
  <c r="J156" i="18" s="1"/>
  <c r="J52" i="20"/>
  <c r="K47" i="13"/>
  <c r="K37" i="13"/>
  <c r="K51" i="15"/>
  <c r="J19" i="15"/>
  <c r="J19" i="17" s="1"/>
  <c r="J51" i="14"/>
  <c r="D102" i="13"/>
  <c r="D92" i="13"/>
  <c r="I19" i="15"/>
  <c r="I19" i="17" s="1"/>
  <c r="I51" i="14"/>
  <c r="E248" i="125" l="1"/>
  <c r="H25" i="125" s="1"/>
  <c r="H27" i="125" s="1"/>
  <c r="J5" i="125" s="1"/>
  <c r="E247" i="125"/>
  <c r="C247" i="125"/>
  <c r="E246" i="125" s="1"/>
  <c r="H246" i="125" s="1"/>
  <c r="E269" i="125"/>
  <c r="E270" i="125"/>
  <c r="I25" i="125" s="1"/>
  <c r="I27" i="125" s="1"/>
  <c r="K5" i="125" s="1"/>
  <c r="C268" i="125"/>
  <c r="E268" i="125" s="1"/>
  <c r="E283" i="125"/>
  <c r="C288" i="125"/>
  <c r="E282" i="125" s="1"/>
  <c r="E284" i="125"/>
  <c r="J25" i="125" s="1"/>
  <c r="G121" i="33"/>
  <c r="G122" i="33" s="1"/>
  <c r="H122" i="33" s="1"/>
  <c r="J15" i="13"/>
  <c r="J9" i="17" s="1"/>
  <c r="J46" i="13"/>
  <c r="H51" i="14"/>
  <c r="H51" i="15" s="1"/>
  <c r="I15" i="13"/>
  <c r="I8" i="17" s="1"/>
  <c r="H156" i="18"/>
  <c r="I36" i="13"/>
  <c r="E13" i="13"/>
  <c r="E45" i="13" s="1"/>
  <c r="E44" i="13"/>
  <c r="D38" i="13"/>
  <c r="D41" i="13"/>
  <c r="D153" i="13"/>
  <c r="D120" i="17" s="1"/>
  <c r="D152" i="17" s="1"/>
  <c r="H15" i="13"/>
  <c r="H10" i="17" s="1"/>
  <c r="H52" i="20"/>
  <c r="D40" i="13"/>
  <c r="C153" i="13"/>
  <c r="C120" i="17" s="1"/>
  <c r="C152" i="17" s="1"/>
  <c r="D145" i="13"/>
  <c r="H72" i="20"/>
  <c r="G124" i="18"/>
  <c r="G124" i="20" s="1"/>
  <c r="U20" i="20"/>
  <c r="D39" i="13"/>
  <c r="C101" i="13"/>
  <c r="E72" i="15"/>
  <c r="H124" i="20"/>
  <c r="D121" i="17"/>
  <c r="D153" i="17" s="1"/>
  <c r="E124" i="15"/>
  <c r="R20" i="15"/>
  <c r="D103" i="13"/>
  <c r="D70" i="17" s="1"/>
  <c r="D102" i="17" s="1"/>
  <c r="H46" i="13"/>
  <c r="D68" i="17"/>
  <c r="D100" i="17" s="1"/>
  <c r="D119" i="17"/>
  <c r="D151" i="17" s="1"/>
  <c r="D69" i="17"/>
  <c r="D101" i="17" s="1"/>
  <c r="D52" i="13"/>
  <c r="D52" i="15" s="1"/>
  <c r="C39" i="13"/>
  <c r="D142" i="13"/>
  <c r="D94" i="13"/>
  <c r="D43" i="13"/>
  <c r="D12" i="13"/>
  <c r="D34" i="13" s="1"/>
  <c r="D20" i="15"/>
  <c r="D20" i="17" s="1"/>
  <c r="D67" i="17"/>
  <c r="D99" i="17" s="1"/>
  <c r="C19" i="13"/>
  <c r="C41" i="13" s="1"/>
  <c r="C70" i="13"/>
  <c r="C120" i="13"/>
  <c r="C71" i="13"/>
  <c r="C103" i="13" s="1"/>
  <c r="B142" i="13"/>
  <c r="B152" i="13"/>
  <c r="B119" i="17" s="1"/>
  <c r="B151" i="17" s="1"/>
  <c r="C20" i="13"/>
  <c r="C20" i="15" s="1"/>
  <c r="C20" i="17" s="1"/>
  <c r="C72" i="13"/>
  <c r="C94" i="13" s="1"/>
  <c r="C18" i="13"/>
  <c r="C50" i="13" s="1"/>
  <c r="B11" i="12"/>
  <c r="B68" i="13"/>
  <c r="B69" i="13"/>
  <c r="B55" i="13"/>
  <c r="B56" i="13" s="1"/>
  <c r="B57" i="13" s="1"/>
  <c r="B58" i="13" s="1"/>
  <c r="B59" i="13" s="1"/>
  <c r="B60" i="13" s="1"/>
  <c r="B61" i="13" s="1"/>
  <c r="B62" i="13" s="1"/>
  <c r="B63" i="13" s="1"/>
  <c r="B20" i="13"/>
  <c r="B19" i="13"/>
  <c r="B3" i="13"/>
  <c r="B4" i="13" s="1"/>
  <c r="B5" i="13" s="1"/>
  <c r="B6" i="13" s="1"/>
  <c r="B7" i="13" s="1"/>
  <c r="B8" i="13" s="1"/>
  <c r="B9" i="13" s="1"/>
  <c r="B10" i="13" s="1"/>
  <c r="B11" i="13" s="1"/>
  <c r="B70" i="13"/>
  <c r="B18" i="13"/>
  <c r="B17" i="13"/>
  <c r="B71" i="13"/>
  <c r="B72" i="13"/>
  <c r="B16" i="13"/>
  <c r="C16" i="13"/>
  <c r="C38" i="13" s="1"/>
  <c r="C3" i="13"/>
  <c r="C4" i="13" s="1"/>
  <c r="C5" i="13" s="1"/>
  <c r="C6" i="13" s="1"/>
  <c r="C7" i="13" s="1"/>
  <c r="C8" i="13" s="1"/>
  <c r="C9" i="13" s="1"/>
  <c r="C10" i="13" s="1"/>
  <c r="C11" i="13" s="1"/>
  <c r="C43" i="13" s="1"/>
  <c r="C144" i="13"/>
  <c r="C154" i="13"/>
  <c r="C121" i="17" s="1"/>
  <c r="C153" i="17" s="1"/>
  <c r="J156" i="20"/>
  <c r="I156" i="20"/>
  <c r="F104" i="15"/>
  <c r="F71" i="14" s="1"/>
  <c r="F103" i="14" s="1"/>
  <c r="F156" i="15"/>
  <c r="F123" i="14" s="1"/>
  <c r="F155" i="14" s="1"/>
  <c r="K114" i="13"/>
  <c r="I62" i="13"/>
  <c r="C114" i="13"/>
  <c r="H123" i="15"/>
  <c r="H71" i="15"/>
  <c r="B114" i="13"/>
  <c r="D114" i="13"/>
  <c r="K63" i="13"/>
  <c r="J71" i="15"/>
  <c r="J123" i="15"/>
  <c r="E60" i="13"/>
  <c r="H114" i="13"/>
  <c r="G114" i="13"/>
  <c r="I123" i="15"/>
  <c r="I71" i="15"/>
  <c r="K155" i="15"/>
  <c r="K122" i="14" s="1"/>
  <c r="K154" i="14" s="1"/>
  <c r="K103" i="15"/>
  <c r="K70" i="14" s="1"/>
  <c r="K102" i="14" s="1"/>
  <c r="E156" i="15"/>
  <c r="E123" i="14" s="1"/>
  <c r="E155" i="14" s="1"/>
  <c r="E104" i="15"/>
  <c r="E71" i="14" s="1"/>
  <c r="E103" i="14" s="1"/>
  <c r="J114" i="13"/>
  <c r="C59" i="13"/>
  <c r="G61" i="13"/>
  <c r="I114" i="13"/>
  <c r="H62" i="13"/>
  <c r="F114" i="13"/>
  <c r="J63" i="13"/>
  <c r="E114" i="13"/>
  <c r="F61" i="13"/>
  <c r="D60" i="13"/>
  <c r="T20" i="18"/>
  <c r="T20" i="20" s="1"/>
  <c r="G72" i="18"/>
  <c r="G72" i="20" s="1"/>
  <c r="W52" i="18"/>
  <c r="W52" i="20" s="1"/>
  <c r="J104" i="18"/>
  <c r="J104" i="20" s="1"/>
  <c r="U52" i="18"/>
  <c r="H104" i="18"/>
  <c r="V52" i="18"/>
  <c r="V52" i="20" s="1"/>
  <c r="I104" i="18"/>
  <c r="I104" i="20" s="1"/>
  <c r="D45" i="12"/>
  <c r="C45" i="12"/>
  <c r="C104" i="14"/>
  <c r="W19" i="15"/>
  <c r="X51" i="15"/>
  <c r="K18" i="14"/>
  <c r="G46" i="13"/>
  <c r="G36" i="13"/>
  <c r="G15" i="13"/>
  <c r="K51" i="17"/>
  <c r="K19" i="20"/>
  <c r="K19" i="18"/>
  <c r="K123" i="18" s="1"/>
  <c r="E52" i="17"/>
  <c r="E20" i="20"/>
  <c r="E20" i="18"/>
  <c r="S52" i="15"/>
  <c r="F19" i="14"/>
  <c r="K40" i="17"/>
  <c r="K41" i="17"/>
  <c r="K42" i="17"/>
  <c r="U19" i="15"/>
  <c r="G52" i="18"/>
  <c r="G156" i="18" s="1"/>
  <c r="G52" i="20"/>
  <c r="F35" i="13"/>
  <c r="F14" i="13"/>
  <c r="F45" i="13"/>
  <c r="F52" i="17"/>
  <c r="F20" i="20"/>
  <c r="F20" i="18"/>
  <c r="F124" i="18" s="1"/>
  <c r="G19" i="15"/>
  <c r="G19" i="17" s="1"/>
  <c r="G51" i="14"/>
  <c r="V19" i="15"/>
  <c r="I51" i="15"/>
  <c r="J51" i="15"/>
  <c r="R52" i="15"/>
  <c r="E19" i="14"/>
  <c r="K43" i="22"/>
  <c r="C5" i="125" l="1"/>
  <c r="H248" i="125"/>
  <c r="F268" i="125" s="1"/>
  <c r="H268" i="125" s="1"/>
  <c r="E250" i="125"/>
  <c r="D5" i="125"/>
  <c r="E5" i="125" s="1"/>
  <c r="E272" i="125"/>
  <c r="J27" i="125"/>
  <c r="L5" i="125" s="1"/>
  <c r="M5" i="125" s="1"/>
  <c r="E286" i="125"/>
  <c r="H121" i="33"/>
  <c r="E14" i="13"/>
  <c r="E46" i="13" s="1"/>
  <c r="H156" i="20"/>
  <c r="J8" i="17"/>
  <c r="I10" i="17"/>
  <c r="J10" i="17"/>
  <c r="J37" i="13"/>
  <c r="J43" i="22" s="1"/>
  <c r="J47" i="13"/>
  <c r="J42" i="17" s="1"/>
  <c r="I47" i="13"/>
  <c r="I41" i="17" s="1"/>
  <c r="I37" i="13"/>
  <c r="I43" i="22" s="1"/>
  <c r="I9" i="17"/>
  <c r="E35" i="13"/>
  <c r="H37" i="13"/>
  <c r="H43" i="22" s="1"/>
  <c r="H8" i="17"/>
  <c r="H9" i="17"/>
  <c r="H47" i="13"/>
  <c r="H42" i="17" s="1"/>
  <c r="C70" i="17"/>
  <c r="C102" i="17" s="1"/>
  <c r="C93" i="13"/>
  <c r="C104" i="13"/>
  <c r="C71" i="17" s="1"/>
  <c r="C103" i="17" s="1"/>
  <c r="H104" i="20"/>
  <c r="C12" i="13"/>
  <c r="C34" i="13" s="1"/>
  <c r="U52" i="20"/>
  <c r="C33" i="13"/>
  <c r="Q20" i="15"/>
  <c r="E124" i="18"/>
  <c r="E124" i="20" s="1"/>
  <c r="D124" i="15"/>
  <c r="C42" i="13"/>
  <c r="C52" i="13"/>
  <c r="C52" i="15" s="1"/>
  <c r="C156" i="15" s="1"/>
  <c r="C123" i="14" s="1"/>
  <c r="C155" i="14" s="1"/>
  <c r="C67" i="17"/>
  <c r="C99" i="17" s="1"/>
  <c r="C48" i="13"/>
  <c r="D72" i="15"/>
  <c r="C40" i="13"/>
  <c r="C68" i="17"/>
  <c r="C100" i="17" s="1"/>
  <c r="C102" i="13"/>
  <c r="C69" i="17" s="1"/>
  <c r="C101" i="17" s="1"/>
  <c r="C92" i="13"/>
  <c r="D13" i="13"/>
  <c r="D45" i="13" s="1"/>
  <c r="C51" i="13"/>
  <c r="D44" i="13"/>
  <c r="B93" i="13"/>
  <c r="B103" i="13"/>
  <c r="B70" i="17" s="1"/>
  <c r="B102" i="17" s="1"/>
  <c r="B12" i="13"/>
  <c r="B33" i="13"/>
  <c r="B43" i="13"/>
  <c r="B91" i="13"/>
  <c r="B101" i="13"/>
  <c r="B68" i="17" s="1"/>
  <c r="B100" i="17" s="1"/>
  <c r="B49" i="13"/>
  <c r="B39" i="13"/>
  <c r="B41" i="13"/>
  <c r="B51" i="13"/>
  <c r="B90" i="13"/>
  <c r="B100" i="13"/>
  <c r="B67" i="17" s="1"/>
  <c r="B99" i="17" s="1"/>
  <c r="C152" i="13"/>
  <c r="C119" i="17" s="1"/>
  <c r="C151" i="17" s="1"/>
  <c r="C142" i="13"/>
  <c r="B48" i="13"/>
  <c r="B38" i="13"/>
  <c r="B50" i="13"/>
  <c r="B40" i="13"/>
  <c r="B52" i="13"/>
  <c r="B20" i="15"/>
  <c r="B42" i="13"/>
  <c r="B94" i="13"/>
  <c r="B104" i="13"/>
  <c r="B71" i="17" s="1"/>
  <c r="B103" i="17" s="1"/>
  <c r="B92" i="13"/>
  <c r="B102" i="13"/>
  <c r="B69" i="17" s="1"/>
  <c r="B101" i="17" s="1"/>
  <c r="F124" i="20"/>
  <c r="K123" i="20"/>
  <c r="G156" i="20"/>
  <c r="E61" i="13"/>
  <c r="D115" i="13"/>
  <c r="P20" i="15"/>
  <c r="C124" i="15"/>
  <c r="C72" i="15"/>
  <c r="E115" i="13"/>
  <c r="B85" i="13"/>
  <c r="B95" i="13"/>
  <c r="B64" i="13"/>
  <c r="G62" i="13"/>
  <c r="J115" i="13"/>
  <c r="B115" i="13"/>
  <c r="I63" i="13"/>
  <c r="K115" i="13"/>
  <c r="G10" i="17"/>
  <c r="F115" i="13"/>
  <c r="H63" i="13"/>
  <c r="C60" i="13"/>
  <c r="H103" i="15"/>
  <c r="H70" i="14" s="1"/>
  <c r="H102" i="14" s="1"/>
  <c r="H155" i="15"/>
  <c r="H122" i="14" s="1"/>
  <c r="H154" i="14" s="1"/>
  <c r="D61" i="13"/>
  <c r="F62" i="13"/>
  <c r="G115" i="13"/>
  <c r="H115" i="13"/>
  <c r="K95" i="13"/>
  <c r="K85" i="13"/>
  <c r="K64" i="13"/>
  <c r="C115" i="13"/>
  <c r="G8" i="17"/>
  <c r="G71" i="15"/>
  <c r="G123" i="15"/>
  <c r="I115" i="13"/>
  <c r="J155" i="15"/>
  <c r="J122" i="14" s="1"/>
  <c r="J154" i="14" s="1"/>
  <c r="J103" i="15"/>
  <c r="J70" i="14" s="1"/>
  <c r="J102" i="14" s="1"/>
  <c r="D156" i="15"/>
  <c r="D123" i="14" s="1"/>
  <c r="D155" i="14" s="1"/>
  <c r="D104" i="15"/>
  <c r="D71" i="14" s="1"/>
  <c r="D103" i="14" s="1"/>
  <c r="I103" i="15"/>
  <c r="I70" i="14" s="1"/>
  <c r="I102" i="14" s="1"/>
  <c r="I155" i="15"/>
  <c r="I122" i="14" s="1"/>
  <c r="I154" i="14" s="1"/>
  <c r="J64" i="13"/>
  <c r="J95" i="13"/>
  <c r="J85" i="13"/>
  <c r="G9" i="17"/>
  <c r="T52" i="18"/>
  <c r="T52" i="20" s="1"/>
  <c r="G104" i="18"/>
  <c r="G104" i="20" s="1"/>
  <c r="R20" i="18"/>
  <c r="R20" i="20" s="1"/>
  <c r="E72" i="18"/>
  <c r="E72" i="20" s="1"/>
  <c r="S20" i="18"/>
  <c r="S20" i="20" s="1"/>
  <c r="F72" i="18"/>
  <c r="F72" i="20" s="1"/>
  <c r="X19" i="18"/>
  <c r="X19" i="20" s="1"/>
  <c r="K71" i="18"/>
  <c r="K71" i="20" s="1"/>
  <c r="C52" i="17"/>
  <c r="E19" i="15"/>
  <c r="E19" i="17" s="1"/>
  <c r="E51" i="14"/>
  <c r="T19" i="15"/>
  <c r="F52" i="20"/>
  <c r="F52" i="18"/>
  <c r="F156" i="18" s="1"/>
  <c r="F36" i="13"/>
  <c r="F15" i="13"/>
  <c r="F46" i="13"/>
  <c r="U51" i="15"/>
  <c r="H18" i="14"/>
  <c r="K18" i="15"/>
  <c r="K18" i="17" s="1"/>
  <c r="K50" i="14"/>
  <c r="I51" i="17"/>
  <c r="I19" i="20"/>
  <c r="I19" i="18"/>
  <c r="I123" i="18" s="1"/>
  <c r="G51" i="15"/>
  <c r="H51" i="17"/>
  <c r="H19" i="18"/>
  <c r="H123" i="18" s="1"/>
  <c r="H19" i="20"/>
  <c r="K30" i="22"/>
  <c r="K17" i="22" s="1"/>
  <c r="K4" i="22" s="1"/>
  <c r="K51" i="18"/>
  <c r="K155" i="18" s="1"/>
  <c r="K51" i="20"/>
  <c r="G47" i="13"/>
  <c r="G37" i="13"/>
  <c r="D52" i="17"/>
  <c r="D20" i="20"/>
  <c r="D20" i="18"/>
  <c r="F19" i="15"/>
  <c r="F19" i="17" s="1"/>
  <c r="F51" i="14"/>
  <c r="Q52" i="15"/>
  <c r="D19" i="14"/>
  <c r="W51" i="15"/>
  <c r="J18" i="14"/>
  <c r="V51" i="15"/>
  <c r="I18" i="14"/>
  <c r="E52" i="20"/>
  <c r="E52" i="18"/>
  <c r="E156" i="18" s="1"/>
  <c r="J51" i="17"/>
  <c r="J19" i="18"/>
  <c r="J123" i="18" s="1"/>
  <c r="J19" i="20"/>
  <c r="H270" i="125" l="1"/>
  <c r="F282" i="125" s="1"/>
  <c r="H282" i="125" s="1"/>
  <c r="AG16" i="124"/>
  <c r="E15" i="13"/>
  <c r="E8" i="17" s="1"/>
  <c r="E36" i="13"/>
  <c r="J41" i="17"/>
  <c r="H40" i="17"/>
  <c r="J40" i="17"/>
  <c r="I40" i="17"/>
  <c r="I42" i="17"/>
  <c r="D124" i="18"/>
  <c r="D124" i="20" s="1"/>
  <c r="C104" i="15"/>
  <c r="C71" i="14" s="1"/>
  <c r="C103" i="14" s="1"/>
  <c r="P52" i="15"/>
  <c r="C44" i="13"/>
  <c r="H41" i="17"/>
  <c r="C13" i="13"/>
  <c r="C14" i="13" s="1"/>
  <c r="C15" i="13" s="1"/>
  <c r="C19" i="14"/>
  <c r="C51" i="14" s="1"/>
  <c r="D14" i="13"/>
  <c r="D36" i="13" s="1"/>
  <c r="K56" i="22"/>
  <c r="D35" i="13"/>
  <c r="H30" i="22"/>
  <c r="H17" i="22" s="1"/>
  <c r="H4" i="22" s="1"/>
  <c r="B34" i="13"/>
  <c r="B44" i="13"/>
  <c r="B13" i="13"/>
  <c r="B20" i="17"/>
  <c r="B124" i="15"/>
  <c r="B72" i="15"/>
  <c r="O20" i="15"/>
  <c r="B52" i="15"/>
  <c r="I30" i="22"/>
  <c r="I17" i="22" s="1"/>
  <c r="I4" i="22" s="1"/>
  <c r="K155" i="20"/>
  <c r="H123" i="20"/>
  <c r="I123" i="20"/>
  <c r="F156" i="20"/>
  <c r="J123" i="20"/>
  <c r="E156" i="20"/>
  <c r="K122" i="15"/>
  <c r="K70" i="15"/>
  <c r="C61" i="13"/>
  <c r="J137" i="13"/>
  <c r="J116" i="13"/>
  <c r="J147" i="13"/>
  <c r="B96" i="13"/>
  <c r="B86" i="13"/>
  <c r="B65" i="13"/>
  <c r="F10" i="17"/>
  <c r="C137" i="13"/>
  <c r="C116" i="13"/>
  <c r="C147" i="13"/>
  <c r="K96" i="13"/>
  <c r="K86" i="13"/>
  <c r="K65" i="13"/>
  <c r="G147" i="13"/>
  <c r="G137" i="13"/>
  <c r="G116" i="13"/>
  <c r="F9" i="17"/>
  <c r="F116" i="13"/>
  <c r="F137" i="13"/>
  <c r="F147" i="13"/>
  <c r="K147" i="13"/>
  <c r="K116" i="13"/>
  <c r="K137" i="13"/>
  <c r="B116" i="13"/>
  <c r="B147" i="13"/>
  <c r="B137" i="13"/>
  <c r="G155" i="15"/>
  <c r="G122" i="14" s="1"/>
  <c r="G154" i="14" s="1"/>
  <c r="G103" i="15"/>
  <c r="G70" i="14" s="1"/>
  <c r="G102" i="14" s="1"/>
  <c r="J86" i="13"/>
  <c r="J65" i="13"/>
  <c r="J96" i="13"/>
  <c r="F71" i="15"/>
  <c r="F123" i="15"/>
  <c r="G43" i="22"/>
  <c r="G30" i="22" s="1"/>
  <c r="G17" i="22" s="1"/>
  <c r="G4" i="22" s="1"/>
  <c r="I147" i="13"/>
  <c r="I137" i="13"/>
  <c r="I116" i="13"/>
  <c r="H137" i="13"/>
  <c r="H147" i="13"/>
  <c r="H116" i="13"/>
  <c r="I64" i="13"/>
  <c r="I95" i="13"/>
  <c r="I85" i="13"/>
  <c r="G63" i="13"/>
  <c r="E116" i="13"/>
  <c r="E147" i="13"/>
  <c r="E137" i="13"/>
  <c r="D137" i="13"/>
  <c r="D147" i="13"/>
  <c r="D116" i="13"/>
  <c r="J30" i="22"/>
  <c r="J17" i="22" s="1"/>
  <c r="J4" i="22" s="1"/>
  <c r="E123" i="15"/>
  <c r="E71" i="15"/>
  <c r="F8" i="17"/>
  <c r="F63" i="13"/>
  <c r="D62" i="13"/>
  <c r="H64" i="13"/>
  <c r="H85" i="13"/>
  <c r="H95" i="13"/>
  <c r="E62" i="13"/>
  <c r="R52" i="18"/>
  <c r="R52" i="20" s="1"/>
  <c r="E104" i="18"/>
  <c r="E104" i="20" s="1"/>
  <c r="V19" i="18"/>
  <c r="V19" i="20" s="1"/>
  <c r="I71" i="18"/>
  <c r="I71" i="20" s="1"/>
  <c r="X51" i="18"/>
  <c r="X51" i="20" s="1"/>
  <c r="K103" i="18"/>
  <c r="K103" i="20" s="1"/>
  <c r="Q20" i="18"/>
  <c r="Q20" i="20" s="1"/>
  <c r="D72" i="18"/>
  <c r="D72" i="20" s="1"/>
  <c r="U19" i="18"/>
  <c r="U19" i="20" s="1"/>
  <c r="H71" i="18"/>
  <c r="H71" i="20" s="1"/>
  <c r="W19" i="18"/>
  <c r="W19" i="20" s="1"/>
  <c r="J71" i="18"/>
  <c r="J71" i="20" s="1"/>
  <c r="S52" i="18"/>
  <c r="S52" i="20" s="1"/>
  <c r="F104" i="18"/>
  <c r="F104" i="20" s="1"/>
  <c r="C20" i="20"/>
  <c r="C20" i="18"/>
  <c r="C124" i="18" s="1"/>
  <c r="K50" i="15"/>
  <c r="G51" i="17"/>
  <c r="G19" i="18"/>
  <c r="G123" i="18" s="1"/>
  <c r="G19" i="20"/>
  <c r="E51" i="15"/>
  <c r="F51" i="15"/>
  <c r="F47" i="13"/>
  <c r="F37" i="13"/>
  <c r="D19" i="15"/>
  <c r="D19" i="17" s="1"/>
  <c r="D51" i="14"/>
  <c r="H18" i="15"/>
  <c r="H18" i="17" s="1"/>
  <c r="H50" i="14"/>
  <c r="I18" i="15"/>
  <c r="I18" i="17" s="1"/>
  <c r="I50" i="14"/>
  <c r="J18" i="15"/>
  <c r="J18" i="17" s="1"/>
  <c r="J50" i="14"/>
  <c r="D52" i="20"/>
  <c r="D52" i="18"/>
  <c r="D156" i="18" s="1"/>
  <c r="I51" i="20"/>
  <c r="I51" i="18"/>
  <c r="I155" i="18" s="1"/>
  <c r="R19" i="15"/>
  <c r="J51" i="20"/>
  <c r="J51" i="18"/>
  <c r="J155" i="18" s="1"/>
  <c r="S19" i="15"/>
  <c r="G42" i="17"/>
  <c r="G41" i="17"/>
  <c r="G40" i="17"/>
  <c r="H51" i="18"/>
  <c r="H155" i="18" s="1"/>
  <c r="H51" i="20"/>
  <c r="T51" i="15"/>
  <c r="G18" i="14"/>
  <c r="X18" i="15"/>
  <c r="C52" i="20"/>
  <c r="C52" i="18"/>
  <c r="C156" i="18" s="1"/>
  <c r="H284" i="125" l="1"/>
  <c r="E47" i="13"/>
  <c r="E41" i="17" s="1"/>
  <c r="E10" i="17"/>
  <c r="E37" i="13"/>
  <c r="E43" i="22" s="1"/>
  <c r="E9" i="17"/>
  <c r="C19" i="15"/>
  <c r="C19" i="17" s="1"/>
  <c r="C45" i="13"/>
  <c r="C35" i="13"/>
  <c r="D15" i="13"/>
  <c r="D9" i="17" s="1"/>
  <c r="C46" i="13"/>
  <c r="C36" i="13"/>
  <c r="D46" i="13"/>
  <c r="H56" i="22"/>
  <c r="G56" i="22"/>
  <c r="J56" i="22"/>
  <c r="I56" i="22"/>
  <c r="B104" i="15"/>
  <c r="B71" i="14" s="1"/>
  <c r="B103" i="14" s="1"/>
  <c r="O52" i="15"/>
  <c r="B19" i="14"/>
  <c r="B156" i="15"/>
  <c r="B123" i="14" s="1"/>
  <c r="B155" i="14" s="1"/>
  <c r="B52" i="17"/>
  <c r="B20" i="18"/>
  <c r="B20" i="20"/>
  <c r="B35" i="13"/>
  <c r="B14" i="13"/>
  <c r="B45" i="13"/>
  <c r="C156" i="20"/>
  <c r="I155" i="20"/>
  <c r="J155" i="20"/>
  <c r="H155" i="20"/>
  <c r="G123" i="20"/>
  <c r="D156" i="20"/>
  <c r="C124" i="20"/>
  <c r="E63" i="13"/>
  <c r="E148" i="13"/>
  <c r="E138" i="13"/>
  <c r="E117" i="13"/>
  <c r="I70" i="15"/>
  <c r="I122" i="15"/>
  <c r="D123" i="15"/>
  <c r="D71" i="15"/>
  <c r="I65" i="13"/>
  <c r="I96" i="13"/>
  <c r="I86" i="13"/>
  <c r="F148" i="13"/>
  <c r="F138" i="13"/>
  <c r="F117" i="13"/>
  <c r="C117" i="13"/>
  <c r="C138" i="13"/>
  <c r="C148" i="13"/>
  <c r="J138" i="13"/>
  <c r="J117" i="13"/>
  <c r="J148" i="13"/>
  <c r="C62" i="13"/>
  <c r="D148" i="13"/>
  <c r="D117" i="13"/>
  <c r="D138" i="13"/>
  <c r="J122" i="15"/>
  <c r="J70" i="15"/>
  <c r="H70" i="15"/>
  <c r="H122" i="15"/>
  <c r="F155" i="15"/>
  <c r="F122" i="14" s="1"/>
  <c r="F154" i="14" s="1"/>
  <c r="F103" i="15"/>
  <c r="F70" i="14" s="1"/>
  <c r="F102" i="14" s="1"/>
  <c r="E103" i="15"/>
  <c r="E70" i="14" s="1"/>
  <c r="E102" i="14" s="1"/>
  <c r="E155" i="15"/>
  <c r="E122" i="14" s="1"/>
  <c r="E154" i="14" s="1"/>
  <c r="K102" i="15"/>
  <c r="K69" i="14" s="1"/>
  <c r="K101" i="14" s="1"/>
  <c r="K154" i="15"/>
  <c r="K121" i="14" s="1"/>
  <c r="K153" i="14" s="1"/>
  <c r="F95" i="13"/>
  <c r="F64" i="13"/>
  <c r="F85" i="13"/>
  <c r="C10" i="17"/>
  <c r="B138" i="13"/>
  <c r="B117" i="13"/>
  <c r="B148" i="13"/>
  <c r="K138" i="13"/>
  <c r="K117" i="13"/>
  <c r="K148" i="13"/>
  <c r="C8" i="17"/>
  <c r="G64" i="13"/>
  <c r="G85" i="13"/>
  <c r="G95" i="13"/>
  <c r="B87" i="13"/>
  <c r="B66" i="13"/>
  <c r="B97" i="13"/>
  <c r="H86" i="13"/>
  <c r="H65" i="13"/>
  <c r="H96" i="13"/>
  <c r="D63" i="13"/>
  <c r="H148" i="13"/>
  <c r="H138" i="13"/>
  <c r="H117" i="13"/>
  <c r="I117" i="13"/>
  <c r="I138" i="13"/>
  <c r="I148" i="13"/>
  <c r="J97" i="13"/>
  <c r="J66" i="13"/>
  <c r="J87" i="13"/>
  <c r="G148" i="13"/>
  <c r="G117" i="13"/>
  <c r="G138" i="13"/>
  <c r="K87" i="13"/>
  <c r="K97" i="13"/>
  <c r="K66" i="13"/>
  <c r="C9" i="17"/>
  <c r="P52" i="18"/>
  <c r="P52" i="20" s="1"/>
  <c r="C104" i="18"/>
  <c r="C104" i="20" s="1"/>
  <c r="U51" i="18"/>
  <c r="U51" i="20" s="1"/>
  <c r="H103" i="18"/>
  <c r="H103" i="20" s="1"/>
  <c r="Q52" i="18"/>
  <c r="Q52" i="20" s="1"/>
  <c r="D104" i="18"/>
  <c r="D104" i="20" s="1"/>
  <c r="T19" i="18"/>
  <c r="T19" i="20" s="1"/>
  <c r="G71" i="18"/>
  <c r="G71" i="20" s="1"/>
  <c r="V51" i="18"/>
  <c r="V51" i="20" s="1"/>
  <c r="I103" i="18"/>
  <c r="I103" i="20" s="1"/>
  <c r="W51" i="18"/>
  <c r="W51" i="20" s="1"/>
  <c r="J103" i="18"/>
  <c r="J103" i="20" s="1"/>
  <c r="P20" i="18"/>
  <c r="P20" i="20" s="1"/>
  <c r="C72" i="18"/>
  <c r="C72" i="20" s="1"/>
  <c r="H50" i="15"/>
  <c r="F43" i="22"/>
  <c r="X50" i="15"/>
  <c r="K17" i="14"/>
  <c r="K50" i="17"/>
  <c r="K18" i="18"/>
  <c r="K122" i="18" s="1"/>
  <c r="K18" i="20"/>
  <c r="J50" i="15"/>
  <c r="I50" i="15"/>
  <c r="D51" i="15"/>
  <c r="F41" i="17"/>
  <c r="F42" i="17"/>
  <c r="C47" i="13"/>
  <c r="C37" i="13"/>
  <c r="G18" i="15"/>
  <c r="G18" i="17" s="1"/>
  <c r="G50" i="14"/>
  <c r="E51" i="17"/>
  <c r="E19" i="18"/>
  <c r="E123" i="18" s="1"/>
  <c r="E19" i="20"/>
  <c r="V18" i="15"/>
  <c r="S51" i="15"/>
  <c r="F18" i="14"/>
  <c r="C51" i="15"/>
  <c r="R51" i="15"/>
  <c r="E18" i="14"/>
  <c r="F40" i="17"/>
  <c r="F51" i="17"/>
  <c r="F19" i="18"/>
  <c r="F123" i="18" s="1"/>
  <c r="F19" i="20"/>
  <c r="W18" i="15"/>
  <c r="U18" i="15"/>
  <c r="Q19" i="15"/>
  <c r="G51" i="18"/>
  <c r="G155" i="18" s="1"/>
  <c r="G51" i="20"/>
  <c r="E42" i="17" l="1"/>
  <c r="E40" i="17"/>
  <c r="C71" i="15"/>
  <c r="D8" i="17"/>
  <c r="D10" i="17"/>
  <c r="P19" i="15"/>
  <c r="C123" i="15"/>
  <c r="D47" i="13"/>
  <c r="D41" i="17" s="1"/>
  <c r="D37" i="13"/>
  <c r="D43" i="22" s="1"/>
  <c r="E30" i="22"/>
  <c r="E17" i="22" s="1"/>
  <c r="E4" i="22" s="1"/>
  <c r="B51" i="14"/>
  <c r="B19" i="15"/>
  <c r="B124" i="18"/>
  <c r="B124" i="20" s="1"/>
  <c r="O20" i="18"/>
  <c r="O20" i="20" s="1"/>
  <c r="B72" i="18"/>
  <c r="B72" i="20" s="1"/>
  <c r="B36" i="13"/>
  <c r="B15" i="13"/>
  <c r="B10" i="17" s="1"/>
  <c r="B46" i="13"/>
  <c r="B52" i="18"/>
  <c r="B52" i="20"/>
  <c r="G155" i="20"/>
  <c r="F123" i="20"/>
  <c r="E123" i="20"/>
  <c r="K122" i="20"/>
  <c r="K99" i="25" s="1"/>
  <c r="K107" i="26" s="1"/>
  <c r="I149" i="13"/>
  <c r="I118" i="13"/>
  <c r="I139" i="13"/>
  <c r="J118" i="13"/>
  <c r="J149" i="13"/>
  <c r="J139" i="13"/>
  <c r="C139" i="13"/>
  <c r="C118" i="13"/>
  <c r="C149" i="13"/>
  <c r="G122" i="15"/>
  <c r="G70" i="15"/>
  <c r="D103" i="15"/>
  <c r="D70" i="14" s="1"/>
  <c r="D102" i="14" s="1"/>
  <c r="D155" i="15"/>
  <c r="D122" i="14" s="1"/>
  <c r="D154" i="14" s="1"/>
  <c r="H154" i="15"/>
  <c r="H121" i="14" s="1"/>
  <c r="H153" i="14" s="1"/>
  <c r="H102" i="15"/>
  <c r="H69" i="14" s="1"/>
  <c r="H101" i="14" s="1"/>
  <c r="K98" i="13"/>
  <c r="K88" i="13"/>
  <c r="K67" i="13"/>
  <c r="K60" i="17" s="1"/>
  <c r="F86" i="13"/>
  <c r="F96" i="13"/>
  <c r="F65" i="13"/>
  <c r="F139" i="13"/>
  <c r="F149" i="13"/>
  <c r="F118" i="13"/>
  <c r="I97" i="13"/>
  <c r="I87" i="13"/>
  <c r="I66" i="13"/>
  <c r="I154" i="15"/>
  <c r="I121" i="14" s="1"/>
  <c r="I153" i="14" s="1"/>
  <c r="I102" i="15"/>
  <c r="I69" i="14" s="1"/>
  <c r="I101" i="14" s="1"/>
  <c r="J88" i="13"/>
  <c r="J67" i="13"/>
  <c r="J64" i="17" s="1"/>
  <c r="J96" i="17" s="1"/>
  <c r="J98" i="13"/>
  <c r="H97" i="13"/>
  <c r="H66" i="13"/>
  <c r="H87" i="13"/>
  <c r="B88" i="13"/>
  <c r="B98" i="13"/>
  <c r="B67" i="13"/>
  <c r="B61" i="17" s="1"/>
  <c r="C155" i="15"/>
  <c r="C122" i="14" s="1"/>
  <c r="C154" i="14" s="1"/>
  <c r="C103" i="15"/>
  <c r="C70" i="14" s="1"/>
  <c r="C102" i="14" s="1"/>
  <c r="J102" i="15"/>
  <c r="J69" i="14" s="1"/>
  <c r="J101" i="14" s="1"/>
  <c r="J154" i="15"/>
  <c r="J121" i="14" s="1"/>
  <c r="J153" i="14" s="1"/>
  <c r="G139" i="13"/>
  <c r="G118" i="13"/>
  <c r="G149" i="13"/>
  <c r="D149" i="13"/>
  <c r="D139" i="13"/>
  <c r="D118" i="13"/>
  <c r="E149" i="13"/>
  <c r="E139" i="13"/>
  <c r="E118" i="13"/>
  <c r="E64" i="13"/>
  <c r="E85" i="13"/>
  <c r="E95" i="13"/>
  <c r="G86" i="13"/>
  <c r="G96" i="13"/>
  <c r="G65" i="13"/>
  <c r="H149" i="13"/>
  <c r="H118" i="13"/>
  <c r="H139" i="13"/>
  <c r="D85" i="13"/>
  <c r="D64" i="13"/>
  <c r="D95" i="13"/>
  <c r="K139" i="13"/>
  <c r="K149" i="13"/>
  <c r="K118" i="13"/>
  <c r="B149" i="13"/>
  <c r="B118" i="13"/>
  <c r="B139" i="13"/>
  <c r="C63" i="13"/>
  <c r="X18" i="18"/>
  <c r="X18" i="20" s="1"/>
  <c r="K70" i="18"/>
  <c r="K70" i="20" s="1"/>
  <c r="K58" i="25" s="1"/>
  <c r="K65" i="26" s="1"/>
  <c r="R19" i="18"/>
  <c r="R19" i="20" s="1"/>
  <c r="E71" i="18"/>
  <c r="E71" i="20" s="1"/>
  <c r="S19" i="18"/>
  <c r="S19" i="20" s="1"/>
  <c r="F71" i="18"/>
  <c r="F71" i="20" s="1"/>
  <c r="T51" i="18"/>
  <c r="T51" i="20" s="1"/>
  <c r="G103" i="18"/>
  <c r="G103" i="20" s="1"/>
  <c r="P51" i="15"/>
  <c r="C18" i="14"/>
  <c r="E51" i="20"/>
  <c r="E51" i="18"/>
  <c r="E155" i="18" s="1"/>
  <c r="C40" i="17"/>
  <c r="C42" i="17"/>
  <c r="C41" i="17"/>
  <c r="W50" i="15"/>
  <c r="J17" i="14"/>
  <c r="K17" i="15"/>
  <c r="K17" i="17" s="1"/>
  <c r="K49" i="14"/>
  <c r="C51" i="17"/>
  <c r="C19" i="18"/>
  <c r="C19" i="20"/>
  <c r="D51" i="17"/>
  <c r="D19" i="18"/>
  <c r="D123" i="18" s="1"/>
  <c r="D19" i="20"/>
  <c r="H50" i="17"/>
  <c r="H18" i="18"/>
  <c r="H122" i="18" s="1"/>
  <c r="H18" i="20"/>
  <c r="F51" i="20"/>
  <c r="F51" i="18"/>
  <c r="F155" i="18" s="1"/>
  <c r="T18" i="15"/>
  <c r="V50" i="15"/>
  <c r="I17" i="14"/>
  <c r="K17" i="25"/>
  <c r="F30" i="22"/>
  <c r="F17" i="22" s="1"/>
  <c r="F4" i="22" s="1"/>
  <c r="U50" i="15"/>
  <c r="H17" i="14"/>
  <c r="I50" i="17"/>
  <c r="I18" i="20"/>
  <c r="I18" i="18"/>
  <c r="I122" i="18" s="1"/>
  <c r="G50" i="15"/>
  <c r="Q51" i="15"/>
  <c r="D18" i="14"/>
  <c r="J50" i="17"/>
  <c r="J18" i="20"/>
  <c r="J18" i="18"/>
  <c r="J122" i="18" s="1"/>
  <c r="E18" i="15"/>
  <c r="E18" i="17" s="1"/>
  <c r="E50" i="14"/>
  <c r="F18" i="15"/>
  <c r="F18" i="17" s="1"/>
  <c r="F50" i="14"/>
  <c r="C43" i="22"/>
  <c r="K50" i="18"/>
  <c r="K154" i="18" s="1"/>
  <c r="K50" i="20"/>
  <c r="C123" i="18" l="1"/>
  <c r="C123" i="20" s="1"/>
  <c r="D42" i="17"/>
  <c r="D40" i="17"/>
  <c r="J57" i="17"/>
  <c r="K58" i="17"/>
  <c r="J63" i="17"/>
  <c r="J95" i="17" s="1"/>
  <c r="J60" i="17"/>
  <c r="J59" i="17"/>
  <c r="J62" i="17"/>
  <c r="B60" i="17"/>
  <c r="E56" i="22"/>
  <c r="F56" i="22"/>
  <c r="B58" i="17"/>
  <c r="B63" i="17"/>
  <c r="B95" i="17" s="1"/>
  <c r="B59" i="17"/>
  <c r="B8" i="17"/>
  <c r="B156" i="18"/>
  <c r="B156" i="20" s="1"/>
  <c r="B104" i="18"/>
  <c r="B104" i="20" s="1"/>
  <c r="O52" i="18"/>
  <c r="O52" i="20" s="1"/>
  <c r="B19" i="17"/>
  <c r="B71" i="15"/>
  <c r="O19" i="15"/>
  <c r="B123" i="15"/>
  <c r="B51" i="15"/>
  <c r="B37" i="13"/>
  <c r="B47" i="13"/>
  <c r="B42" i="17" s="1"/>
  <c r="B9" i="17"/>
  <c r="K59" i="17"/>
  <c r="K140" i="25"/>
  <c r="K181" i="25" s="1"/>
  <c r="B57" i="17"/>
  <c r="B64" i="17"/>
  <c r="B96" i="17" s="1"/>
  <c r="K154" i="20"/>
  <c r="F155" i="20"/>
  <c r="D123" i="20"/>
  <c r="H122" i="20"/>
  <c r="H99" i="25" s="1"/>
  <c r="H107" i="26" s="1"/>
  <c r="E155" i="20"/>
  <c r="I122" i="20"/>
  <c r="I99" i="25" s="1"/>
  <c r="I107" i="26" s="1"/>
  <c r="J122" i="20"/>
  <c r="J99" i="25" s="1"/>
  <c r="J107" i="26" s="1"/>
  <c r="D86" i="13"/>
  <c r="D96" i="13"/>
  <c r="D65" i="13"/>
  <c r="E70" i="15"/>
  <c r="E122" i="15"/>
  <c r="K57" i="17"/>
  <c r="B119" i="13"/>
  <c r="B116" i="17" s="1"/>
  <c r="B148" i="17" s="1"/>
  <c r="B150" i="13"/>
  <c r="B140" i="13"/>
  <c r="K140" i="13"/>
  <c r="K119" i="13"/>
  <c r="K110" i="17" s="1"/>
  <c r="K150" i="13"/>
  <c r="G66" i="13"/>
  <c r="G87" i="13"/>
  <c r="G97" i="13"/>
  <c r="B65" i="17"/>
  <c r="B97" i="17" s="1"/>
  <c r="B89" i="13"/>
  <c r="B86" i="17" s="1"/>
  <c r="B99" i="13"/>
  <c r="B66" i="17" s="1"/>
  <c r="B98" i="17" s="1"/>
  <c r="J58" i="17"/>
  <c r="I88" i="13"/>
  <c r="I98" i="13"/>
  <c r="I67" i="13"/>
  <c r="I64" i="17" s="1"/>
  <c r="I96" i="17" s="1"/>
  <c r="F119" i="13"/>
  <c r="F116" i="17" s="1"/>
  <c r="F148" i="17" s="1"/>
  <c r="F140" i="13"/>
  <c r="F150" i="13"/>
  <c r="K64" i="17"/>
  <c r="K96" i="17" s="1"/>
  <c r="C140" i="13"/>
  <c r="C150" i="13"/>
  <c r="C119" i="13"/>
  <c r="E119" i="13"/>
  <c r="E113" i="17" s="1"/>
  <c r="E150" i="13"/>
  <c r="E140" i="13"/>
  <c r="J150" i="13"/>
  <c r="J119" i="13"/>
  <c r="J113" i="17" s="1"/>
  <c r="J140" i="13"/>
  <c r="K69" i="15"/>
  <c r="K121" i="15"/>
  <c r="E96" i="13"/>
  <c r="E86" i="13"/>
  <c r="E65" i="13"/>
  <c r="D119" i="13"/>
  <c r="D116" i="17" s="1"/>
  <c r="D148" i="17" s="1"/>
  <c r="D140" i="13"/>
  <c r="D150" i="13"/>
  <c r="G140" i="13"/>
  <c r="G119" i="13"/>
  <c r="G113" i="17" s="1"/>
  <c r="G150" i="13"/>
  <c r="B55" i="17"/>
  <c r="H88" i="13"/>
  <c r="H98" i="13"/>
  <c r="H67" i="13"/>
  <c r="H59" i="17" s="1"/>
  <c r="J65" i="17"/>
  <c r="J97" i="17" s="1"/>
  <c r="J99" i="13"/>
  <c r="J66" i="17" s="1"/>
  <c r="J98" i="17" s="1"/>
  <c r="J89" i="13"/>
  <c r="J88" i="17" s="1"/>
  <c r="K62" i="17"/>
  <c r="F87" i="13"/>
  <c r="F66" i="13"/>
  <c r="F97" i="13"/>
  <c r="K55" i="17"/>
  <c r="B62" i="17"/>
  <c r="F122" i="15"/>
  <c r="F70" i="15"/>
  <c r="G102" i="15"/>
  <c r="G69" i="14" s="1"/>
  <c r="G101" i="14" s="1"/>
  <c r="G154" i="15"/>
  <c r="G121" i="14" s="1"/>
  <c r="G153" i="14" s="1"/>
  <c r="K65" i="17"/>
  <c r="K97" i="17" s="1"/>
  <c r="K99" i="13"/>
  <c r="K89" i="13"/>
  <c r="K86" i="17" s="1"/>
  <c r="K63" i="17"/>
  <c r="K95" i="17" s="1"/>
  <c r="C85" i="13"/>
  <c r="C95" i="13"/>
  <c r="C64" i="13"/>
  <c r="H119" i="13"/>
  <c r="H110" i="17" s="1"/>
  <c r="H150" i="13"/>
  <c r="H140" i="13"/>
  <c r="J61" i="17"/>
  <c r="J55" i="17"/>
  <c r="K61" i="17"/>
  <c r="I150" i="13"/>
  <c r="I140" i="13"/>
  <c r="I119" i="13"/>
  <c r="V18" i="18"/>
  <c r="V18" i="20" s="1"/>
  <c r="I70" i="18"/>
  <c r="I70" i="20" s="1"/>
  <c r="I58" i="25" s="1"/>
  <c r="I65" i="26" s="1"/>
  <c r="X50" i="18"/>
  <c r="X50" i="20" s="1"/>
  <c r="K102" i="18"/>
  <c r="K102" i="20" s="1"/>
  <c r="Q19" i="18"/>
  <c r="Q19" i="20" s="1"/>
  <c r="D71" i="18"/>
  <c r="D71" i="20" s="1"/>
  <c r="U18" i="18"/>
  <c r="U18" i="20" s="1"/>
  <c r="H70" i="18"/>
  <c r="H70" i="20" s="1"/>
  <c r="H58" i="25" s="1"/>
  <c r="H65" i="26" s="1"/>
  <c r="R51" i="18"/>
  <c r="R51" i="20" s="1"/>
  <c r="E103" i="18"/>
  <c r="E103" i="20" s="1"/>
  <c r="W18" i="18"/>
  <c r="W18" i="20" s="1"/>
  <c r="J70" i="18"/>
  <c r="J70" i="20" s="1"/>
  <c r="J58" i="25" s="1"/>
  <c r="J65" i="26" s="1"/>
  <c r="S51" i="18"/>
  <c r="S51" i="20" s="1"/>
  <c r="F103" i="18"/>
  <c r="F103" i="20" s="1"/>
  <c r="P19" i="18"/>
  <c r="P19" i="20" s="1"/>
  <c r="C71" i="18"/>
  <c r="C71" i="20" s="1"/>
  <c r="D30" i="22"/>
  <c r="D17" i="22" s="1"/>
  <c r="D4" i="22" s="1"/>
  <c r="I50" i="18"/>
  <c r="I154" i="18" s="1"/>
  <c r="I50" i="20"/>
  <c r="I17" i="15"/>
  <c r="I17" i="17" s="1"/>
  <c r="I49" i="14"/>
  <c r="G50" i="17"/>
  <c r="G18" i="18"/>
  <c r="G122" i="18" s="1"/>
  <c r="G18" i="20"/>
  <c r="C18" i="15"/>
  <c r="C18" i="17" s="1"/>
  <c r="C50" i="14"/>
  <c r="J17" i="25"/>
  <c r="C30" i="22"/>
  <c r="C17" i="22" s="1"/>
  <c r="C4" i="22" s="1"/>
  <c r="R18" i="15"/>
  <c r="J50" i="18"/>
  <c r="J154" i="18" s="1"/>
  <c r="J50" i="20"/>
  <c r="H17" i="25"/>
  <c r="S18" i="15"/>
  <c r="H17" i="15"/>
  <c r="H17" i="17" s="1"/>
  <c r="H49" i="14"/>
  <c r="AH20" i="97"/>
  <c r="K17" i="26"/>
  <c r="K17" i="29" s="1"/>
  <c r="D51" i="20"/>
  <c r="D51" i="18"/>
  <c r="D155" i="18" s="1"/>
  <c r="C51" i="20"/>
  <c r="C51" i="18"/>
  <c r="C155" i="18" s="1"/>
  <c r="X17" i="15"/>
  <c r="F50" i="15"/>
  <c r="E50" i="15"/>
  <c r="D18" i="15"/>
  <c r="D18" i="17" s="1"/>
  <c r="D50" i="14"/>
  <c r="T50" i="15"/>
  <c r="G17" i="14"/>
  <c r="I17" i="25"/>
  <c r="H50" i="20"/>
  <c r="H50" i="18"/>
  <c r="H154" i="18" s="1"/>
  <c r="K49" i="15"/>
  <c r="J17" i="15"/>
  <c r="J17" i="17" s="1"/>
  <c r="J49" i="14"/>
  <c r="B90" i="17" l="1"/>
  <c r="C56" i="22"/>
  <c r="D56" i="22"/>
  <c r="B93" i="17"/>
  <c r="G115" i="17"/>
  <c r="G147" i="17" s="1"/>
  <c r="K109" i="17"/>
  <c r="J109" i="17"/>
  <c r="J86" i="17"/>
  <c r="H114" i="17"/>
  <c r="H112" i="17"/>
  <c r="J111" i="17"/>
  <c r="B89" i="17"/>
  <c r="F115" i="17"/>
  <c r="F147" i="17" s="1"/>
  <c r="B111" i="17"/>
  <c r="H116" i="17"/>
  <c r="H148" i="17" s="1"/>
  <c r="E110" i="17"/>
  <c r="F109" i="17"/>
  <c r="E111" i="17"/>
  <c r="F114" i="17"/>
  <c r="B43" i="22"/>
  <c r="O51" i="15"/>
  <c r="B155" i="15"/>
  <c r="B122" i="14" s="1"/>
  <c r="B154" i="14" s="1"/>
  <c r="B103" i="15"/>
  <c r="B70" i="14" s="1"/>
  <c r="B102" i="14" s="1"/>
  <c r="B18" i="14"/>
  <c r="J93" i="17"/>
  <c r="B41" i="17"/>
  <c r="J90" i="17"/>
  <c r="B40" i="17"/>
  <c r="B51" i="17"/>
  <c r="B19" i="20"/>
  <c r="B19" i="18"/>
  <c r="I140" i="25"/>
  <c r="I181" i="25" s="1"/>
  <c r="J92" i="17"/>
  <c r="D112" i="17"/>
  <c r="E109" i="17"/>
  <c r="E116" i="17"/>
  <c r="E148" i="17" s="1"/>
  <c r="E114" i="17"/>
  <c r="J140" i="25"/>
  <c r="J181" i="25" s="1"/>
  <c r="H140" i="25"/>
  <c r="H181" i="25" s="1"/>
  <c r="G114" i="17"/>
  <c r="E112" i="17"/>
  <c r="B92" i="17"/>
  <c r="B91" i="17"/>
  <c r="B114" i="17"/>
  <c r="G110" i="17"/>
  <c r="G116" i="17"/>
  <c r="G148" i="17" s="1"/>
  <c r="H64" i="17"/>
  <c r="H96" i="17" s="1"/>
  <c r="J94" i="17"/>
  <c r="B94" i="17"/>
  <c r="D115" i="17"/>
  <c r="D147" i="17" s="1"/>
  <c r="D114" i="17"/>
  <c r="J154" i="20"/>
  <c r="C155" i="20"/>
  <c r="H154" i="20"/>
  <c r="D155" i="20"/>
  <c r="G122" i="20"/>
  <c r="G99" i="25" s="1"/>
  <c r="G107" i="26" s="1"/>
  <c r="I154" i="20"/>
  <c r="J69" i="15"/>
  <c r="J121" i="15"/>
  <c r="E107" i="17"/>
  <c r="C117" i="17"/>
  <c r="C149" i="17" s="1"/>
  <c r="C141" i="13"/>
  <c r="C138" i="17" s="1"/>
  <c r="C151" i="13"/>
  <c r="C146" i="17" s="1"/>
  <c r="C109" i="17"/>
  <c r="C113" i="17"/>
  <c r="C112" i="17"/>
  <c r="C114" i="17"/>
  <c r="K141" i="13"/>
  <c r="K138" i="17" s="1"/>
  <c r="K117" i="17"/>
  <c r="K149" i="17" s="1"/>
  <c r="K151" i="13"/>
  <c r="K112" i="17"/>
  <c r="K115" i="17"/>
  <c r="K147" i="17" s="1"/>
  <c r="K153" i="15"/>
  <c r="K120" i="14" s="1"/>
  <c r="K152" i="14" s="1"/>
  <c r="K101" i="15"/>
  <c r="K68" i="14" s="1"/>
  <c r="K100" i="14" s="1"/>
  <c r="D70" i="15"/>
  <c r="D122" i="15"/>
  <c r="C122" i="15"/>
  <c r="C70" i="15"/>
  <c r="I107" i="17"/>
  <c r="J110" i="17"/>
  <c r="K114" i="17"/>
  <c r="J114" i="17"/>
  <c r="H117" i="17"/>
  <c r="H149" i="17" s="1"/>
  <c r="H151" i="13"/>
  <c r="H146" i="17" s="1"/>
  <c r="H141" i="13"/>
  <c r="H138" i="17" s="1"/>
  <c r="H111" i="17"/>
  <c r="H115" i="17"/>
  <c r="H147" i="17" s="1"/>
  <c r="H113" i="17"/>
  <c r="C115" i="17"/>
  <c r="C147" i="17" s="1"/>
  <c r="F98" i="13"/>
  <c r="F67" i="13"/>
  <c r="F62" i="17" s="1"/>
  <c r="F88" i="13"/>
  <c r="H65" i="17"/>
  <c r="H97" i="17" s="1"/>
  <c r="H99" i="13"/>
  <c r="H94" i="17" s="1"/>
  <c r="H89" i="13"/>
  <c r="H86" i="17" s="1"/>
  <c r="H60" i="17"/>
  <c r="H57" i="17"/>
  <c r="H61" i="17"/>
  <c r="H58" i="17"/>
  <c r="H62" i="17"/>
  <c r="D113" i="17"/>
  <c r="D110" i="17"/>
  <c r="D107" i="17"/>
  <c r="E87" i="13"/>
  <c r="E66" i="13"/>
  <c r="E97" i="13"/>
  <c r="G109" i="17"/>
  <c r="F107" i="17"/>
  <c r="I62" i="17"/>
  <c r="I55" i="17"/>
  <c r="K116" i="17"/>
  <c r="K148" i="17" s="1"/>
  <c r="D87" i="13"/>
  <c r="D97" i="13"/>
  <c r="D66" i="13"/>
  <c r="H109" i="17"/>
  <c r="J115" i="17"/>
  <c r="J147" i="17" s="1"/>
  <c r="I121" i="15"/>
  <c r="I69" i="15"/>
  <c r="K66" i="17"/>
  <c r="K98" i="17" s="1"/>
  <c r="K89" i="17"/>
  <c r="K93" i="17"/>
  <c r="K91" i="17"/>
  <c r="K90" i="17"/>
  <c r="K92" i="17"/>
  <c r="E154" i="15"/>
  <c r="E121" i="14" s="1"/>
  <c r="E153" i="14" s="1"/>
  <c r="E102" i="15"/>
  <c r="E69" i="14" s="1"/>
  <c r="E101" i="14" s="1"/>
  <c r="H121" i="15"/>
  <c r="H69" i="15"/>
  <c r="K111" i="17"/>
  <c r="H107" i="17"/>
  <c r="C111" i="17"/>
  <c r="J87" i="17"/>
  <c r="J56" i="17"/>
  <c r="G141" i="13"/>
  <c r="G138" i="17" s="1"/>
  <c r="G117" i="17"/>
  <c r="G149" i="17" s="1"/>
  <c r="G151" i="13"/>
  <c r="G141" i="17" s="1"/>
  <c r="G112" i="17"/>
  <c r="D111" i="17"/>
  <c r="D109" i="17"/>
  <c r="J116" i="17"/>
  <c r="J148" i="17" s="1"/>
  <c r="E117" i="17"/>
  <c r="E149" i="17" s="1"/>
  <c r="E141" i="13"/>
  <c r="E151" i="13"/>
  <c r="C107" i="17"/>
  <c r="F117" i="17"/>
  <c r="F149" i="17" s="1"/>
  <c r="F151" i="13"/>
  <c r="F145" i="17" s="1"/>
  <c r="F141" i="13"/>
  <c r="F138" i="17" s="1"/>
  <c r="F113" i="17"/>
  <c r="F111" i="17"/>
  <c r="F110" i="17"/>
  <c r="F112" i="17"/>
  <c r="I60" i="17"/>
  <c r="B87" i="17"/>
  <c r="B56" i="17"/>
  <c r="B85" i="17"/>
  <c r="J91" i="17"/>
  <c r="G88" i="13"/>
  <c r="G98" i="13"/>
  <c r="G67" i="13"/>
  <c r="G64" i="17" s="1"/>
  <c r="G96" i="17" s="1"/>
  <c r="K107" i="17"/>
  <c r="B117" i="17"/>
  <c r="B149" i="17" s="1"/>
  <c r="B141" i="13"/>
  <c r="B137" i="17" s="1"/>
  <c r="B151" i="13"/>
  <c r="B113" i="17"/>
  <c r="B115" i="17"/>
  <c r="B147" i="17" s="1"/>
  <c r="B109" i="17"/>
  <c r="B112" i="17"/>
  <c r="B110" i="17"/>
  <c r="J89" i="17"/>
  <c r="J85" i="17"/>
  <c r="K94" i="17"/>
  <c r="I117" i="17"/>
  <c r="I149" i="17" s="1"/>
  <c r="I141" i="13"/>
  <c r="I151" i="13"/>
  <c r="I141" i="17" s="1"/>
  <c r="I111" i="17"/>
  <c r="I109" i="17"/>
  <c r="I113" i="17"/>
  <c r="I114" i="17"/>
  <c r="I115" i="17"/>
  <c r="I147" i="17" s="1"/>
  <c r="I110" i="17"/>
  <c r="G107" i="17"/>
  <c r="J117" i="17"/>
  <c r="J149" i="17" s="1"/>
  <c r="J151" i="13"/>
  <c r="J141" i="13"/>
  <c r="J138" i="17" s="1"/>
  <c r="J112" i="17"/>
  <c r="B107" i="17"/>
  <c r="F102" i="15"/>
  <c r="F69" i="14" s="1"/>
  <c r="F101" i="14" s="1"/>
  <c r="F154" i="15"/>
  <c r="F121" i="14" s="1"/>
  <c r="F153" i="14" s="1"/>
  <c r="I112" i="17"/>
  <c r="I116" i="17"/>
  <c r="I148" i="17" s="1"/>
  <c r="K113" i="17"/>
  <c r="C96" i="13"/>
  <c r="C65" i="13"/>
  <c r="C86" i="13"/>
  <c r="K87" i="17"/>
  <c r="K88" i="17"/>
  <c r="K56" i="17"/>
  <c r="K85" i="17"/>
  <c r="C110" i="17"/>
  <c r="H55" i="17"/>
  <c r="D117" i="17"/>
  <c r="D149" i="17" s="1"/>
  <c r="D151" i="13"/>
  <c r="D144" i="17" s="1"/>
  <c r="D141" i="13"/>
  <c r="J107" i="17"/>
  <c r="C116" i="17"/>
  <c r="C148" i="17" s="1"/>
  <c r="I65" i="17"/>
  <c r="I97" i="17" s="1"/>
  <c r="I99" i="13"/>
  <c r="I94" i="17" s="1"/>
  <c r="I89" i="13"/>
  <c r="I63" i="17"/>
  <c r="I95" i="17" s="1"/>
  <c r="I57" i="17"/>
  <c r="I58" i="17"/>
  <c r="I59" i="17"/>
  <c r="I61" i="17"/>
  <c r="B88" i="17"/>
  <c r="H63" i="17"/>
  <c r="H95" i="17" s="1"/>
  <c r="G111" i="17"/>
  <c r="E115" i="17"/>
  <c r="E147" i="17" s="1"/>
  <c r="Q51" i="18"/>
  <c r="Q51" i="20" s="1"/>
  <c r="D103" i="18"/>
  <c r="D103" i="20" s="1"/>
  <c r="T18" i="18"/>
  <c r="T18" i="20" s="1"/>
  <c r="G70" i="18"/>
  <c r="G70" i="20" s="1"/>
  <c r="G58" i="25" s="1"/>
  <c r="G65" i="26" s="1"/>
  <c r="V50" i="18"/>
  <c r="V50" i="20" s="1"/>
  <c r="I102" i="18"/>
  <c r="I102" i="20" s="1"/>
  <c r="P51" i="18"/>
  <c r="P51" i="20" s="1"/>
  <c r="C103" i="18"/>
  <c r="C103" i="20" s="1"/>
  <c r="W50" i="18"/>
  <c r="W50" i="20" s="1"/>
  <c r="J102" i="18"/>
  <c r="J102" i="20" s="1"/>
  <c r="U50" i="18"/>
  <c r="U50" i="20" s="1"/>
  <c r="H102" i="18"/>
  <c r="H102" i="20" s="1"/>
  <c r="W17" i="15"/>
  <c r="D50" i="15"/>
  <c r="R50" i="15"/>
  <c r="E17" i="14"/>
  <c r="AF20" i="97"/>
  <c r="I17" i="26"/>
  <c r="I17" i="29" s="1"/>
  <c r="E50" i="17"/>
  <c r="E18" i="20"/>
  <c r="E18" i="18"/>
  <c r="E122" i="18" s="1"/>
  <c r="V17" i="15"/>
  <c r="Q18" i="15"/>
  <c r="S50" i="15"/>
  <c r="F17" i="14"/>
  <c r="U17" i="15"/>
  <c r="G50" i="18"/>
  <c r="G154" i="18" s="1"/>
  <c r="G50" i="20"/>
  <c r="G17" i="15"/>
  <c r="G17" i="17" s="1"/>
  <c r="G49" i="14"/>
  <c r="H49" i="15"/>
  <c r="AE20" i="97"/>
  <c r="H17" i="26"/>
  <c r="H17" i="29" s="1"/>
  <c r="AG20" i="97"/>
  <c r="J17" i="26"/>
  <c r="J17" i="29" s="1"/>
  <c r="P18" i="15"/>
  <c r="I49" i="15"/>
  <c r="J49" i="15"/>
  <c r="X49" i="15"/>
  <c r="K16" i="14"/>
  <c r="K49" i="17"/>
  <c r="K17" i="18"/>
  <c r="K121" i="18" s="1"/>
  <c r="K17" i="20"/>
  <c r="F50" i="17"/>
  <c r="F18" i="18"/>
  <c r="F122" i="18" s="1"/>
  <c r="F18" i="20"/>
  <c r="C50" i="15"/>
  <c r="G17" i="25"/>
  <c r="D142" i="17" l="1"/>
  <c r="F146" i="17"/>
  <c r="H91" i="17"/>
  <c r="H93" i="17"/>
  <c r="H92" i="17"/>
  <c r="H89" i="17"/>
  <c r="G145" i="17"/>
  <c r="F60" i="17"/>
  <c r="G140" i="25"/>
  <c r="G181" i="25" s="1"/>
  <c r="G142" i="17"/>
  <c r="B30" i="22"/>
  <c r="B17" i="22" s="1"/>
  <c r="B4" i="22" s="1"/>
  <c r="B51" i="18"/>
  <c r="B51" i="20"/>
  <c r="B50" i="14"/>
  <c r="B18" i="15"/>
  <c r="B123" i="18"/>
  <c r="B123" i="20" s="1"/>
  <c r="O19" i="18"/>
  <c r="O19" i="20" s="1"/>
  <c r="B71" i="18"/>
  <c r="B71" i="20" s="1"/>
  <c r="B138" i="17"/>
  <c r="F144" i="17"/>
  <c r="D145" i="17"/>
  <c r="G57" i="17"/>
  <c r="I146" i="17"/>
  <c r="G60" i="17"/>
  <c r="K121" i="20"/>
  <c r="K98" i="25" s="1"/>
  <c r="K106" i="26" s="1"/>
  <c r="G154" i="20"/>
  <c r="F122" i="20"/>
  <c r="F99" i="25" s="1"/>
  <c r="F107" i="26" s="1"/>
  <c r="E122" i="20"/>
  <c r="E99" i="25" s="1"/>
  <c r="E107" i="26" s="1"/>
  <c r="I87" i="17"/>
  <c r="I56" i="17"/>
  <c r="I85" i="17"/>
  <c r="I139" i="17"/>
  <c r="I108" i="17"/>
  <c r="E139" i="17"/>
  <c r="E108" i="17"/>
  <c r="E140" i="17"/>
  <c r="I86" i="17"/>
  <c r="I137" i="17"/>
  <c r="I101" i="15"/>
  <c r="I68" i="14" s="1"/>
  <c r="I100" i="14" s="1"/>
  <c r="I153" i="15"/>
  <c r="I120" i="14" s="1"/>
  <c r="I152" i="14" s="1"/>
  <c r="G69" i="15"/>
  <c r="G121" i="15"/>
  <c r="I90" i="17"/>
  <c r="J139" i="17"/>
  <c r="J108" i="17"/>
  <c r="J137" i="17"/>
  <c r="J140" i="17"/>
  <c r="I118" i="17"/>
  <c r="I150" i="17" s="1"/>
  <c r="I145" i="17"/>
  <c r="I142" i="17"/>
  <c r="G55" i="17"/>
  <c r="F118" i="17"/>
  <c r="F150" i="17" s="1"/>
  <c r="F143" i="17"/>
  <c r="E118" i="17"/>
  <c r="E150" i="17" s="1"/>
  <c r="E142" i="17"/>
  <c r="E145" i="17"/>
  <c r="E143" i="17"/>
  <c r="E144" i="17"/>
  <c r="E141" i="17"/>
  <c r="E146" i="17"/>
  <c r="F140" i="17"/>
  <c r="E137" i="17"/>
  <c r="G118" i="17"/>
  <c r="G150" i="17" s="1"/>
  <c r="G144" i="17"/>
  <c r="G146" i="17"/>
  <c r="I140" i="17"/>
  <c r="F141" i="17"/>
  <c r="H66" i="17"/>
  <c r="H98" i="17" s="1"/>
  <c r="H90" i="17"/>
  <c r="F58" i="17"/>
  <c r="F55" i="17"/>
  <c r="J118" i="17"/>
  <c r="J150" i="17" s="1"/>
  <c r="J141" i="17"/>
  <c r="J142" i="17"/>
  <c r="J143" i="17"/>
  <c r="J145" i="17"/>
  <c r="J144" i="17"/>
  <c r="E98" i="13"/>
  <c r="E67" i="13"/>
  <c r="E62" i="17" s="1"/>
  <c r="E88" i="13"/>
  <c r="K118" i="17"/>
  <c r="K150" i="17" s="1"/>
  <c r="K144" i="17"/>
  <c r="K142" i="17"/>
  <c r="K145" i="17"/>
  <c r="K141" i="17"/>
  <c r="K143" i="17"/>
  <c r="I66" i="17"/>
  <c r="I98" i="17" s="1"/>
  <c r="I89" i="17"/>
  <c r="I92" i="17"/>
  <c r="D139" i="17"/>
  <c r="D108" i="17"/>
  <c r="D137" i="17"/>
  <c r="C87" i="13"/>
  <c r="C97" i="13"/>
  <c r="C66" i="13"/>
  <c r="D140" i="17"/>
  <c r="B118" i="17"/>
  <c r="B150" i="17" s="1"/>
  <c r="B142" i="17"/>
  <c r="B141" i="17"/>
  <c r="B146" i="17"/>
  <c r="B143" i="17"/>
  <c r="B145" i="17"/>
  <c r="G65" i="17"/>
  <c r="G97" i="17" s="1"/>
  <c r="G99" i="13"/>
  <c r="G66" i="17" s="1"/>
  <c r="G98" i="17" s="1"/>
  <c r="G89" i="13"/>
  <c r="G86" i="17" s="1"/>
  <c r="G63" i="17"/>
  <c r="G95" i="17" s="1"/>
  <c r="G59" i="17"/>
  <c r="G58" i="17"/>
  <c r="G61" i="17"/>
  <c r="G62" i="17"/>
  <c r="G139" i="17"/>
  <c r="G108" i="17"/>
  <c r="G140" i="17"/>
  <c r="I91" i="17"/>
  <c r="I144" i="17"/>
  <c r="D88" i="13"/>
  <c r="D98" i="13"/>
  <c r="D67" i="13"/>
  <c r="D59" i="17" s="1"/>
  <c r="G143" i="17"/>
  <c r="J146" i="17"/>
  <c r="D138" i="17"/>
  <c r="I93" i="17"/>
  <c r="F142" i="17"/>
  <c r="H139" i="17"/>
  <c r="H108" i="17"/>
  <c r="C118" i="17"/>
  <c r="C150" i="17" s="1"/>
  <c r="C142" i="17"/>
  <c r="C141" i="17"/>
  <c r="C144" i="17"/>
  <c r="C145" i="17"/>
  <c r="C143" i="17"/>
  <c r="E138" i="17"/>
  <c r="G137" i="17"/>
  <c r="H137" i="17"/>
  <c r="C102" i="15"/>
  <c r="C69" i="14" s="1"/>
  <c r="C101" i="14" s="1"/>
  <c r="C154" i="15"/>
  <c r="C121" i="14" s="1"/>
  <c r="C153" i="14" s="1"/>
  <c r="F65" i="17"/>
  <c r="F97" i="17" s="1"/>
  <c r="F89" i="13"/>
  <c r="F99" i="13"/>
  <c r="F93" i="17" s="1"/>
  <c r="F63" i="17"/>
  <c r="F95" i="17" s="1"/>
  <c r="F59" i="17"/>
  <c r="H101" i="15"/>
  <c r="H68" i="14" s="1"/>
  <c r="H100" i="14" s="1"/>
  <c r="H153" i="15"/>
  <c r="H120" i="14" s="1"/>
  <c r="H152" i="14" s="1"/>
  <c r="J153" i="15"/>
  <c r="J120" i="14" s="1"/>
  <c r="J152" i="14" s="1"/>
  <c r="J101" i="15"/>
  <c r="J68" i="14" s="1"/>
  <c r="J100" i="14" s="1"/>
  <c r="D154" i="15"/>
  <c r="D121" i="14" s="1"/>
  <c r="D153" i="14" s="1"/>
  <c r="D102" i="15"/>
  <c r="D69" i="14" s="1"/>
  <c r="D101" i="14" s="1"/>
  <c r="D118" i="17"/>
  <c r="D150" i="17" s="1"/>
  <c r="D146" i="17"/>
  <c r="I88" i="17"/>
  <c r="B139" i="17"/>
  <c r="B108" i="17"/>
  <c r="B140" i="17"/>
  <c r="F139" i="17"/>
  <c r="F108" i="17"/>
  <c r="F137" i="17"/>
  <c r="D141" i="17"/>
  <c r="I143" i="17"/>
  <c r="B144" i="17"/>
  <c r="H87" i="17"/>
  <c r="H85" i="17"/>
  <c r="H88" i="17"/>
  <c r="H56" i="17"/>
  <c r="F57" i="17"/>
  <c r="F61" i="17"/>
  <c r="F64" i="17"/>
  <c r="F96" i="17" s="1"/>
  <c r="H118" i="17"/>
  <c r="H150" i="17" s="1"/>
  <c r="H142" i="17"/>
  <c r="H145" i="17"/>
  <c r="H141" i="17"/>
  <c r="H144" i="17"/>
  <c r="H143" i="17"/>
  <c r="I138" i="17"/>
  <c r="K139" i="17"/>
  <c r="K108" i="17"/>
  <c r="K137" i="17"/>
  <c r="K140" i="17"/>
  <c r="C139" i="17"/>
  <c r="C108" i="17"/>
  <c r="C137" i="17"/>
  <c r="C140" i="17"/>
  <c r="D143" i="17"/>
  <c r="K146" i="17"/>
  <c r="H140" i="17"/>
  <c r="X17" i="18"/>
  <c r="X17" i="20" s="1"/>
  <c r="K69" i="18"/>
  <c r="K69" i="20" s="1"/>
  <c r="K57" i="25" s="1"/>
  <c r="K64" i="26" s="1"/>
  <c r="R18" i="18"/>
  <c r="R18" i="20" s="1"/>
  <c r="E70" i="18"/>
  <c r="E70" i="20" s="1"/>
  <c r="E58" i="25" s="1"/>
  <c r="E65" i="26" s="1"/>
  <c r="S18" i="18"/>
  <c r="S18" i="20" s="1"/>
  <c r="F70" i="18"/>
  <c r="F70" i="20" s="1"/>
  <c r="F58" i="25" s="1"/>
  <c r="F65" i="26" s="1"/>
  <c r="T50" i="18"/>
  <c r="T50" i="20" s="1"/>
  <c r="G102" i="18"/>
  <c r="G102" i="20" s="1"/>
  <c r="V49" i="15"/>
  <c r="I16" i="14"/>
  <c r="P50" i="15"/>
  <c r="C17" i="14"/>
  <c r="K16" i="25"/>
  <c r="W49" i="15"/>
  <c r="J16" i="14"/>
  <c r="K49" i="18"/>
  <c r="K153" i="18" s="1"/>
  <c r="K49" i="20"/>
  <c r="U49" i="15"/>
  <c r="H16" i="14"/>
  <c r="E50" i="20"/>
  <c r="E50" i="18"/>
  <c r="E154" i="18" s="1"/>
  <c r="F17" i="25"/>
  <c r="H49" i="17"/>
  <c r="H17" i="20"/>
  <c r="H17" i="18"/>
  <c r="H121" i="18" s="1"/>
  <c r="E17" i="15"/>
  <c r="E17" i="17" s="1"/>
  <c r="E49" i="14"/>
  <c r="Q50" i="15"/>
  <c r="D17" i="14"/>
  <c r="J49" i="17"/>
  <c r="J17" i="18"/>
  <c r="J121" i="18" s="1"/>
  <c r="J17" i="20"/>
  <c r="AD20" i="97"/>
  <c r="G17" i="26"/>
  <c r="G17" i="29" s="1"/>
  <c r="K16" i="15"/>
  <c r="K16" i="17" s="1"/>
  <c r="K48" i="14"/>
  <c r="T17" i="15"/>
  <c r="F17" i="15"/>
  <c r="F17" i="17" s="1"/>
  <c r="F49" i="14"/>
  <c r="D50" i="17"/>
  <c r="D18" i="18"/>
  <c r="D122" i="18" s="1"/>
  <c r="D18" i="20"/>
  <c r="I49" i="17"/>
  <c r="I17" i="18"/>
  <c r="I121" i="18" s="1"/>
  <c r="I17" i="20"/>
  <c r="C50" i="17"/>
  <c r="C18" i="18"/>
  <c r="C122" i="18" s="1"/>
  <c r="C18" i="20"/>
  <c r="F50" i="18"/>
  <c r="F154" i="18" s="1"/>
  <c r="F50" i="20"/>
  <c r="G49" i="15"/>
  <c r="E17" i="25"/>
  <c r="B56" i="22" l="1"/>
  <c r="G92" i="17"/>
  <c r="G90" i="17"/>
  <c r="F140" i="25"/>
  <c r="F181" i="25" s="1"/>
  <c r="G89" i="17"/>
  <c r="G94" i="17"/>
  <c r="G93" i="17"/>
  <c r="E140" i="25"/>
  <c r="E181" i="25" s="1"/>
  <c r="E57" i="17"/>
  <c r="B50" i="15"/>
  <c r="B155" i="18"/>
  <c r="B155" i="20" s="1"/>
  <c r="O51" i="18"/>
  <c r="O51" i="20" s="1"/>
  <c r="B103" i="18"/>
  <c r="B103" i="20" s="1"/>
  <c r="B18" i="17"/>
  <c r="B122" i="15"/>
  <c r="O18" i="15"/>
  <c r="B70" i="15"/>
  <c r="K139" i="25"/>
  <c r="K180" i="25" s="1"/>
  <c r="D57" i="17"/>
  <c r="D62" i="17"/>
  <c r="D122" i="20"/>
  <c r="D99" i="25" s="1"/>
  <c r="D107" i="26" s="1"/>
  <c r="I121" i="20"/>
  <c r="I98" i="25" s="1"/>
  <c r="I106" i="26" s="1"/>
  <c r="K153" i="20"/>
  <c r="F154" i="20"/>
  <c r="J121" i="20"/>
  <c r="J98" i="25" s="1"/>
  <c r="J106" i="26" s="1"/>
  <c r="E154" i="20"/>
  <c r="C122" i="20"/>
  <c r="C99" i="25" s="1"/>
  <c r="C107" i="26" s="1"/>
  <c r="H121" i="20"/>
  <c r="H98" i="25" s="1"/>
  <c r="H106" i="26" s="1"/>
  <c r="C67" i="13"/>
  <c r="C61" i="17" s="1"/>
  <c r="C98" i="13"/>
  <c r="C88" i="13"/>
  <c r="G153" i="15"/>
  <c r="G120" i="14" s="1"/>
  <c r="G152" i="14" s="1"/>
  <c r="G101" i="15"/>
  <c r="G68" i="14" s="1"/>
  <c r="G100" i="14" s="1"/>
  <c r="F87" i="17"/>
  <c r="F85" i="17"/>
  <c r="F56" i="17"/>
  <c r="D65" i="17"/>
  <c r="D97" i="17" s="1"/>
  <c r="D89" i="13"/>
  <c r="D88" i="17" s="1"/>
  <c r="D99" i="13"/>
  <c r="D94" i="17" s="1"/>
  <c r="D63" i="17"/>
  <c r="D95" i="17" s="1"/>
  <c r="E55" i="17"/>
  <c r="G91" i="17"/>
  <c r="E65" i="17"/>
  <c r="E97" i="17" s="1"/>
  <c r="E89" i="13"/>
  <c r="E86" i="17" s="1"/>
  <c r="E99" i="13"/>
  <c r="E92" i="17" s="1"/>
  <c r="K120" i="15"/>
  <c r="K68" i="15"/>
  <c r="E63" i="17"/>
  <c r="E95" i="17" s="1"/>
  <c r="D60" i="17"/>
  <c r="D55" i="17"/>
  <c r="E61" i="17"/>
  <c r="E58" i="17"/>
  <c r="F86" i="17"/>
  <c r="F88" i="17"/>
  <c r="F69" i="15"/>
  <c r="F121" i="15"/>
  <c r="E121" i="15"/>
  <c r="E69" i="15"/>
  <c r="F66" i="17"/>
  <c r="F98" i="17" s="1"/>
  <c r="F90" i="17"/>
  <c r="F89" i="17"/>
  <c r="F94" i="17"/>
  <c r="F92" i="17"/>
  <c r="F91" i="17"/>
  <c r="D61" i="17"/>
  <c r="D58" i="17"/>
  <c r="D64" i="17"/>
  <c r="D96" i="17" s="1"/>
  <c r="G87" i="17"/>
  <c r="G56" i="17"/>
  <c r="G88" i="17"/>
  <c r="G85" i="17"/>
  <c r="E60" i="17"/>
  <c r="E59" i="17"/>
  <c r="E64" i="17"/>
  <c r="E96" i="17" s="1"/>
  <c r="S50" i="18"/>
  <c r="S50" i="20" s="1"/>
  <c r="F102" i="18"/>
  <c r="F102" i="20" s="1"/>
  <c r="Q18" i="18"/>
  <c r="Q18" i="20" s="1"/>
  <c r="D70" i="18"/>
  <c r="D70" i="20" s="1"/>
  <c r="D58" i="25" s="1"/>
  <c r="D65" i="26" s="1"/>
  <c r="R50" i="18"/>
  <c r="R50" i="20" s="1"/>
  <c r="E102" i="18"/>
  <c r="E102" i="20" s="1"/>
  <c r="W17" i="18"/>
  <c r="W17" i="20" s="1"/>
  <c r="J69" i="18"/>
  <c r="J69" i="20" s="1"/>
  <c r="J57" i="25" s="1"/>
  <c r="J64" i="26" s="1"/>
  <c r="X49" i="18"/>
  <c r="X49" i="20" s="1"/>
  <c r="K101" i="18"/>
  <c r="K101" i="20" s="1"/>
  <c r="V17" i="18"/>
  <c r="V17" i="20" s="1"/>
  <c r="I69" i="18"/>
  <c r="I69" i="20" s="1"/>
  <c r="I57" i="25" s="1"/>
  <c r="I64" i="26" s="1"/>
  <c r="U17" i="18"/>
  <c r="U17" i="20" s="1"/>
  <c r="H69" i="18"/>
  <c r="H69" i="20" s="1"/>
  <c r="H57" i="25" s="1"/>
  <c r="H64" i="26" s="1"/>
  <c r="P18" i="18"/>
  <c r="P18" i="20" s="1"/>
  <c r="C70" i="18"/>
  <c r="C70" i="20" s="1"/>
  <c r="C58" i="25" s="1"/>
  <c r="C65" i="26" s="1"/>
  <c r="I49" i="20"/>
  <c r="I49" i="18"/>
  <c r="I153" i="18" s="1"/>
  <c r="F49" i="15"/>
  <c r="K48" i="15"/>
  <c r="J49" i="18"/>
  <c r="J153" i="18" s="1"/>
  <c r="J49" i="20"/>
  <c r="G49" i="17"/>
  <c r="G17" i="20"/>
  <c r="G17" i="18"/>
  <c r="G121" i="18" s="1"/>
  <c r="D17" i="15"/>
  <c r="D17" i="17" s="1"/>
  <c r="D49" i="14"/>
  <c r="E49" i="15"/>
  <c r="H49" i="18"/>
  <c r="H153" i="18" s="1"/>
  <c r="H49" i="20"/>
  <c r="AC20" i="97"/>
  <c r="F17" i="26"/>
  <c r="F17" i="29" s="1"/>
  <c r="H16" i="15"/>
  <c r="H16" i="17" s="1"/>
  <c r="H48" i="14"/>
  <c r="C17" i="15"/>
  <c r="C17" i="17" s="1"/>
  <c r="C49" i="14"/>
  <c r="I16" i="15"/>
  <c r="I16" i="17" s="1"/>
  <c r="I48" i="14"/>
  <c r="H16" i="25"/>
  <c r="C50" i="18"/>
  <c r="C154" i="18" s="1"/>
  <c r="C50" i="20"/>
  <c r="D17" i="25"/>
  <c r="T49" i="15"/>
  <c r="G16" i="14"/>
  <c r="I16" i="25"/>
  <c r="X16" i="15"/>
  <c r="J16" i="25"/>
  <c r="AB20" i="97"/>
  <c r="E17" i="26"/>
  <c r="E17" i="29" s="1"/>
  <c r="C17" i="25"/>
  <c r="D50" i="20"/>
  <c r="D50" i="18"/>
  <c r="D154" i="18" s="1"/>
  <c r="S17" i="15"/>
  <c r="R17" i="15"/>
  <c r="J16" i="15"/>
  <c r="J16" i="17" s="1"/>
  <c r="J48" i="14"/>
  <c r="AH19" i="97"/>
  <c r="K16" i="26"/>
  <c r="K16" i="29" s="1"/>
  <c r="D93" i="17" l="1"/>
  <c r="H139" i="25"/>
  <c r="H180" i="25" s="1"/>
  <c r="D140" i="25"/>
  <c r="D181" i="25" s="1"/>
  <c r="B17" i="14"/>
  <c r="B102" i="15"/>
  <c r="B69" i="14" s="1"/>
  <c r="B101" i="14" s="1"/>
  <c r="B154" i="15"/>
  <c r="B121" i="14" s="1"/>
  <c r="B153" i="14" s="1"/>
  <c r="O50" i="15"/>
  <c r="B50" i="17"/>
  <c r="B18" i="20"/>
  <c r="B18" i="18"/>
  <c r="C140" i="25"/>
  <c r="C181" i="25" s="1"/>
  <c r="I139" i="25"/>
  <c r="I180" i="25" s="1"/>
  <c r="J139" i="25"/>
  <c r="J180" i="25" s="1"/>
  <c r="C57" i="17"/>
  <c r="E88" i="17"/>
  <c r="C62" i="17"/>
  <c r="D89" i="17"/>
  <c r="C58" i="17"/>
  <c r="C64" i="17"/>
  <c r="C96" i="17" s="1"/>
  <c r="C59" i="17"/>
  <c r="E94" i="17"/>
  <c r="E89" i="17"/>
  <c r="C60" i="17"/>
  <c r="C63" i="17"/>
  <c r="C95" i="17" s="1"/>
  <c r="D154" i="20"/>
  <c r="H153" i="20"/>
  <c r="J153" i="20"/>
  <c r="C154" i="20"/>
  <c r="I153" i="20"/>
  <c r="G121" i="20"/>
  <c r="G98" i="25" s="1"/>
  <c r="G106" i="26" s="1"/>
  <c r="C69" i="15"/>
  <c r="C121" i="15"/>
  <c r="D87" i="17"/>
  <c r="D56" i="17"/>
  <c r="D85" i="17"/>
  <c r="J120" i="15"/>
  <c r="J68" i="15"/>
  <c r="E101" i="15"/>
  <c r="E68" i="14" s="1"/>
  <c r="E100" i="14" s="1"/>
  <c r="E153" i="15"/>
  <c r="E120" i="14" s="1"/>
  <c r="E152" i="14" s="1"/>
  <c r="K100" i="15"/>
  <c r="K67" i="14" s="1"/>
  <c r="K152" i="15"/>
  <c r="K119" i="14" s="1"/>
  <c r="K151" i="14" s="1"/>
  <c r="D66" i="17"/>
  <c r="D98" i="17" s="1"/>
  <c r="D92" i="17"/>
  <c r="D90" i="17"/>
  <c r="C65" i="17"/>
  <c r="C97" i="17" s="1"/>
  <c r="C99" i="13"/>
  <c r="C94" i="17" s="1"/>
  <c r="C89" i="13"/>
  <c r="C86" i="17" s="1"/>
  <c r="D121" i="15"/>
  <c r="D69" i="15"/>
  <c r="E66" i="17"/>
  <c r="E98" i="17" s="1"/>
  <c r="E93" i="17"/>
  <c r="E90" i="17"/>
  <c r="C55" i="17"/>
  <c r="E91" i="17"/>
  <c r="F153" i="15"/>
  <c r="F120" i="14" s="1"/>
  <c r="F152" i="14" s="1"/>
  <c r="F101" i="15"/>
  <c r="F68" i="14" s="1"/>
  <c r="F100" i="14" s="1"/>
  <c r="I68" i="15"/>
  <c r="I120" i="15"/>
  <c r="H68" i="15"/>
  <c r="H120" i="15"/>
  <c r="D86" i="17"/>
  <c r="E87" i="17"/>
  <c r="E85" i="17"/>
  <c r="E56" i="17"/>
  <c r="D91" i="17"/>
  <c r="P50" i="18"/>
  <c r="P50" i="20" s="1"/>
  <c r="C102" i="18"/>
  <c r="C102" i="20" s="1"/>
  <c r="U49" i="18"/>
  <c r="U49" i="20" s="1"/>
  <c r="H101" i="18"/>
  <c r="H101" i="20" s="1"/>
  <c r="T17" i="18"/>
  <c r="T17" i="20" s="1"/>
  <c r="G69" i="18"/>
  <c r="G69" i="20" s="1"/>
  <c r="G57" i="25" s="1"/>
  <c r="G64" i="26" s="1"/>
  <c r="W49" i="18"/>
  <c r="W49" i="20" s="1"/>
  <c r="J101" i="18"/>
  <c r="J101" i="20" s="1"/>
  <c r="Q50" i="18"/>
  <c r="Q50" i="20" s="1"/>
  <c r="D102" i="18"/>
  <c r="D102" i="20" s="1"/>
  <c r="V49" i="18"/>
  <c r="V49" i="20" s="1"/>
  <c r="I101" i="18"/>
  <c r="I101" i="20" s="1"/>
  <c r="X48" i="15"/>
  <c r="K15" i="14"/>
  <c r="E49" i="17"/>
  <c r="E17" i="20"/>
  <c r="E17" i="18"/>
  <c r="E121" i="18" s="1"/>
  <c r="I48" i="15"/>
  <c r="C49" i="15"/>
  <c r="H48" i="15"/>
  <c r="R49" i="15"/>
  <c r="E16" i="14"/>
  <c r="G16" i="25"/>
  <c r="W16" i="15"/>
  <c r="AF19" i="97"/>
  <c r="I16" i="26"/>
  <c r="I16" i="29" s="1"/>
  <c r="Q17" i="15"/>
  <c r="G49" i="18"/>
  <c r="G153" i="18" s="1"/>
  <c r="G49" i="20"/>
  <c r="AG19" i="97"/>
  <c r="J16" i="26"/>
  <c r="J16" i="29" s="1"/>
  <c r="G16" i="15"/>
  <c r="G16" i="17" s="1"/>
  <c r="G48" i="14"/>
  <c r="AA20" i="97"/>
  <c r="D17" i="26"/>
  <c r="D17" i="29" s="1"/>
  <c r="V16" i="15"/>
  <c r="P17" i="15"/>
  <c r="U16" i="15"/>
  <c r="J48" i="15"/>
  <c r="K48" i="17"/>
  <c r="K16" i="18"/>
  <c r="K120" i="18" s="1"/>
  <c r="K16" i="20"/>
  <c r="F49" i="17"/>
  <c r="F17" i="18"/>
  <c r="F121" i="18" s="1"/>
  <c r="F17" i="20"/>
  <c r="Z20" i="97"/>
  <c r="C17" i="26"/>
  <c r="AE19" i="97"/>
  <c r="H16" i="26"/>
  <c r="H16" i="29" s="1"/>
  <c r="D49" i="15"/>
  <c r="S49" i="15"/>
  <c r="F16" i="14"/>
  <c r="C91" i="17" l="1"/>
  <c r="G139" i="25"/>
  <c r="G180" i="25" s="1"/>
  <c r="B122" i="18"/>
  <c r="B122" i="20" s="1"/>
  <c r="B99" i="25" s="1"/>
  <c r="B107" i="26" s="1"/>
  <c r="L107" i="26" s="1"/>
  <c r="B70" i="18"/>
  <c r="B70" i="20" s="1"/>
  <c r="B58" i="25" s="1"/>
  <c r="B65" i="26" s="1"/>
  <c r="L65" i="26" s="1"/>
  <c r="O18" i="18"/>
  <c r="O18" i="20" s="1"/>
  <c r="B17" i="25"/>
  <c r="B50" i="20"/>
  <c r="B50" i="18"/>
  <c r="B17" i="15"/>
  <c r="B49" i="14"/>
  <c r="F121" i="20"/>
  <c r="F98" i="25" s="1"/>
  <c r="F106" i="26" s="1"/>
  <c r="K120" i="20"/>
  <c r="K97" i="25" s="1"/>
  <c r="K105" i="26" s="1"/>
  <c r="G153" i="20"/>
  <c r="E121" i="20"/>
  <c r="E98" i="25" s="1"/>
  <c r="E106" i="26" s="1"/>
  <c r="D101" i="15"/>
  <c r="D68" i="14" s="1"/>
  <c r="D100" i="14" s="1"/>
  <c r="D153" i="15"/>
  <c r="D120" i="14" s="1"/>
  <c r="D152" i="14" s="1"/>
  <c r="C153" i="15"/>
  <c r="C120" i="14" s="1"/>
  <c r="C152" i="14" s="1"/>
  <c r="C101" i="15"/>
  <c r="C68" i="14" s="1"/>
  <c r="C100" i="14" s="1"/>
  <c r="C87" i="17"/>
  <c r="C88" i="17"/>
  <c r="C56" i="17"/>
  <c r="C85" i="17"/>
  <c r="K99" i="14"/>
  <c r="H152" i="15"/>
  <c r="H119" i="14" s="1"/>
  <c r="H151" i="14" s="1"/>
  <c r="H100" i="15"/>
  <c r="H67" i="14" s="1"/>
  <c r="I152" i="15"/>
  <c r="I119" i="14" s="1"/>
  <c r="I151" i="14" s="1"/>
  <c r="I100" i="15"/>
  <c r="I67" i="14" s="1"/>
  <c r="C66" i="17"/>
  <c r="C98" i="17" s="1"/>
  <c r="C90" i="17"/>
  <c r="C92" i="17"/>
  <c r="C89" i="17"/>
  <c r="C93" i="17"/>
  <c r="J100" i="15"/>
  <c r="J67" i="14" s="1"/>
  <c r="J152" i="15"/>
  <c r="J119" i="14" s="1"/>
  <c r="J151" i="14" s="1"/>
  <c r="G120" i="15"/>
  <c r="G68" i="15"/>
  <c r="X16" i="18"/>
  <c r="X16" i="20" s="1"/>
  <c r="L13" i="27" s="1"/>
  <c r="W12" i="123" s="1"/>
  <c r="K68" i="18"/>
  <c r="K68" i="20" s="1"/>
  <c r="K56" i="25" s="1"/>
  <c r="K63" i="26" s="1"/>
  <c r="T49" i="18"/>
  <c r="T49" i="20" s="1"/>
  <c r="G101" i="18"/>
  <c r="G101" i="20" s="1"/>
  <c r="S17" i="18"/>
  <c r="S17" i="20" s="1"/>
  <c r="F69" i="18"/>
  <c r="F69" i="20" s="1"/>
  <c r="F57" i="25" s="1"/>
  <c r="F64" i="26" s="1"/>
  <c r="R17" i="18"/>
  <c r="R17" i="20" s="1"/>
  <c r="E69" i="18"/>
  <c r="E69" i="20" s="1"/>
  <c r="E57" i="25" s="1"/>
  <c r="E64" i="26" s="1"/>
  <c r="K48" i="18"/>
  <c r="K152" i="18" s="1"/>
  <c r="K48" i="20"/>
  <c r="H48" i="17"/>
  <c r="H16" i="18"/>
  <c r="H120" i="18" s="1"/>
  <c r="H16" i="20"/>
  <c r="C49" i="17"/>
  <c r="C17" i="18"/>
  <c r="C121" i="18" s="1"/>
  <c r="C17" i="20"/>
  <c r="I48" i="17"/>
  <c r="I16" i="18"/>
  <c r="I120" i="18" s="1"/>
  <c r="I16" i="20"/>
  <c r="D49" i="17"/>
  <c r="D17" i="20"/>
  <c r="D17" i="18"/>
  <c r="D121" i="18" s="1"/>
  <c r="P49" i="15"/>
  <c r="C16" i="14"/>
  <c r="K15" i="15"/>
  <c r="K47" i="14"/>
  <c r="F16" i="15"/>
  <c r="F16" i="17" s="1"/>
  <c r="F48" i="14"/>
  <c r="C17" i="29"/>
  <c r="F49" i="20"/>
  <c r="F49" i="18"/>
  <c r="F153" i="18" s="1"/>
  <c r="W48" i="15"/>
  <c r="J15" i="14"/>
  <c r="T16" i="15"/>
  <c r="E16" i="15"/>
  <c r="E16" i="17" s="1"/>
  <c r="E48" i="14"/>
  <c r="U48" i="15"/>
  <c r="H15" i="14"/>
  <c r="Q49" i="15"/>
  <c r="D16" i="14"/>
  <c r="K15" i="25"/>
  <c r="G48" i="15"/>
  <c r="E16" i="25"/>
  <c r="F16" i="25"/>
  <c r="J48" i="17"/>
  <c r="J16" i="18"/>
  <c r="J120" i="18" s="1"/>
  <c r="J16" i="20"/>
  <c r="AD19" i="97"/>
  <c r="G16" i="26"/>
  <c r="G16" i="29" s="1"/>
  <c r="V48" i="15"/>
  <c r="I15" i="14"/>
  <c r="E49" i="18"/>
  <c r="E153" i="18" s="1"/>
  <c r="E49" i="20"/>
  <c r="E139" i="25" l="1"/>
  <c r="E180" i="25" s="1"/>
  <c r="F139" i="25"/>
  <c r="F180" i="25" s="1"/>
  <c r="K138" i="25"/>
  <c r="K179" i="25" s="1"/>
  <c r="B154" i="18"/>
  <c r="B154" i="20" s="1"/>
  <c r="O50" i="18"/>
  <c r="O50" i="20" s="1"/>
  <c r="B102" i="18"/>
  <c r="B102" i="20" s="1"/>
  <c r="B49" i="15"/>
  <c r="Y20" i="97"/>
  <c r="B17" i="26"/>
  <c r="B140" i="25"/>
  <c r="B181" i="25" s="1"/>
  <c r="B17" i="17"/>
  <c r="B69" i="15"/>
  <c r="B121" i="15"/>
  <c r="O17" i="15"/>
  <c r="K119" i="15"/>
  <c r="K15" i="17"/>
  <c r="E153" i="20"/>
  <c r="J120" i="20"/>
  <c r="J97" i="25" s="1"/>
  <c r="J105" i="26" s="1"/>
  <c r="F153" i="20"/>
  <c r="C121" i="20"/>
  <c r="C98" i="25" s="1"/>
  <c r="C106" i="26" s="1"/>
  <c r="I120" i="20"/>
  <c r="I97" i="25" s="1"/>
  <c r="I105" i="26" s="1"/>
  <c r="D121" i="20"/>
  <c r="D98" i="25" s="1"/>
  <c r="D106" i="26" s="1"/>
  <c r="K152" i="20"/>
  <c r="H120" i="20"/>
  <c r="H97" i="25" s="1"/>
  <c r="H105" i="26" s="1"/>
  <c r="K67" i="15"/>
  <c r="G100" i="15"/>
  <c r="G67" i="14" s="1"/>
  <c r="G99" i="14" s="1"/>
  <c r="G152" i="15"/>
  <c r="G119" i="14" s="1"/>
  <c r="G151" i="14" s="1"/>
  <c r="E68" i="15"/>
  <c r="E120" i="15"/>
  <c r="F120" i="15"/>
  <c r="F68" i="15"/>
  <c r="J99" i="14"/>
  <c r="I99" i="14"/>
  <c r="H99" i="14"/>
  <c r="V16" i="18"/>
  <c r="V16" i="20" s="1"/>
  <c r="J13" i="27" s="1"/>
  <c r="U12" i="123" s="1"/>
  <c r="I68" i="18"/>
  <c r="I68" i="20" s="1"/>
  <c r="I56" i="25" s="1"/>
  <c r="I63" i="26" s="1"/>
  <c r="Q17" i="18"/>
  <c r="Q17" i="20" s="1"/>
  <c r="D69" i="18"/>
  <c r="D69" i="20" s="1"/>
  <c r="D57" i="25" s="1"/>
  <c r="D64" i="26" s="1"/>
  <c r="P17" i="18"/>
  <c r="P17" i="20" s="1"/>
  <c r="C69" i="18"/>
  <c r="C69" i="20" s="1"/>
  <c r="C57" i="25" s="1"/>
  <c r="C64" i="26" s="1"/>
  <c r="S49" i="18"/>
  <c r="S49" i="20" s="1"/>
  <c r="F101" i="18"/>
  <c r="F101" i="20" s="1"/>
  <c r="X48" i="18"/>
  <c r="X48" i="20" s="1"/>
  <c r="K100" i="18"/>
  <c r="K100" i="20" s="1"/>
  <c r="R49" i="18"/>
  <c r="R49" i="20" s="1"/>
  <c r="E101" i="18"/>
  <c r="E101" i="20" s="1"/>
  <c r="W16" i="18"/>
  <c r="W16" i="20" s="1"/>
  <c r="K13" i="27" s="1"/>
  <c r="V12" i="123" s="1"/>
  <c r="J68" i="18"/>
  <c r="J68" i="20" s="1"/>
  <c r="J56" i="25" s="1"/>
  <c r="J63" i="26" s="1"/>
  <c r="U16" i="18"/>
  <c r="U16" i="20" s="1"/>
  <c r="I13" i="27" s="1"/>
  <c r="T12" i="123" s="1"/>
  <c r="H68" i="18"/>
  <c r="H68" i="20" s="1"/>
  <c r="H56" i="25" s="1"/>
  <c r="H63" i="26" s="1"/>
  <c r="AC19" i="97"/>
  <c r="F16" i="26"/>
  <c r="F16" i="29" s="1"/>
  <c r="T48" i="15"/>
  <c r="G15" i="14"/>
  <c r="W13" i="124"/>
  <c r="V13" i="32"/>
  <c r="K15" i="97" s="1"/>
  <c r="J15" i="15"/>
  <c r="J47" i="14"/>
  <c r="F48" i="15"/>
  <c r="K47" i="15"/>
  <c r="K151" i="15" s="1"/>
  <c r="K118" i="14" s="1"/>
  <c r="K150" i="14" s="1"/>
  <c r="C16" i="15"/>
  <c r="C16" i="17" s="1"/>
  <c r="C48" i="14"/>
  <c r="C16" i="25"/>
  <c r="J15" i="25"/>
  <c r="D16" i="15"/>
  <c r="D16" i="17" s="1"/>
  <c r="D48" i="14"/>
  <c r="H15" i="15"/>
  <c r="H47" i="14"/>
  <c r="E48" i="15"/>
  <c r="G48" i="17"/>
  <c r="G16" i="20"/>
  <c r="G16" i="18"/>
  <c r="G120" i="18" s="1"/>
  <c r="X15" i="15"/>
  <c r="D16" i="25"/>
  <c r="I15" i="25"/>
  <c r="H48" i="20"/>
  <c r="H48" i="18"/>
  <c r="H152" i="18" s="1"/>
  <c r="AB19" i="97"/>
  <c r="E16" i="26"/>
  <c r="E16" i="29" s="1"/>
  <c r="S16" i="15"/>
  <c r="D49" i="18"/>
  <c r="D153" i="18" s="1"/>
  <c r="D49" i="20"/>
  <c r="C49" i="20"/>
  <c r="C49" i="18"/>
  <c r="C153" i="18" s="1"/>
  <c r="I15" i="15"/>
  <c r="I47" i="14"/>
  <c r="J48" i="20"/>
  <c r="J48" i="18"/>
  <c r="J152" i="18" s="1"/>
  <c r="AH18" i="97"/>
  <c r="K15" i="26"/>
  <c r="K15" i="29" s="1"/>
  <c r="R16" i="15"/>
  <c r="I48" i="20"/>
  <c r="I48" i="18"/>
  <c r="I152" i="18" s="1"/>
  <c r="H15" i="25"/>
  <c r="D139" i="25" l="1"/>
  <c r="D180" i="25" s="1"/>
  <c r="H138" i="25"/>
  <c r="H179" i="25" s="1"/>
  <c r="B49" i="17"/>
  <c r="B17" i="18"/>
  <c r="B17" i="20"/>
  <c r="B17" i="29"/>
  <c r="L17" i="26"/>
  <c r="B101" i="15"/>
  <c r="B68" i="14" s="1"/>
  <c r="B100" i="14" s="1"/>
  <c r="O49" i="15"/>
  <c r="B153" i="15"/>
  <c r="B120" i="14" s="1"/>
  <c r="B152" i="14" s="1"/>
  <c r="B16" i="14"/>
  <c r="J138" i="25"/>
  <c r="J179" i="25" s="1"/>
  <c r="C139" i="25"/>
  <c r="C180" i="25" s="1"/>
  <c r="I138" i="25"/>
  <c r="I179" i="25" s="1"/>
  <c r="I119" i="15"/>
  <c r="I15" i="17"/>
  <c r="H119" i="15"/>
  <c r="H15" i="17"/>
  <c r="I67" i="15"/>
  <c r="J119" i="15"/>
  <c r="J15" i="17"/>
  <c r="G120" i="20"/>
  <c r="G97" i="25" s="1"/>
  <c r="G105" i="26" s="1"/>
  <c r="I152" i="20"/>
  <c r="C153" i="20"/>
  <c r="D153" i="20"/>
  <c r="J152" i="20"/>
  <c r="H152" i="20"/>
  <c r="E152" i="15"/>
  <c r="E119" i="14" s="1"/>
  <c r="E151" i="14" s="1"/>
  <c r="E100" i="15"/>
  <c r="E67" i="14" s="1"/>
  <c r="E99" i="14" s="1"/>
  <c r="D68" i="15"/>
  <c r="D120" i="15"/>
  <c r="C120" i="15"/>
  <c r="C68" i="15"/>
  <c r="H67" i="15"/>
  <c r="J67" i="15"/>
  <c r="F100" i="15"/>
  <c r="F67" i="14" s="1"/>
  <c r="F99" i="14" s="1"/>
  <c r="F152" i="15"/>
  <c r="F119" i="14" s="1"/>
  <c r="F151" i="14" s="1"/>
  <c r="K99" i="15"/>
  <c r="K66" i="14" s="1"/>
  <c r="K98" i="14" s="1"/>
  <c r="T16" i="18"/>
  <c r="T16" i="20" s="1"/>
  <c r="H13" i="27" s="1"/>
  <c r="S12" i="123" s="1"/>
  <c r="G68" i="18"/>
  <c r="G68" i="20" s="1"/>
  <c r="G56" i="25" s="1"/>
  <c r="G63" i="26" s="1"/>
  <c r="Q49" i="18"/>
  <c r="Q49" i="20" s="1"/>
  <c r="D101" i="18"/>
  <c r="D101" i="20" s="1"/>
  <c r="P49" i="18"/>
  <c r="P49" i="20" s="1"/>
  <c r="C101" i="18"/>
  <c r="C101" i="20" s="1"/>
  <c r="W48" i="18"/>
  <c r="W48" i="20" s="1"/>
  <c r="J100" i="18"/>
  <c r="J100" i="20" s="1"/>
  <c r="U48" i="18"/>
  <c r="U48" i="20" s="1"/>
  <c r="H100" i="18"/>
  <c r="H100" i="20" s="1"/>
  <c r="V48" i="18"/>
  <c r="V48" i="20" s="1"/>
  <c r="I100" i="18"/>
  <c r="I100" i="20" s="1"/>
  <c r="I47" i="15"/>
  <c r="I151" i="15" s="1"/>
  <c r="I118" i="14" s="1"/>
  <c r="I150" i="14" s="1"/>
  <c r="G48" i="18"/>
  <c r="G152" i="18" s="1"/>
  <c r="G48" i="20"/>
  <c r="Z19" i="97"/>
  <c r="C16" i="26"/>
  <c r="J47" i="15"/>
  <c r="J151" i="15" s="1"/>
  <c r="J118" i="14" s="1"/>
  <c r="J150" i="14" s="1"/>
  <c r="T13" i="124"/>
  <c r="S13" i="32"/>
  <c r="H15" i="97" s="1"/>
  <c r="E48" i="17"/>
  <c r="E16" i="20"/>
  <c r="E16" i="18"/>
  <c r="E120" i="18" s="1"/>
  <c r="F48" i="17"/>
  <c r="F16" i="18"/>
  <c r="F120" i="18" s="1"/>
  <c r="F16" i="20"/>
  <c r="U13" i="124"/>
  <c r="T13" i="32"/>
  <c r="I15" i="97" s="1"/>
  <c r="Q16" i="15"/>
  <c r="P16" i="15"/>
  <c r="S48" i="15"/>
  <c r="F15" i="14"/>
  <c r="W15" i="15"/>
  <c r="AE18" i="97"/>
  <c r="H15" i="26"/>
  <c r="H15" i="29" s="1"/>
  <c r="V15" i="15"/>
  <c r="AF18" i="97"/>
  <c r="I15" i="26"/>
  <c r="I15" i="29" s="1"/>
  <c r="H47" i="15"/>
  <c r="H151" i="15" s="1"/>
  <c r="H118" i="14" s="1"/>
  <c r="H150" i="14" s="1"/>
  <c r="D48" i="15"/>
  <c r="AG18" i="97"/>
  <c r="J15" i="26"/>
  <c r="J15" i="29" s="1"/>
  <c r="C48" i="15"/>
  <c r="X47" i="15"/>
  <c r="K14" i="14"/>
  <c r="G15" i="15"/>
  <c r="G15" i="17" s="1"/>
  <c r="G47" i="14"/>
  <c r="AA19" i="97"/>
  <c r="D16" i="26"/>
  <c r="D16" i="29" s="1"/>
  <c r="K47" i="17"/>
  <c r="K15" i="18"/>
  <c r="K119" i="18" s="1"/>
  <c r="K15" i="20"/>
  <c r="G15" i="25"/>
  <c r="R48" i="15"/>
  <c r="E15" i="14"/>
  <c r="U15" i="15"/>
  <c r="V13" i="124"/>
  <c r="U13" i="32"/>
  <c r="J15" i="97" s="1"/>
  <c r="B16" i="25" l="1"/>
  <c r="B121" i="18"/>
  <c r="B121" i="20" s="1"/>
  <c r="B98" i="25" s="1"/>
  <c r="B106" i="26" s="1"/>
  <c r="L106" i="26" s="1"/>
  <c r="O17" i="18"/>
  <c r="O17" i="20" s="1"/>
  <c r="B69" i="18"/>
  <c r="B69" i="20" s="1"/>
  <c r="B57" i="25" s="1"/>
  <c r="B64" i="26" s="1"/>
  <c r="L64" i="26" s="1"/>
  <c r="B48" i="14"/>
  <c r="B16" i="15"/>
  <c r="B49" i="18"/>
  <c r="B49" i="20"/>
  <c r="G138" i="25"/>
  <c r="G179" i="25" s="1"/>
  <c r="H99" i="15"/>
  <c r="H66" i="14" s="1"/>
  <c r="H98" i="14" s="1"/>
  <c r="G152" i="20"/>
  <c r="F120" i="20"/>
  <c r="F97" i="25" s="1"/>
  <c r="F105" i="26" s="1"/>
  <c r="E120" i="20"/>
  <c r="E97" i="25" s="1"/>
  <c r="E105" i="26" s="1"/>
  <c r="K119" i="20"/>
  <c r="K96" i="25" s="1"/>
  <c r="K104" i="26" s="1"/>
  <c r="D152" i="15"/>
  <c r="D119" i="14" s="1"/>
  <c r="D151" i="14" s="1"/>
  <c r="D100" i="15"/>
  <c r="D67" i="14" s="1"/>
  <c r="D99" i="14" s="1"/>
  <c r="I99" i="15"/>
  <c r="I66" i="14" s="1"/>
  <c r="I98" i="14" s="1"/>
  <c r="C100" i="15"/>
  <c r="C67" i="14" s="1"/>
  <c r="C99" i="14" s="1"/>
  <c r="C152" i="15"/>
  <c r="C119" i="14" s="1"/>
  <c r="C151" i="14" s="1"/>
  <c r="J99" i="15"/>
  <c r="J66" i="14" s="1"/>
  <c r="J98" i="14" s="1"/>
  <c r="G67" i="15"/>
  <c r="G119" i="15"/>
  <c r="X15" i="18"/>
  <c r="X15" i="20" s="1"/>
  <c r="L12" i="27" s="1"/>
  <c r="W11" i="123" s="1"/>
  <c r="K67" i="18"/>
  <c r="K67" i="20" s="1"/>
  <c r="K55" i="25" s="1"/>
  <c r="K62" i="26" s="1"/>
  <c r="S16" i="18"/>
  <c r="S16" i="20" s="1"/>
  <c r="G13" i="27" s="1"/>
  <c r="R12" i="123" s="1"/>
  <c r="F68" i="18"/>
  <c r="F68" i="20" s="1"/>
  <c r="F56" i="25" s="1"/>
  <c r="F63" i="26" s="1"/>
  <c r="T48" i="18"/>
  <c r="T48" i="20" s="1"/>
  <c r="G100" i="18"/>
  <c r="G100" i="20" s="1"/>
  <c r="R16" i="18"/>
  <c r="R16" i="20" s="1"/>
  <c r="F13" i="27" s="1"/>
  <c r="Q12" i="123" s="1"/>
  <c r="E68" i="18"/>
  <c r="E68" i="20" s="1"/>
  <c r="E56" i="25" s="1"/>
  <c r="E63" i="26" s="1"/>
  <c r="K14" i="25"/>
  <c r="Q48" i="15"/>
  <c r="D15" i="14"/>
  <c r="C16" i="29"/>
  <c r="H47" i="17"/>
  <c r="H15" i="18"/>
  <c r="H119" i="18" s="1"/>
  <c r="H15" i="20"/>
  <c r="S13" i="124"/>
  <c r="R13" i="32"/>
  <c r="G15" i="97" s="1"/>
  <c r="K47" i="20"/>
  <c r="K47" i="18"/>
  <c r="K151" i="18" s="1"/>
  <c r="T15" i="15"/>
  <c r="I47" i="17"/>
  <c r="I15" i="20"/>
  <c r="I15" i="18"/>
  <c r="I119" i="18" s="1"/>
  <c r="F15" i="15"/>
  <c r="F15" i="17" s="1"/>
  <c r="F47" i="14"/>
  <c r="C48" i="17"/>
  <c r="C16" i="20"/>
  <c r="C16" i="18"/>
  <c r="C120" i="18" s="1"/>
  <c r="F15" i="25"/>
  <c r="E15" i="25"/>
  <c r="W47" i="15"/>
  <c r="J14" i="14"/>
  <c r="V47" i="15"/>
  <c r="I14" i="14"/>
  <c r="E15" i="15"/>
  <c r="E15" i="17" s="1"/>
  <c r="E47" i="14"/>
  <c r="AD18" i="97"/>
  <c r="G15" i="26"/>
  <c r="G15" i="29" s="1"/>
  <c r="E48" i="18"/>
  <c r="E152" i="18" s="1"/>
  <c r="E48" i="20"/>
  <c r="G47" i="15"/>
  <c r="K14" i="15"/>
  <c r="K14" i="17" s="1"/>
  <c r="K46" i="14"/>
  <c r="P48" i="15"/>
  <c r="C15" i="14"/>
  <c r="U47" i="15"/>
  <c r="H14" i="14"/>
  <c r="J47" i="17"/>
  <c r="J15" i="18"/>
  <c r="J119" i="18" s="1"/>
  <c r="J15" i="20"/>
  <c r="D48" i="17"/>
  <c r="D16" i="20"/>
  <c r="D16" i="18"/>
  <c r="D120" i="18" s="1"/>
  <c r="F48" i="18"/>
  <c r="F152" i="18" s="1"/>
  <c r="F48" i="20"/>
  <c r="B16" i="17" l="1"/>
  <c r="B120" i="15"/>
  <c r="B68" i="15"/>
  <c r="O16" i="15"/>
  <c r="B153" i="18"/>
  <c r="B153" i="20" s="1"/>
  <c r="B101" i="18"/>
  <c r="B101" i="20" s="1"/>
  <c r="O49" i="18"/>
  <c r="O49" i="20" s="1"/>
  <c r="B48" i="15"/>
  <c r="B16" i="26"/>
  <c r="Y19" i="97"/>
  <c r="B139" i="25"/>
  <c r="B180" i="25" s="1"/>
  <c r="K137" i="25"/>
  <c r="K178" i="25" s="1"/>
  <c r="E138" i="25"/>
  <c r="E179" i="25" s="1"/>
  <c r="F138" i="25"/>
  <c r="F179" i="25" s="1"/>
  <c r="C120" i="20"/>
  <c r="C97" i="25" s="1"/>
  <c r="C105" i="26" s="1"/>
  <c r="F152" i="20"/>
  <c r="E152" i="20"/>
  <c r="H119" i="20"/>
  <c r="H96" i="25" s="1"/>
  <c r="H104" i="26" s="1"/>
  <c r="J119" i="20"/>
  <c r="J96" i="25" s="1"/>
  <c r="J104" i="26" s="1"/>
  <c r="I119" i="20"/>
  <c r="I96" i="25" s="1"/>
  <c r="I104" i="26" s="1"/>
  <c r="K151" i="20"/>
  <c r="D120" i="20"/>
  <c r="D97" i="25" s="1"/>
  <c r="D105" i="26" s="1"/>
  <c r="F67" i="15"/>
  <c r="F119" i="15"/>
  <c r="K118" i="15"/>
  <c r="K66" i="15"/>
  <c r="E119" i="15"/>
  <c r="E67" i="15"/>
  <c r="G151" i="15"/>
  <c r="G118" i="14" s="1"/>
  <c r="G150" i="14" s="1"/>
  <c r="G99" i="15"/>
  <c r="G66" i="14" s="1"/>
  <c r="G98" i="14" s="1"/>
  <c r="V15" i="18"/>
  <c r="V15" i="20" s="1"/>
  <c r="J12" i="27" s="1"/>
  <c r="U11" i="123" s="1"/>
  <c r="I67" i="18"/>
  <c r="I67" i="20" s="1"/>
  <c r="I55" i="25" s="1"/>
  <c r="I62" i="26" s="1"/>
  <c r="Q16" i="18"/>
  <c r="Q16" i="20" s="1"/>
  <c r="E13" i="27" s="1"/>
  <c r="P12" i="123" s="1"/>
  <c r="D68" i="18"/>
  <c r="D68" i="20" s="1"/>
  <c r="D56" i="25" s="1"/>
  <c r="W15" i="18"/>
  <c r="W15" i="20" s="1"/>
  <c r="K12" i="27" s="1"/>
  <c r="V11" i="123" s="1"/>
  <c r="J67" i="18"/>
  <c r="J67" i="20" s="1"/>
  <c r="J55" i="25" s="1"/>
  <c r="J62" i="26" s="1"/>
  <c r="P16" i="18"/>
  <c r="P16" i="20" s="1"/>
  <c r="D13" i="27" s="1"/>
  <c r="O12" i="123" s="1"/>
  <c r="C68" i="18"/>
  <c r="C68" i="20" s="1"/>
  <c r="C56" i="25" s="1"/>
  <c r="C63" i="26" s="1"/>
  <c r="X47" i="18"/>
  <c r="X47" i="20" s="1"/>
  <c r="K99" i="18"/>
  <c r="K99" i="20" s="1"/>
  <c r="U15" i="18"/>
  <c r="U15" i="20" s="1"/>
  <c r="I12" i="27" s="1"/>
  <c r="T11" i="123" s="1"/>
  <c r="H67" i="18"/>
  <c r="H67" i="20" s="1"/>
  <c r="H55" i="25" s="1"/>
  <c r="H62" i="26" s="1"/>
  <c r="S48" i="18"/>
  <c r="S48" i="20" s="1"/>
  <c r="F100" i="18"/>
  <c r="F100" i="20" s="1"/>
  <c r="R48" i="18"/>
  <c r="R48" i="20" s="1"/>
  <c r="E100" i="18"/>
  <c r="E100" i="20" s="1"/>
  <c r="C15" i="25"/>
  <c r="I47" i="18"/>
  <c r="I151" i="18" s="1"/>
  <c r="I47" i="20"/>
  <c r="C48" i="18"/>
  <c r="C152" i="18" s="1"/>
  <c r="C48" i="20"/>
  <c r="H14" i="25"/>
  <c r="R15" i="15"/>
  <c r="S15" i="15"/>
  <c r="AB18" i="97"/>
  <c r="E15" i="26"/>
  <c r="E15" i="29" s="1"/>
  <c r="H14" i="15"/>
  <c r="H14" i="17" s="1"/>
  <c r="H46" i="14"/>
  <c r="E47" i="15"/>
  <c r="I14" i="15"/>
  <c r="I14" i="17" s="1"/>
  <c r="I46" i="14"/>
  <c r="J14" i="15"/>
  <c r="J14" i="17" s="1"/>
  <c r="J46" i="14"/>
  <c r="Q13" i="124"/>
  <c r="P13" i="32"/>
  <c r="E15" i="97" s="1"/>
  <c r="F47" i="15"/>
  <c r="D15" i="15"/>
  <c r="D15" i="17" s="1"/>
  <c r="D47" i="14"/>
  <c r="W12" i="124"/>
  <c r="V12" i="32"/>
  <c r="K14" i="97" s="1"/>
  <c r="Q13" i="32"/>
  <c r="F15" i="97" s="1"/>
  <c r="R13" i="124"/>
  <c r="D15" i="25"/>
  <c r="J47" i="20"/>
  <c r="J47" i="18"/>
  <c r="J151" i="18" s="1"/>
  <c r="X14" i="15"/>
  <c r="D48" i="20"/>
  <c r="D48" i="18"/>
  <c r="D152" i="18" s="1"/>
  <c r="C15" i="15"/>
  <c r="C15" i="17" s="1"/>
  <c r="C47" i="14"/>
  <c r="K46" i="15"/>
  <c r="T47" i="15"/>
  <c r="G14" i="14"/>
  <c r="J14" i="25"/>
  <c r="AC18" i="97"/>
  <c r="F15" i="26"/>
  <c r="F15" i="29" s="1"/>
  <c r="I14" i="25"/>
  <c r="G47" i="17"/>
  <c r="G15" i="20"/>
  <c r="G15" i="18"/>
  <c r="G119" i="18" s="1"/>
  <c r="H47" i="20"/>
  <c r="H47" i="18"/>
  <c r="H151" i="18" s="1"/>
  <c r="AH17" i="97"/>
  <c r="K14" i="26"/>
  <c r="K14" i="29" s="1"/>
  <c r="D138" i="25" l="1"/>
  <c r="D179" i="25" s="1"/>
  <c r="D63" i="26"/>
  <c r="C138" i="25"/>
  <c r="C179" i="25" s="1"/>
  <c r="J137" i="25"/>
  <c r="J178" i="25" s="1"/>
  <c r="I137" i="25"/>
  <c r="I178" i="25" s="1"/>
  <c r="B16" i="29"/>
  <c r="L16" i="26"/>
  <c r="B48" i="17"/>
  <c r="B16" i="20"/>
  <c r="B16" i="18"/>
  <c r="B152" i="15"/>
  <c r="B119" i="14" s="1"/>
  <c r="O48" i="15"/>
  <c r="B15" i="14"/>
  <c r="B100" i="15"/>
  <c r="B67" i="14" s="1"/>
  <c r="H137" i="25"/>
  <c r="H178" i="25" s="1"/>
  <c r="G119" i="20"/>
  <c r="G96" i="25" s="1"/>
  <c r="G104" i="26" s="1"/>
  <c r="J151" i="20"/>
  <c r="I151" i="20"/>
  <c r="D152" i="20"/>
  <c r="H151" i="20"/>
  <c r="C152" i="20"/>
  <c r="F151" i="15"/>
  <c r="F118" i="14" s="1"/>
  <c r="F150" i="14" s="1"/>
  <c r="F99" i="15"/>
  <c r="F66" i="14" s="1"/>
  <c r="F98" i="14" s="1"/>
  <c r="I118" i="15"/>
  <c r="I66" i="15"/>
  <c r="K150" i="15"/>
  <c r="K117" i="14" s="1"/>
  <c r="K149" i="14" s="1"/>
  <c r="K98" i="15"/>
  <c r="K65" i="14" s="1"/>
  <c r="K97" i="14" s="1"/>
  <c r="C67" i="15"/>
  <c r="C119" i="15"/>
  <c r="E99" i="15"/>
  <c r="E66" i="14" s="1"/>
  <c r="E98" i="14" s="1"/>
  <c r="E151" i="15"/>
  <c r="E118" i="14" s="1"/>
  <c r="E150" i="14" s="1"/>
  <c r="D119" i="15"/>
  <c r="D67" i="15"/>
  <c r="H118" i="15"/>
  <c r="H66" i="15"/>
  <c r="J66" i="15"/>
  <c r="J118" i="15"/>
  <c r="P48" i="18"/>
  <c r="P48" i="20" s="1"/>
  <c r="C100" i="18"/>
  <c r="C100" i="20" s="1"/>
  <c r="W47" i="18"/>
  <c r="W47" i="20" s="1"/>
  <c r="J99" i="18"/>
  <c r="J99" i="20" s="1"/>
  <c r="V47" i="18"/>
  <c r="V47" i="20" s="1"/>
  <c r="I99" i="18"/>
  <c r="I99" i="20" s="1"/>
  <c r="T15" i="18"/>
  <c r="T15" i="20" s="1"/>
  <c r="H12" i="27" s="1"/>
  <c r="S11" i="123" s="1"/>
  <c r="G67" i="18"/>
  <c r="G67" i="20" s="1"/>
  <c r="G55" i="25" s="1"/>
  <c r="G62" i="26" s="1"/>
  <c r="U47" i="18"/>
  <c r="U47" i="20" s="1"/>
  <c r="H99" i="18"/>
  <c r="H99" i="20" s="1"/>
  <c r="Q48" i="18"/>
  <c r="Q48" i="20" s="1"/>
  <c r="D100" i="18"/>
  <c r="D100" i="20" s="1"/>
  <c r="G14" i="25"/>
  <c r="E47" i="17"/>
  <c r="E15" i="20"/>
  <c r="E15" i="18"/>
  <c r="E119" i="18" s="1"/>
  <c r="T12" i="124"/>
  <c r="S12" i="32"/>
  <c r="H14" i="97" s="1"/>
  <c r="G47" i="20"/>
  <c r="G47" i="18"/>
  <c r="G151" i="18" s="1"/>
  <c r="D47" i="15"/>
  <c r="J46" i="15"/>
  <c r="I46" i="15"/>
  <c r="R47" i="15"/>
  <c r="E14" i="14"/>
  <c r="AE17" i="97"/>
  <c r="H14" i="26"/>
  <c r="H14" i="29" s="1"/>
  <c r="X46" i="15"/>
  <c r="K13" i="14"/>
  <c r="P13" i="124"/>
  <c r="O13" i="32"/>
  <c r="D15" i="97" s="1"/>
  <c r="H46" i="15"/>
  <c r="AF17" i="97"/>
  <c r="I14" i="26"/>
  <c r="I14" i="29" s="1"/>
  <c r="V12" i="124"/>
  <c r="U12" i="32"/>
  <c r="J14" i="97" s="1"/>
  <c r="P15" i="15"/>
  <c r="K46" i="17"/>
  <c r="K14" i="20"/>
  <c r="K14" i="18"/>
  <c r="K118" i="18" s="1"/>
  <c r="S47" i="15"/>
  <c r="F14" i="14"/>
  <c r="W14" i="15"/>
  <c r="V14" i="15"/>
  <c r="U14" i="15"/>
  <c r="F47" i="17"/>
  <c r="F15" i="20"/>
  <c r="F15" i="18"/>
  <c r="F119" i="18" s="1"/>
  <c r="Z18" i="97"/>
  <c r="C15" i="26"/>
  <c r="G14" i="15"/>
  <c r="G14" i="17" s="1"/>
  <c r="G46" i="14"/>
  <c r="T12" i="32"/>
  <c r="I14" i="97" s="1"/>
  <c r="U12" i="124"/>
  <c r="AG17" i="97"/>
  <c r="J14" i="26"/>
  <c r="J14" i="29" s="1"/>
  <c r="C47" i="15"/>
  <c r="AA18" i="97"/>
  <c r="D15" i="26"/>
  <c r="D15" i="29" s="1"/>
  <c r="Q15" i="15"/>
  <c r="N13" i="32"/>
  <c r="C15" i="97" s="1"/>
  <c r="O13" i="124"/>
  <c r="B47" i="14" l="1"/>
  <c r="B15" i="15"/>
  <c r="B15" i="25"/>
  <c r="B48" i="20"/>
  <c r="B48" i="18"/>
  <c r="B120" i="18"/>
  <c r="B120" i="20" s="1"/>
  <c r="B97" i="25" s="1"/>
  <c r="B105" i="26" s="1"/>
  <c r="L105" i="26" s="1"/>
  <c r="O16" i="18"/>
  <c r="O16" i="20" s="1"/>
  <c r="C13" i="27" s="1"/>
  <c r="B68" i="18"/>
  <c r="B68" i="20" s="1"/>
  <c r="B56" i="25" s="1"/>
  <c r="B63" i="26" s="1"/>
  <c r="L63" i="26" s="1"/>
  <c r="G137" i="25"/>
  <c r="G178" i="25" s="1"/>
  <c r="G151" i="20"/>
  <c r="E119" i="20"/>
  <c r="E96" i="25" s="1"/>
  <c r="E104" i="26" s="1"/>
  <c r="F119" i="20"/>
  <c r="F96" i="25" s="1"/>
  <c r="F104" i="26" s="1"/>
  <c r="K118" i="20"/>
  <c r="K95" i="25" s="1"/>
  <c r="K103" i="26" s="1"/>
  <c r="I150" i="15"/>
  <c r="I117" i="14" s="1"/>
  <c r="I149" i="14" s="1"/>
  <c r="I98" i="15"/>
  <c r="I65" i="14" s="1"/>
  <c r="I97" i="14" s="1"/>
  <c r="C151" i="15"/>
  <c r="C118" i="14" s="1"/>
  <c r="C150" i="14" s="1"/>
  <c r="C99" i="15"/>
  <c r="C66" i="14" s="1"/>
  <c r="C98" i="14" s="1"/>
  <c r="G118" i="15"/>
  <c r="G66" i="15"/>
  <c r="H150" i="15"/>
  <c r="H117" i="14" s="1"/>
  <c r="H149" i="14" s="1"/>
  <c r="H98" i="15"/>
  <c r="H65" i="14" s="1"/>
  <c r="H97" i="14" s="1"/>
  <c r="J150" i="15"/>
  <c r="J117" i="14" s="1"/>
  <c r="J149" i="14" s="1"/>
  <c r="J98" i="15"/>
  <c r="J65" i="14" s="1"/>
  <c r="J97" i="14" s="1"/>
  <c r="D99" i="15"/>
  <c r="D66" i="14" s="1"/>
  <c r="D98" i="14" s="1"/>
  <c r="D151" i="15"/>
  <c r="D118" i="14" s="1"/>
  <c r="D150" i="14" s="1"/>
  <c r="X14" i="18"/>
  <c r="X14" i="20" s="1"/>
  <c r="L11" i="27" s="1"/>
  <c r="W10" i="123" s="1"/>
  <c r="K66" i="18"/>
  <c r="K66" i="20" s="1"/>
  <c r="K54" i="25" s="1"/>
  <c r="K61" i="26" s="1"/>
  <c r="T47" i="18"/>
  <c r="T47" i="20" s="1"/>
  <c r="G99" i="18"/>
  <c r="G99" i="20" s="1"/>
  <c r="R15" i="18"/>
  <c r="R15" i="20" s="1"/>
  <c r="F12" i="27" s="1"/>
  <c r="Q11" i="123" s="1"/>
  <c r="E67" i="18"/>
  <c r="E67" i="20" s="1"/>
  <c r="E55" i="25" s="1"/>
  <c r="S15" i="18"/>
  <c r="S15" i="20" s="1"/>
  <c r="G12" i="27" s="1"/>
  <c r="R11" i="123" s="1"/>
  <c r="F67" i="18"/>
  <c r="F67" i="20" s="1"/>
  <c r="F55" i="25" s="1"/>
  <c r="F62" i="26" s="1"/>
  <c r="E14" i="25"/>
  <c r="P47" i="15"/>
  <c r="C14" i="14"/>
  <c r="T14" i="15"/>
  <c r="F14" i="25"/>
  <c r="K46" i="18"/>
  <c r="K150" i="18" s="1"/>
  <c r="K46" i="20"/>
  <c r="K13" i="15"/>
  <c r="K13" i="17" s="1"/>
  <c r="K45" i="14"/>
  <c r="Q47" i="15"/>
  <c r="D14" i="14"/>
  <c r="E47" i="20"/>
  <c r="E47" i="18"/>
  <c r="E151" i="18" s="1"/>
  <c r="C15" i="29"/>
  <c r="K13" i="25"/>
  <c r="F47" i="18"/>
  <c r="F151" i="18" s="1"/>
  <c r="F47" i="20"/>
  <c r="U46" i="15"/>
  <c r="H13" i="14"/>
  <c r="W46" i="15"/>
  <c r="J13" i="14"/>
  <c r="S12" i="124"/>
  <c r="R12" i="32"/>
  <c r="G14" i="97" s="1"/>
  <c r="G46" i="15"/>
  <c r="D47" i="17"/>
  <c r="D15" i="20"/>
  <c r="D15" i="18"/>
  <c r="D119" i="18" s="1"/>
  <c r="H46" i="17"/>
  <c r="H14" i="18"/>
  <c r="H118" i="18" s="1"/>
  <c r="H14" i="20"/>
  <c r="I46" i="17"/>
  <c r="I14" i="20"/>
  <c r="I14" i="18"/>
  <c r="I118" i="18" s="1"/>
  <c r="J46" i="17"/>
  <c r="J14" i="20"/>
  <c r="J14" i="18"/>
  <c r="J118" i="18" s="1"/>
  <c r="F14" i="15"/>
  <c r="F14" i="17" s="1"/>
  <c r="F46" i="14"/>
  <c r="C47" i="17"/>
  <c r="C15" i="20"/>
  <c r="C15" i="18"/>
  <c r="C119" i="18" s="1"/>
  <c r="E14" i="15"/>
  <c r="E14" i="17" s="1"/>
  <c r="E46" i="14"/>
  <c r="V46" i="15"/>
  <c r="I13" i="14"/>
  <c r="AD17" i="97"/>
  <c r="G14" i="26"/>
  <c r="G14" i="29" s="1"/>
  <c r="E137" i="25" l="1"/>
  <c r="E178" i="25" s="1"/>
  <c r="E62" i="26"/>
  <c r="B152" i="18"/>
  <c r="B152" i="20" s="1"/>
  <c r="B100" i="18"/>
  <c r="B100" i="20" s="1"/>
  <c r="O48" i="18"/>
  <c r="O48" i="20" s="1"/>
  <c r="B138" i="25"/>
  <c r="B179" i="25" s="1"/>
  <c r="N12" i="123"/>
  <c r="M13" i="32"/>
  <c r="B15" i="97" s="1"/>
  <c r="N13" i="124"/>
  <c r="B15" i="17"/>
  <c r="B67" i="15"/>
  <c r="O15" i="15"/>
  <c r="B119" i="15"/>
  <c r="B15" i="26"/>
  <c r="Y18" i="97"/>
  <c r="B47" i="15"/>
  <c r="F137" i="25"/>
  <c r="F178" i="25" s="1"/>
  <c r="K136" i="25"/>
  <c r="K177" i="25" s="1"/>
  <c r="C119" i="20"/>
  <c r="C96" i="25" s="1"/>
  <c r="C104" i="26" s="1"/>
  <c r="I118" i="20"/>
  <c r="I95" i="25" s="1"/>
  <c r="I103" i="26" s="1"/>
  <c r="E151" i="20"/>
  <c r="H118" i="20"/>
  <c r="H95" i="25" s="1"/>
  <c r="H103" i="26" s="1"/>
  <c r="D119" i="20"/>
  <c r="D96" i="25" s="1"/>
  <c r="D104" i="26" s="1"/>
  <c r="F151" i="20"/>
  <c r="J118" i="20"/>
  <c r="J95" i="25" s="1"/>
  <c r="J103" i="26" s="1"/>
  <c r="K150" i="20"/>
  <c r="K65" i="15"/>
  <c r="K117" i="15"/>
  <c r="G98" i="15"/>
  <c r="G65" i="14" s="1"/>
  <c r="G97" i="14" s="1"/>
  <c r="G150" i="15"/>
  <c r="G117" i="14" s="1"/>
  <c r="G149" i="14" s="1"/>
  <c r="E66" i="15"/>
  <c r="E118" i="15"/>
  <c r="F118" i="15"/>
  <c r="F66" i="15"/>
  <c r="V14" i="18"/>
  <c r="V14" i="20" s="1"/>
  <c r="J11" i="27" s="1"/>
  <c r="U10" i="123" s="1"/>
  <c r="I66" i="18"/>
  <c r="I66" i="20" s="1"/>
  <c r="I54" i="25" s="1"/>
  <c r="W14" i="18"/>
  <c r="W14" i="20" s="1"/>
  <c r="K11" i="27" s="1"/>
  <c r="V10" i="123" s="1"/>
  <c r="J66" i="18"/>
  <c r="J66" i="20" s="1"/>
  <c r="J54" i="25" s="1"/>
  <c r="J61" i="26" s="1"/>
  <c r="R47" i="18"/>
  <c r="R47" i="20" s="1"/>
  <c r="E99" i="18"/>
  <c r="E99" i="20" s="1"/>
  <c r="X46" i="18"/>
  <c r="X46" i="20" s="1"/>
  <c r="K98" i="18"/>
  <c r="K98" i="20" s="1"/>
  <c r="U14" i="18"/>
  <c r="U14" i="20" s="1"/>
  <c r="I11" i="27" s="1"/>
  <c r="T10" i="123" s="1"/>
  <c r="H66" i="18"/>
  <c r="H66" i="20" s="1"/>
  <c r="H54" i="25" s="1"/>
  <c r="H61" i="26" s="1"/>
  <c r="S47" i="18"/>
  <c r="S47" i="20" s="1"/>
  <c r="F99" i="18"/>
  <c r="F99" i="20" s="1"/>
  <c r="Q15" i="18"/>
  <c r="Q15" i="20" s="1"/>
  <c r="E12" i="27" s="1"/>
  <c r="P11" i="123" s="1"/>
  <c r="D67" i="18"/>
  <c r="D67" i="20" s="1"/>
  <c r="D55" i="25" s="1"/>
  <c r="D62" i="26" s="1"/>
  <c r="P15" i="18"/>
  <c r="P15" i="20" s="1"/>
  <c r="D12" i="27" s="1"/>
  <c r="O11" i="123" s="1"/>
  <c r="C67" i="18"/>
  <c r="C67" i="20" s="1"/>
  <c r="C55" i="25" s="1"/>
  <c r="C62" i="26" s="1"/>
  <c r="F46" i="15"/>
  <c r="J13" i="15"/>
  <c r="J13" i="17" s="1"/>
  <c r="J45" i="14"/>
  <c r="D14" i="15"/>
  <c r="D14" i="17" s="1"/>
  <c r="D46" i="14"/>
  <c r="I13" i="15"/>
  <c r="I13" i="17" s="1"/>
  <c r="I45" i="14"/>
  <c r="E46" i="15"/>
  <c r="J13" i="25"/>
  <c r="I46" i="20"/>
  <c r="I46" i="18"/>
  <c r="I150" i="18" s="1"/>
  <c r="AC17" i="97"/>
  <c r="F14" i="26"/>
  <c r="F14" i="29" s="1"/>
  <c r="T46" i="15"/>
  <c r="G13" i="14"/>
  <c r="H13" i="15"/>
  <c r="H13" i="17" s="1"/>
  <c r="H45" i="14"/>
  <c r="K45" i="15"/>
  <c r="C14" i="25"/>
  <c r="H13" i="25"/>
  <c r="W11" i="124"/>
  <c r="V11" i="32"/>
  <c r="K13" i="97" s="1"/>
  <c r="X13" i="15"/>
  <c r="G46" i="17"/>
  <c r="G14" i="18"/>
  <c r="G118" i="18" s="1"/>
  <c r="G14" i="20"/>
  <c r="C14" i="15"/>
  <c r="C14" i="17" s="1"/>
  <c r="C46" i="14"/>
  <c r="P12" i="32"/>
  <c r="E14" i="97" s="1"/>
  <c r="Q12" i="124"/>
  <c r="I13" i="25"/>
  <c r="H46" i="18"/>
  <c r="H150" i="18" s="1"/>
  <c r="H46" i="20"/>
  <c r="R12" i="124"/>
  <c r="Q12" i="32"/>
  <c r="F14" i="97" s="1"/>
  <c r="J46" i="20"/>
  <c r="J46" i="18"/>
  <c r="J150" i="18" s="1"/>
  <c r="D14" i="25"/>
  <c r="R14" i="15"/>
  <c r="C47" i="18"/>
  <c r="C151" i="18" s="1"/>
  <c r="C47" i="20"/>
  <c r="S14" i="15"/>
  <c r="D47" i="20"/>
  <c r="D47" i="18"/>
  <c r="D151" i="18" s="1"/>
  <c r="AH16" i="97"/>
  <c r="K13" i="26"/>
  <c r="K13" i="29" s="1"/>
  <c r="AB17" i="97"/>
  <c r="E14" i="26"/>
  <c r="E14" i="29" s="1"/>
  <c r="I136" i="25" l="1"/>
  <c r="I177" i="25" s="1"/>
  <c r="I61" i="26"/>
  <c r="B14" i="14"/>
  <c r="O47" i="15"/>
  <c r="B15" i="29"/>
  <c r="L15" i="26"/>
  <c r="B47" i="17"/>
  <c r="B15" i="18"/>
  <c r="B15" i="20"/>
  <c r="J136" i="25"/>
  <c r="J177" i="25" s="1"/>
  <c r="C137" i="25"/>
  <c r="C178" i="25" s="1"/>
  <c r="D137" i="25"/>
  <c r="D178" i="25" s="1"/>
  <c r="H136" i="25"/>
  <c r="H177" i="25" s="1"/>
  <c r="I150" i="20"/>
  <c r="J150" i="20"/>
  <c r="C151" i="20"/>
  <c r="H150" i="20"/>
  <c r="G118" i="20"/>
  <c r="G95" i="25" s="1"/>
  <c r="G103" i="26" s="1"/>
  <c r="D151" i="20"/>
  <c r="I117" i="15"/>
  <c r="I65" i="15"/>
  <c r="D66" i="15"/>
  <c r="D118" i="15"/>
  <c r="K149" i="15"/>
  <c r="K116" i="14" s="1"/>
  <c r="K148" i="14" s="1"/>
  <c r="K97" i="15"/>
  <c r="K64" i="14" s="1"/>
  <c r="K96" i="14" s="1"/>
  <c r="C118" i="15"/>
  <c r="C66" i="15"/>
  <c r="H117" i="15"/>
  <c r="H65" i="15"/>
  <c r="F98" i="15"/>
  <c r="F65" i="14" s="1"/>
  <c r="F97" i="14" s="1"/>
  <c r="F150" i="15"/>
  <c r="F117" i="14" s="1"/>
  <c r="F149" i="14" s="1"/>
  <c r="E150" i="15"/>
  <c r="E117" i="14" s="1"/>
  <c r="E149" i="14" s="1"/>
  <c r="E98" i="15"/>
  <c r="E65" i="14" s="1"/>
  <c r="E97" i="14" s="1"/>
  <c r="J65" i="15"/>
  <c r="J117" i="15"/>
  <c r="U46" i="18"/>
  <c r="U46" i="20" s="1"/>
  <c r="H98" i="18"/>
  <c r="H98" i="20" s="1"/>
  <c r="T14" i="18"/>
  <c r="T14" i="20" s="1"/>
  <c r="H11" i="27" s="1"/>
  <c r="S10" i="123" s="1"/>
  <c r="G66" i="18"/>
  <c r="G66" i="20" s="1"/>
  <c r="G54" i="25" s="1"/>
  <c r="G61" i="26" s="1"/>
  <c r="Q47" i="18"/>
  <c r="Q47" i="20" s="1"/>
  <c r="D99" i="18"/>
  <c r="D99" i="20" s="1"/>
  <c r="P47" i="18"/>
  <c r="P47" i="20" s="1"/>
  <c r="C99" i="18"/>
  <c r="C99" i="20" s="1"/>
  <c r="W46" i="18"/>
  <c r="W46" i="20" s="1"/>
  <c r="J98" i="18"/>
  <c r="J98" i="20" s="1"/>
  <c r="V46" i="18"/>
  <c r="V46" i="20" s="1"/>
  <c r="I98" i="18"/>
  <c r="I98" i="20" s="1"/>
  <c r="F46" i="17"/>
  <c r="F14" i="18"/>
  <c r="F118" i="18" s="1"/>
  <c r="F14" i="20"/>
  <c r="G46" i="18"/>
  <c r="G150" i="18" s="1"/>
  <c r="G46" i="20"/>
  <c r="AE16" i="97"/>
  <c r="H13" i="26"/>
  <c r="H13" i="29" s="1"/>
  <c r="U13" i="15"/>
  <c r="AG16" i="97"/>
  <c r="J13" i="26"/>
  <c r="J13" i="29" s="1"/>
  <c r="V13" i="15"/>
  <c r="O12" i="124"/>
  <c r="N12" i="32"/>
  <c r="C14" i="97" s="1"/>
  <c r="V11" i="124"/>
  <c r="U11" i="32"/>
  <c r="J13" i="97" s="1"/>
  <c r="I45" i="15"/>
  <c r="D46" i="15"/>
  <c r="J45" i="15"/>
  <c r="S46" i="15"/>
  <c r="F13" i="14"/>
  <c r="P14" i="15"/>
  <c r="Q14" i="15"/>
  <c r="P12" i="124"/>
  <c r="O12" i="32"/>
  <c r="D14" i="97" s="1"/>
  <c r="T11" i="32"/>
  <c r="I13" i="97" s="1"/>
  <c r="U11" i="124"/>
  <c r="C46" i="15"/>
  <c r="G13" i="25"/>
  <c r="K45" i="17"/>
  <c r="K13" i="18"/>
  <c r="K117" i="18" s="1"/>
  <c r="K13" i="20"/>
  <c r="Z17" i="97"/>
  <c r="C14" i="26"/>
  <c r="H45" i="15"/>
  <c r="G13" i="15"/>
  <c r="G13" i="17" s="1"/>
  <c r="G45" i="14"/>
  <c r="R46" i="15"/>
  <c r="E13" i="14"/>
  <c r="E46" i="17"/>
  <c r="E14" i="20"/>
  <c r="E14" i="18"/>
  <c r="E118" i="18" s="1"/>
  <c r="AA17" i="97"/>
  <c r="D14" i="26"/>
  <c r="D14" i="29" s="1"/>
  <c r="AF16" i="97"/>
  <c r="I13" i="26"/>
  <c r="I13" i="29" s="1"/>
  <c r="T11" i="124"/>
  <c r="S11" i="32"/>
  <c r="H13" i="97" s="1"/>
  <c r="X45" i="15"/>
  <c r="K12" i="14"/>
  <c r="W13" i="15"/>
  <c r="B14" i="25" l="1"/>
  <c r="B119" i="18"/>
  <c r="B119" i="20" s="1"/>
  <c r="B96" i="25" s="1"/>
  <c r="B104" i="26" s="1"/>
  <c r="L104" i="26" s="1"/>
  <c r="O15" i="18"/>
  <c r="O15" i="20" s="1"/>
  <c r="C12" i="27" s="1"/>
  <c r="B67" i="18"/>
  <c r="B67" i="20" s="1"/>
  <c r="B55" i="25" s="1"/>
  <c r="B62" i="26" s="1"/>
  <c r="L62" i="26" s="1"/>
  <c r="B47" i="18"/>
  <c r="O47" i="18" s="1"/>
  <c r="B47" i="20"/>
  <c r="B14" i="15"/>
  <c r="B46" i="14"/>
  <c r="G136" i="25"/>
  <c r="G177" i="25" s="1"/>
  <c r="F118" i="20"/>
  <c r="F95" i="25" s="1"/>
  <c r="F103" i="26" s="1"/>
  <c r="E118" i="20"/>
  <c r="E95" i="25" s="1"/>
  <c r="E103" i="26" s="1"/>
  <c r="K117" i="20"/>
  <c r="K94" i="25" s="1"/>
  <c r="K102" i="26" s="1"/>
  <c r="G150" i="20"/>
  <c r="C98" i="15"/>
  <c r="C65" i="14" s="1"/>
  <c r="C97" i="14" s="1"/>
  <c r="C150" i="15"/>
  <c r="C117" i="14" s="1"/>
  <c r="C149" i="14" s="1"/>
  <c r="G117" i="15"/>
  <c r="G65" i="15"/>
  <c r="H97" i="15"/>
  <c r="H64" i="14" s="1"/>
  <c r="H96" i="14" s="1"/>
  <c r="H149" i="15"/>
  <c r="H116" i="14" s="1"/>
  <c r="H148" i="14" s="1"/>
  <c r="I149" i="15"/>
  <c r="I116" i="14" s="1"/>
  <c r="I148" i="14" s="1"/>
  <c r="I97" i="15"/>
  <c r="I64" i="14" s="1"/>
  <c r="I96" i="14" s="1"/>
  <c r="D150" i="15"/>
  <c r="D117" i="14" s="1"/>
  <c r="D149" i="14" s="1"/>
  <c r="D98" i="15"/>
  <c r="D65" i="14" s="1"/>
  <c r="D97" i="14" s="1"/>
  <c r="J149" i="15"/>
  <c r="J116" i="14" s="1"/>
  <c r="J148" i="14" s="1"/>
  <c r="J97" i="15"/>
  <c r="J64" i="14" s="1"/>
  <c r="J96" i="14" s="1"/>
  <c r="X13" i="18"/>
  <c r="X13" i="20" s="1"/>
  <c r="L10" i="27" s="1"/>
  <c r="W9" i="123" s="1"/>
  <c r="K65" i="18"/>
  <c r="K65" i="20" s="1"/>
  <c r="K53" i="25" s="1"/>
  <c r="K60" i="26" s="1"/>
  <c r="S14" i="18"/>
  <c r="S14" i="20" s="1"/>
  <c r="G11" i="27" s="1"/>
  <c r="R10" i="123" s="1"/>
  <c r="F66" i="18"/>
  <c r="F66" i="20" s="1"/>
  <c r="F54" i="25" s="1"/>
  <c r="F61" i="26" s="1"/>
  <c r="T46" i="18"/>
  <c r="T46" i="20" s="1"/>
  <c r="G98" i="18"/>
  <c r="G98" i="20" s="1"/>
  <c r="R14" i="18"/>
  <c r="R14" i="20" s="1"/>
  <c r="F11" i="27" s="1"/>
  <c r="Q10" i="123" s="1"/>
  <c r="E66" i="18"/>
  <c r="E66" i="20" s="1"/>
  <c r="E54" i="25" s="1"/>
  <c r="E61" i="26" s="1"/>
  <c r="P46" i="15"/>
  <c r="C13" i="14"/>
  <c r="D46" i="17"/>
  <c r="D14" i="18"/>
  <c r="D118" i="18" s="1"/>
  <c r="D14" i="20"/>
  <c r="F13" i="15"/>
  <c r="F13" i="17" s="1"/>
  <c r="F45" i="14"/>
  <c r="W45" i="15"/>
  <c r="J12" i="14"/>
  <c r="H45" i="17"/>
  <c r="H13" i="18"/>
  <c r="H117" i="18" s="1"/>
  <c r="H13" i="20"/>
  <c r="F13" i="25"/>
  <c r="AD16" i="97"/>
  <c r="G13" i="26"/>
  <c r="G13" i="29" s="1"/>
  <c r="T13" i="15"/>
  <c r="J45" i="17"/>
  <c r="J13" i="20"/>
  <c r="J13" i="18"/>
  <c r="J117" i="18" s="1"/>
  <c r="C14" i="29"/>
  <c r="K45" i="18"/>
  <c r="K149" i="18" s="1"/>
  <c r="K45" i="20"/>
  <c r="V45" i="15"/>
  <c r="I12" i="14"/>
  <c r="E46" i="18"/>
  <c r="E150" i="18" s="1"/>
  <c r="E46" i="20"/>
  <c r="K12" i="25"/>
  <c r="Q46" i="15"/>
  <c r="D13" i="14"/>
  <c r="C46" i="17"/>
  <c r="C14" i="20"/>
  <c r="C14" i="18"/>
  <c r="C118" i="18" s="1"/>
  <c r="K12" i="15"/>
  <c r="K12" i="17" s="1"/>
  <c r="K44" i="14"/>
  <c r="E13" i="25"/>
  <c r="E13" i="15"/>
  <c r="E13" i="17" s="1"/>
  <c r="E45" i="14"/>
  <c r="G45" i="15"/>
  <c r="U45" i="15"/>
  <c r="H12" i="14"/>
  <c r="S11" i="124"/>
  <c r="R11" i="32"/>
  <c r="G13" i="97" s="1"/>
  <c r="I45" i="17"/>
  <c r="I13" i="18"/>
  <c r="I117" i="18" s="1"/>
  <c r="I13" i="20"/>
  <c r="F46" i="20"/>
  <c r="F46" i="18"/>
  <c r="F150" i="18" s="1"/>
  <c r="B14" i="17" l="1"/>
  <c r="O14" i="15"/>
  <c r="N11" i="123"/>
  <c r="M12" i="32"/>
  <c r="B14" i="97" s="1"/>
  <c r="N12" i="124"/>
  <c r="O47" i="20"/>
  <c r="Y17" i="97"/>
  <c r="B14" i="26"/>
  <c r="B46" i="15"/>
  <c r="B137" i="25"/>
  <c r="B178" i="25" s="1"/>
  <c r="E136" i="25"/>
  <c r="E177" i="25" s="1"/>
  <c r="F136" i="25"/>
  <c r="F177" i="25" s="1"/>
  <c r="K135" i="25"/>
  <c r="K176" i="25" s="1"/>
  <c r="F150" i="20"/>
  <c r="I117" i="20"/>
  <c r="I94" i="25" s="1"/>
  <c r="I102" i="26" s="1"/>
  <c r="H117" i="20"/>
  <c r="H94" i="25" s="1"/>
  <c r="H102" i="26" s="1"/>
  <c r="E150" i="20"/>
  <c r="K149" i="20"/>
  <c r="J117" i="20"/>
  <c r="J94" i="25" s="1"/>
  <c r="J102" i="26" s="1"/>
  <c r="C118" i="20"/>
  <c r="C95" i="25" s="1"/>
  <c r="C103" i="26" s="1"/>
  <c r="D118" i="20"/>
  <c r="D95" i="25" s="1"/>
  <c r="D103" i="26" s="1"/>
  <c r="K64" i="15"/>
  <c r="K116" i="15"/>
  <c r="G97" i="15"/>
  <c r="G64" i="14" s="1"/>
  <c r="G96" i="14" s="1"/>
  <c r="G149" i="15"/>
  <c r="G116" i="14" s="1"/>
  <c r="G148" i="14" s="1"/>
  <c r="E65" i="15"/>
  <c r="E117" i="15"/>
  <c r="F65" i="15"/>
  <c r="F117" i="15"/>
  <c r="P14" i="18"/>
  <c r="P14" i="20" s="1"/>
  <c r="D11" i="27" s="1"/>
  <c r="O10" i="123" s="1"/>
  <c r="C66" i="18"/>
  <c r="C66" i="20" s="1"/>
  <c r="C54" i="25" s="1"/>
  <c r="C61" i="26" s="1"/>
  <c r="W13" i="18"/>
  <c r="W13" i="20" s="1"/>
  <c r="K10" i="27" s="1"/>
  <c r="V9" i="123" s="1"/>
  <c r="J65" i="18"/>
  <c r="J65" i="20" s="1"/>
  <c r="J53" i="25" s="1"/>
  <c r="J60" i="26" s="1"/>
  <c r="Q14" i="18"/>
  <c r="Q14" i="20" s="1"/>
  <c r="E11" i="27" s="1"/>
  <c r="P10" i="123" s="1"/>
  <c r="D66" i="18"/>
  <c r="D66" i="20" s="1"/>
  <c r="D54" i="25" s="1"/>
  <c r="D61" i="26" s="1"/>
  <c r="R46" i="18"/>
  <c r="R46" i="20" s="1"/>
  <c r="E98" i="18"/>
  <c r="E98" i="20" s="1"/>
  <c r="S46" i="18"/>
  <c r="S46" i="20" s="1"/>
  <c r="F98" i="18"/>
  <c r="F98" i="20" s="1"/>
  <c r="V13" i="18"/>
  <c r="V13" i="20" s="1"/>
  <c r="J10" i="27" s="1"/>
  <c r="U9" i="123" s="1"/>
  <c r="I65" i="18"/>
  <c r="I65" i="20" s="1"/>
  <c r="I53" i="25" s="1"/>
  <c r="I60" i="26" s="1"/>
  <c r="X45" i="18"/>
  <c r="X45" i="20" s="1"/>
  <c r="K97" i="18"/>
  <c r="K97" i="20" s="1"/>
  <c r="U13" i="18"/>
  <c r="U13" i="20" s="1"/>
  <c r="I10" i="27" s="1"/>
  <c r="T9" i="123" s="1"/>
  <c r="H65" i="18"/>
  <c r="H65" i="20" s="1"/>
  <c r="H53" i="25" s="1"/>
  <c r="H60" i="26" s="1"/>
  <c r="X12" i="15"/>
  <c r="D13" i="25"/>
  <c r="I45" i="18"/>
  <c r="I149" i="18" s="1"/>
  <c r="I45" i="20"/>
  <c r="H12" i="15"/>
  <c r="H12" i="17" s="1"/>
  <c r="H44" i="14"/>
  <c r="T45" i="15"/>
  <c r="G12" i="14"/>
  <c r="E45" i="15"/>
  <c r="K44" i="15"/>
  <c r="AH15" i="97"/>
  <c r="K12" i="26"/>
  <c r="K12" i="29" s="1"/>
  <c r="J12" i="25"/>
  <c r="AC16" i="97"/>
  <c r="F13" i="26"/>
  <c r="F13" i="29" s="1"/>
  <c r="H45" i="18"/>
  <c r="H149" i="18" s="1"/>
  <c r="H45" i="20"/>
  <c r="C13" i="15"/>
  <c r="C13" i="17" s="1"/>
  <c r="C45" i="14"/>
  <c r="I12" i="25"/>
  <c r="R13" i="15"/>
  <c r="C13" i="25"/>
  <c r="J45" i="18"/>
  <c r="J149" i="18" s="1"/>
  <c r="J45" i="20"/>
  <c r="R11" i="124"/>
  <c r="Q11" i="32"/>
  <c r="F13" i="97" s="1"/>
  <c r="F45" i="15"/>
  <c r="Q11" i="124"/>
  <c r="P11" i="32"/>
  <c r="E13" i="97" s="1"/>
  <c r="C46" i="20"/>
  <c r="C46" i="18"/>
  <c r="C150" i="18" s="1"/>
  <c r="G45" i="17"/>
  <c r="G13" i="20"/>
  <c r="G13" i="18"/>
  <c r="G117" i="18" s="1"/>
  <c r="H12" i="25"/>
  <c r="J12" i="15"/>
  <c r="J12" i="17" s="1"/>
  <c r="J44" i="14"/>
  <c r="AB16" i="97"/>
  <c r="E13" i="26"/>
  <c r="E13" i="29" s="1"/>
  <c r="D13" i="15"/>
  <c r="D13" i="17" s="1"/>
  <c r="D45" i="14"/>
  <c r="W10" i="124"/>
  <c r="V10" i="32"/>
  <c r="K12" i="97" s="1"/>
  <c r="I12" i="15"/>
  <c r="I12" i="17" s="1"/>
  <c r="I44" i="14"/>
  <c r="S13" i="15"/>
  <c r="D46" i="18"/>
  <c r="D150" i="18" s="1"/>
  <c r="D46" i="20"/>
  <c r="I135" i="25" l="1"/>
  <c r="I176" i="25" s="1"/>
  <c r="B14" i="29"/>
  <c r="L14" i="26"/>
  <c r="O46" i="15"/>
  <c r="B13" i="14"/>
  <c r="B46" i="17"/>
  <c r="B14" i="20"/>
  <c r="B13" i="25" s="1"/>
  <c r="B14" i="18"/>
  <c r="O14" i="18" s="1"/>
  <c r="C136" i="25"/>
  <c r="C177" i="25" s="1"/>
  <c r="H135" i="25"/>
  <c r="H176" i="25" s="1"/>
  <c r="D136" i="25"/>
  <c r="D177" i="25" s="1"/>
  <c r="J135" i="25"/>
  <c r="J176" i="25" s="1"/>
  <c r="C150" i="20"/>
  <c r="H149" i="20"/>
  <c r="G117" i="20"/>
  <c r="G94" i="25" s="1"/>
  <c r="G102" i="26" s="1"/>
  <c r="D150" i="20"/>
  <c r="I149" i="20"/>
  <c r="J149" i="20"/>
  <c r="F149" i="15"/>
  <c r="F116" i="14" s="1"/>
  <c r="F148" i="14" s="1"/>
  <c r="F97" i="15"/>
  <c r="F64" i="14" s="1"/>
  <c r="F96" i="14" s="1"/>
  <c r="H116" i="15"/>
  <c r="H64" i="15"/>
  <c r="I116" i="15"/>
  <c r="I64" i="15"/>
  <c r="D117" i="15"/>
  <c r="D65" i="15"/>
  <c r="J64" i="15"/>
  <c r="J116" i="15"/>
  <c r="E149" i="15"/>
  <c r="E116" i="14" s="1"/>
  <c r="E148" i="14" s="1"/>
  <c r="E97" i="15"/>
  <c r="E64" i="14" s="1"/>
  <c r="E96" i="14" s="1"/>
  <c r="C117" i="15"/>
  <c r="C65" i="15"/>
  <c r="K96" i="15"/>
  <c r="K148" i="15"/>
  <c r="T13" i="18"/>
  <c r="T13" i="20" s="1"/>
  <c r="H10" i="27" s="1"/>
  <c r="S9" i="123" s="1"/>
  <c r="G65" i="18"/>
  <c r="G65" i="20" s="1"/>
  <c r="G53" i="25" s="1"/>
  <c r="G60" i="26" s="1"/>
  <c r="W45" i="18"/>
  <c r="W45" i="20" s="1"/>
  <c r="J97" i="18"/>
  <c r="J97" i="20" s="1"/>
  <c r="V45" i="18"/>
  <c r="V45" i="20" s="1"/>
  <c r="I97" i="18"/>
  <c r="I97" i="20" s="1"/>
  <c r="P46" i="18"/>
  <c r="P46" i="20" s="1"/>
  <c r="C98" i="18"/>
  <c r="C98" i="20" s="1"/>
  <c r="Q46" i="18"/>
  <c r="Q46" i="20" s="1"/>
  <c r="D98" i="18"/>
  <c r="D98" i="20" s="1"/>
  <c r="U45" i="18"/>
  <c r="U45" i="20" s="1"/>
  <c r="H97" i="18"/>
  <c r="H97" i="20" s="1"/>
  <c r="O11" i="32"/>
  <c r="D13" i="97" s="1"/>
  <c r="P11" i="124"/>
  <c r="F45" i="17"/>
  <c r="F13" i="20"/>
  <c r="F13" i="18"/>
  <c r="F117" i="18" s="1"/>
  <c r="I44" i="15"/>
  <c r="J44" i="15"/>
  <c r="S10" i="32"/>
  <c r="H12" i="97" s="1"/>
  <c r="T10" i="124"/>
  <c r="G45" i="18"/>
  <c r="G149" i="18" s="1"/>
  <c r="G45" i="20"/>
  <c r="Z16" i="97"/>
  <c r="C13" i="26"/>
  <c r="C45" i="15"/>
  <c r="V10" i="124"/>
  <c r="U10" i="32"/>
  <c r="J12" i="97" s="1"/>
  <c r="X44" i="15"/>
  <c r="K11" i="14"/>
  <c r="G12" i="15"/>
  <c r="G12" i="17" s="1"/>
  <c r="G44" i="14"/>
  <c r="H44" i="15"/>
  <c r="AA16" i="97"/>
  <c r="D13" i="26"/>
  <c r="D13" i="29" s="1"/>
  <c r="G12" i="25"/>
  <c r="E45" i="17"/>
  <c r="E13" i="20"/>
  <c r="E13" i="18"/>
  <c r="E117" i="18" s="1"/>
  <c r="AF15" i="97"/>
  <c r="I12" i="26"/>
  <c r="I12" i="29" s="1"/>
  <c r="Q13" i="15"/>
  <c r="AE15" i="97"/>
  <c r="H12" i="26"/>
  <c r="H12" i="29" s="1"/>
  <c r="S45" i="15"/>
  <c r="F12" i="14"/>
  <c r="N11" i="32"/>
  <c r="C13" i="97" s="1"/>
  <c r="O11" i="124"/>
  <c r="P13" i="15"/>
  <c r="AG15" i="97"/>
  <c r="J12" i="26"/>
  <c r="J12" i="29" s="1"/>
  <c r="R45" i="15"/>
  <c r="E12" i="14"/>
  <c r="U12" i="15"/>
  <c r="K44" i="17"/>
  <c r="K12" i="18"/>
  <c r="K116" i="18" s="1"/>
  <c r="K12" i="20"/>
  <c r="V12" i="15"/>
  <c r="D45" i="15"/>
  <c r="W12" i="15"/>
  <c r="U10" i="124"/>
  <c r="T10" i="32"/>
  <c r="I12" i="97" s="1"/>
  <c r="B13" i="15" l="1"/>
  <c r="B45" i="14"/>
  <c r="O14" i="20"/>
  <c r="C11" i="27" s="1"/>
  <c r="Y16" i="97"/>
  <c r="B13" i="26"/>
  <c r="B13" i="29" s="1"/>
  <c r="B46" i="20"/>
  <c r="B46" i="18"/>
  <c r="O46" i="18" s="1"/>
  <c r="G135" i="25"/>
  <c r="G176" i="25" s="1"/>
  <c r="E117" i="20"/>
  <c r="E94" i="25" s="1"/>
  <c r="E102" i="26" s="1"/>
  <c r="F117" i="20"/>
  <c r="F94" i="25" s="1"/>
  <c r="F102" i="26" s="1"/>
  <c r="G149" i="20"/>
  <c r="K116" i="20"/>
  <c r="K93" i="25" s="1"/>
  <c r="K101" i="26" s="1"/>
  <c r="G64" i="15"/>
  <c r="G116" i="15"/>
  <c r="C97" i="15"/>
  <c r="C64" i="14" s="1"/>
  <c r="C96" i="14" s="1"/>
  <c r="C149" i="15"/>
  <c r="C116" i="14" s="1"/>
  <c r="C148" i="14" s="1"/>
  <c r="J96" i="15"/>
  <c r="J148" i="15"/>
  <c r="K63" i="14"/>
  <c r="K95" i="14" s="1"/>
  <c r="D97" i="15"/>
  <c r="D64" i="14" s="1"/>
  <c r="D96" i="14" s="1"/>
  <c r="D149" i="15"/>
  <c r="D116" i="14" s="1"/>
  <c r="D148" i="14" s="1"/>
  <c r="I148" i="15"/>
  <c r="I96" i="15"/>
  <c r="K115" i="14"/>
  <c r="K147" i="14" s="1"/>
  <c r="H96" i="15"/>
  <c r="H148" i="15"/>
  <c r="X12" i="18"/>
  <c r="X12" i="20" s="1"/>
  <c r="L9" i="27" s="1"/>
  <c r="W8" i="123" s="1"/>
  <c r="K64" i="18"/>
  <c r="K64" i="20" s="1"/>
  <c r="K52" i="25" s="1"/>
  <c r="R13" i="18"/>
  <c r="R13" i="20" s="1"/>
  <c r="F10" i="27" s="1"/>
  <c r="Q9" i="123" s="1"/>
  <c r="E65" i="18"/>
  <c r="E65" i="20" s="1"/>
  <c r="E53" i="25" s="1"/>
  <c r="E60" i="26" s="1"/>
  <c r="S13" i="18"/>
  <c r="S13" i="20" s="1"/>
  <c r="G10" i="27" s="1"/>
  <c r="R9" i="123" s="1"/>
  <c r="F65" i="18"/>
  <c r="F65" i="20" s="1"/>
  <c r="F53" i="25" s="1"/>
  <c r="F60" i="26" s="1"/>
  <c r="T45" i="18"/>
  <c r="T45" i="20" s="1"/>
  <c r="G97" i="18"/>
  <c r="G97" i="20" s="1"/>
  <c r="H44" i="17"/>
  <c r="H12" i="20"/>
  <c r="H12" i="18"/>
  <c r="H116" i="18" s="1"/>
  <c r="G44" i="15"/>
  <c r="J44" i="17"/>
  <c r="J12" i="18"/>
  <c r="J116" i="18" s="1"/>
  <c r="J12" i="20"/>
  <c r="Q45" i="15"/>
  <c r="D12" i="14"/>
  <c r="K11" i="25"/>
  <c r="AD15" i="97"/>
  <c r="G12" i="26"/>
  <c r="G12" i="29" s="1"/>
  <c r="U44" i="15"/>
  <c r="H11" i="14"/>
  <c r="P45" i="15"/>
  <c r="C12" i="14"/>
  <c r="V44" i="15"/>
  <c r="I11" i="14"/>
  <c r="F12" i="25"/>
  <c r="F12" i="15"/>
  <c r="F12" i="17" s="1"/>
  <c r="F44" i="14"/>
  <c r="C45" i="17"/>
  <c r="C13" i="20"/>
  <c r="C13" i="18"/>
  <c r="C117" i="18" s="1"/>
  <c r="E12" i="25"/>
  <c r="T12" i="15"/>
  <c r="K11" i="15"/>
  <c r="K11" i="17" s="1"/>
  <c r="K43" i="14"/>
  <c r="W44" i="15"/>
  <c r="J11" i="14"/>
  <c r="F45" i="20"/>
  <c r="F45" i="18"/>
  <c r="F149" i="18" s="1"/>
  <c r="E12" i="15"/>
  <c r="E12" i="17" s="1"/>
  <c r="E44" i="14"/>
  <c r="S10" i="124"/>
  <c r="R10" i="32"/>
  <c r="G12" i="97" s="1"/>
  <c r="C13" i="29"/>
  <c r="I44" i="17"/>
  <c r="I12" i="18"/>
  <c r="I116" i="18" s="1"/>
  <c r="I12" i="20"/>
  <c r="K44" i="20"/>
  <c r="K44" i="18"/>
  <c r="K148" i="18" s="1"/>
  <c r="D45" i="17"/>
  <c r="D13" i="18"/>
  <c r="D117" i="18" s="1"/>
  <c r="D13" i="20"/>
  <c r="E45" i="18"/>
  <c r="E149" i="18" s="1"/>
  <c r="E45" i="20"/>
  <c r="K134" i="25" l="1"/>
  <c r="K175" i="25" s="1"/>
  <c r="K59" i="26"/>
  <c r="L13" i="26"/>
  <c r="B45" i="15"/>
  <c r="O46" i="20"/>
  <c r="N10" i="123"/>
  <c r="N11" i="124"/>
  <c r="M11" i="32"/>
  <c r="B13" i="97" s="1"/>
  <c r="B13" i="17"/>
  <c r="O13" i="15"/>
  <c r="F135" i="25"/>
  <c r="F176" i="25" s="1"/>
  <c r="E135" i="25"/>
  <c r="E176" i="25" s="1"/>
  <c r="E149" i="20"/>
  <c r="H116" i="20"/>
  <c r="H93" i="25" s="1"/>
  <c r="H101" i="26" s="1"/>
  <c r="C117" i="20"/>
  <c r="C94" i="25" s="1"/>
  <c r="C102" i="26" s="1"/>
  <c r="J116" i="20"/>
  <c r="J93" i="25" s="1"/>
  <c r="J101" i="26" s="1"/>
  <c r="D117" i="20"/>
  <c r="D94" i="25" s="1"/>
  <c r="D102" i="26" s="1"/>
  <c r="F149" i="20"/>
  <c r="K148" i="20"/>
  <c r="I116" i="20"/>
  <c r="I93" i="25" s="1"/>
  <c r="I101" i="26" s="1"/>
  <c r="G148" i="15"/>
  <c r="G96" i="15"/>
  <c r="H115" i="14"/>
  <c r="H147" i="14" s="1"/>
  <c r="H63" i="14"/>
  <c r="H95" i="14" s="1"/>
  <c r="E116" i="15"/>
  <c r="E64" i="15"/>
  <c r="F64" i="15"/>
  <c r="F116" i="15"/>
  <c r="I63" i="14"/>
  <c r="I95" i="14" s="1"/>
  <c r="J63" i="14"/>
  <c r="J95" i="14" s="1"/>
  <c r="J115" i="14"/>
  <c r="J147" i="14" s="1"/>
  <c r="K63" i="15"/>
  <c r="K115" i="15"/>
  <c r="I115" i="14"/>
  <c r="I147" i="14" s="1"/>
  <c r="Q13" i="18"/>
  <c r="Q13" i="20" s="1"/>
  <c r="E10" i="27" s="1"/>
  <c r="P9" i="123" s="1"/>
  <c r="D65" i="18"/>
  <c r="D65" i="20" s="1"/>
  <c r="D53" i="25" s="1"/>
  <c r="D60" i="26" s="1"/>
  <c r="U12" i="18"/>
  <c r="U12" i="20" s="1"/>
  <c r="I9" i="27" s="1"/>
  <c r="T8" i="123" s="1"/>
  <c r="H64" i="18"/>
  <c r="H64" i="20" s="1"/>
  <c r="H52" i="25" s="1"/>
  <c r="V12" i="18"/>
  <c r="V12" i="20" s="1"/>
  <c r="J9" i="27" s="1"/>
  <c r="U8" i="123" s="1"/>
  <c r="I64" i="18"/>
  <c r="I64" i="20" s="1"/>
  <c r="I52" i="25" s="1"/>
  <c r="P13" i="18"/>
  <c r="P13" i="20" s="1"/>
  <c r="D10" i="27" s="1"/>
  <c r="O9" i="123" s="1"/>
  <c r="C65" i="18"/>
  <c r="C65" i="20" s="1"/>
  <c r="C53" i="25" s="1"/>
  <c r="C60" i="26" s="1"/>
  <c r="W12" i="18"/>
  <c r="W12" i="20" s="1"/>
  <c r="K9" i="27" s="1"/>
  <c r="V8" i="123" s="1"/>
  <c r="J64" i="18"/>
  <c r="J64" i="20" s="1"/>
  <c r="J52" i="25" s="1"/>
  <c r="R45" i="18"/>
  <c r="R45" i="20" s="1"/>
  <c r="E97" i="18"/>
  <c r="E97" i="20" s="1"/>
  <c r="X44" i="18"/>
  <c r="X44" i="20" s="1"/>
  <c r="K96" i="18"/>
  <c r="K96" i="20" s="1"/>
  <c r="S45" i="18"/>
  <c r="S45" i="20" s="1"/>
  <c r="F97" i="18"/>
  <c r="F97" i="20" s="1"/>
  <c r="J43" i="14"/>
  <c r="J11" i="15"/>
  <c r="J11" i="17" s="1"/>
  <c r="G44" i="17"/>
  <c r="G12" i="18"/>
  <c r="G116" i="18" s="1"/>
  <c r="G12" i="20"/>
  <c r="I11" i="25"/>
  <c r="AB15" i="97"/>
  <c r="E12" i="26"/>
  <c r="E12" i="29" s="1"/>
  <c r="F44" i="15"/>
  <c r="AC15" i="97"/>
  <c r="F12" i="26"/>
  <c r="F12" i="29" s="1"/>
  <c r="AH14" i="97"/>
  <c r="K11" i="26"/>
  <c r="K11" i="29" s="1"/>
  <c r="J44" i="20"/>
  <c r="J44" i="18"/>
  <c r="J148" i="18" s="1"/>
  <c r="P10" i="32"/>
  <c r="E12" i="97" s="1"/>
  <c r="Q10" i="124"/>
  <c r="C45" i="18"/>
  <c r="C149" i="18" s="1"/>
  <c r="C45" i="20"/>
  <c r="D45" i="18"/>
  <c r="D149" i="18" s="1"/>
  <c r="D45" i="20"/>
  <c r="E44" i="15"/>
  <c r="X11" i="15"/>
  <c r="R10" i="124"/>
  <c r="Q10" i="32"/>
  <c r="F12" i="97" s="1"/>
  <c r="W9" i="124"/>
  <c r="V9" i="32"/>
  <c r="K11" i="97" s="1"/>
  <c r="T44" i="15"/>
  <c r="G11" i="14"/>
  <c r="H11" i="25"/>
  <c r="D12" i="25"/>
  <c r="K43" i="15"/>
  <c r="K147" i="15" s="1"/>
  <c r="I44" i="20"/>
  <c r="I44" i="18"/>
  <c r="I148" i="18" s="1"/>
  <c r="R12" i="15"/>
  <c r="C12" i="25"/>
  <c r="S12" i="15"/>
  <c r="I11" i="15"/>
  <c r="I11" i="17" s="1"/>
  <c r="I43" i="14"/>
  <c r="C12" i="15"/>
  <c r="C12" i="17" s="1"/>
  <c r="C44" i="14"/>
  <c r="H43" i="14"/>
  <c r="H11" i="15"/>
  <c r="H11" i="17" s="1"/>
  <c r="D12" i="15"/>
  <c r="D12" i="17" s="1"/>
  <c r="D44" i="14"/>
  <c r="J11" i="25"/>
  <c r="H44" i="20"/>
  <c r="H44" i="18"/>
  <c r="H148" i="18" s="1"/>
  <c r="H134" i="25" l="1"/>
  <c r="H175" i="25" s="1"/>
  <c r="H59" i="26"/>
  <c r="J134" i="25"/>
  <c r="J175" i="25" s="1"/>
  <c r="J59" i="26"/>
  <c r="I134" i="25"/>
  <c r="I175" i="25" s="1"/>
  <c r="I59" i="26"/>
  <c r="D135" i="25"/>
  <c r="D176" i="25" s="1"/>
  <c r="B45" i="17"/>
  <c r="B13" i="20"/>
  <c r="B12" i="25" s="1"/>
  <c r="B13" i="18"/>
  <c r="O13" i="18" s="1"/>
  <c r="O45" i="15"/>
  <c r="B12" i="14"/>
  <c r="C135" i="25"/>
  <c r="C176" i="25" s="1"/>
  <c r="K95" i="15"/>
  <c r="K62" i="14" s="1"/>
  <c r="H148" i="20"/>
  <c r="I148" i="20"/>
  <c r="C149" i="20"/>
  <c r="G116" i="20"/>
  <c r="G93" i="25" s="1"/>
  <c r="G101" i="26" s="1"/>
  <c r="D149" i="20"/>
  <c r="J148" i="20"/>
  <c r="K114" i="14"/>
  <c r="K146" i="14"/>
  <c r="D116" i="15"/>
  <c r="D64" i="15"/>
  <c r="C64" i="15"/>
  <c r="C116" i="15"/>
  <c r="H115" i="15"/>
  <c r="H63" i="15"/>
  <c r="I115" i="15"/>
  <c r="I63" i="15"/>
  <c r="E96" i="15"/>
  <c r="E148" i="15"/>
  <c r="F148" i="15"/>
  <c r="F96" i="15"/>
  <c r="J63" i="15"/>
  <c r="J115" i="15"/>
  <c r="G63" i="14"/>
  <c r="G95" i="14" s="1"/>
  <c r="G115" i="14"/>
  <c r="G147" i="14" s="1"/>
  <c r="Q45" i="18"/>
  <c r="Q45" i="20" s="1"/>
  <c r="D97" i="18"/>
  <c r="D97" i="20" s="1"/>
  <c r="U44" i="18"/>
  <c r="U44" i="20" s="1"/>
  <c r="H96" i="18"/>
  <c r="H96" i="20" s="1"/>
  <c r="W44" i="18"/>
  <c r="W44" i="20" s="1"/>
  <c r="J96" i="18"/>
  <c r="J96" i="20" s="1"/>
  <c r="T12" i="18"/>
  <c r="T12" i="20" s="1"/>
  <c r="H9" i="27" s="1"/>
  <c r="S8" i="123" s="1"/>
  <c r="G64" i="18"/>
  <c r="G64" i="20" s="1"/>
  <c r="G52" i="25" s="1"/>
  <c r="V44" i="18"/>
  <c r="V44" i="20" s="1"/>
  <c r="I96" i="18"/>
  <c r="I96" i="20" s="1"/>
  <c r="P45" i="18"/>
  <c r="P45" i="20" s="1"/>
  <c r="C97" i="18"/>
  <c r="C97" i="20" s="1"/>
  <c r="V9" i="124"/>
  <c r="U9" i="32"/>
  <c r="J11" i="97" s="1"/>
  <c r="P10" i="124"/>
  <c r="O10" i="32"/>
  <c r="D12" i="97" s="1"/>
  <c r="W11" i="15"/>
  <c r="T9" i="124"/>
  <c r="S9" i="32"/>
  <c r="H11" i="97" s="1"/>
  <c r="K43" i="17"/>
  <c r="K11" i="18"/>
  <c r="K11" i="20"/>
  <c r="G11" i="25"/>
  <c r="J43" i="15"/>
  <c r="J95" i="15" s="1"/>
  <c r="Q12" i="15"/>
  <c r="U9" i="124"/>
  <c r="T9" i="32"/>
  <c r="I11" i="97" s="1"/>
  <c r="AG14" i="97"/>
  <c r="J11" i="26"/>
  <c r="J11" i="29" s="1"/>
  <c r="P12" i="15"/>
  <c r="D44" i="15"/>
  <c r="U11" i="15"/>
  <c r="C44" i="15"/>
  <c r="I43" i="15"/>
  <c r="I147" i="15" s="1"/>
  <c r="O10" i="124"/>
  <c r="N10" i="32"/>
  <c r="C12" i="97" s="1"/>
  <c r="E44" i="17"/>
  <c r="E12" i="18"/>
  <c r="E116" i="18" s="1"/>
  <c r="E12" i="20"/>
  <c r="AE14" i="97"/>
  <c r="H11" i="26"/>
  <c r="H11" i="29" s="1"/>
  <c r="R44" i="15"/>
  <c r="E11" i="14"/>
  <c r="S44" i="15"/>
  <c r="F11" i="14"/>
  <c r="X43" i="15"/>
  <c r="K10" i="14"/>
  <c r="K42" i="14"/>
  <c r="H43" i="15"/>
  <c r="H95" i="15" s="1"/>
  <c r="V11" i="15"/>
  <c r="F44" i="17"/>
  <c r="F12" i="20"/>
  <c r="F12" i="18"/>
  <c r="F116" i="18" s="1"/>
  <c r="Z15" i="97"/>
  <c r="C12" i="26"/>
  <c r="AA15" i="97"/>
  <c r="D12" i="26"/>
  <c r="D12" i="29" s="1"/>
  <c r="G11" i="15"/>
  <c r="G11" i="17" s="1"/>
  <c r="G43" i="14"/>
  <c r="AF14" i="97"/>
  <c r="I11" i="26"/>
  <c r="I11" i="29" s="1"/>
  <c r="G44" i="18"/>
  <c r="G148" i="18" s="1"/>
  <c r="G44" i="20"/>
  <c r="G134" i="25" l="1"/>
  <c r="G175" i="25" s="1"/>
  <c r="G59" i="26"/>
  <c r="O13" i="20"/>
  <c r="C10" i="27" s="1"/>
  <c r="Y15" i="97"/>
  <c r="B12" i="26"/>
  <c r="B12" i="29" s="1"/>
  <c r="B44" i="14"/>
  <c r="B12" i="15"/>
  <c r="B45" i="18"/>
  <c r="O45" i="18" s="1"/>
  <c r="B45" i="20"/>
  <c r="K94" i="14"/>
  <c r="J147" i="15"/>
  <c r="J114" i="14" s="1"/>
  <c r="K115" i="18"/>
  <c r="K115" i="20" s="1"/>
  <c r="K92" i="25" s="1"/>
  <c r="K100" i="26" s="1"/>
  <c r="G148" i="20"/>
  <c r="F116" i="20"/>
  <c r="F93" i="25" s="1"/>
  <c r="F101" i="26" s="1"/>
  <c r="E116" i="20"/>
  <c r="E93" i="25" s="1"/>
  <c r="E101" i="26" s="1"/>
  <c r="H62" i="14"/>
  <c r="H94" i="14"/>
  <c r="J62" i="14"/>
  <c r="J94" i="14"/>
  <c r="I114" i="14"/>
  <c r="I146" i="14"/>
  <c r="E115" i="14"/>
  <c r="E147" i="14" s="1"/>
  <c r="I95" i="15"/>
  <c r="G63" i="15"/>
  <c r="G115" i="15"/>
  <c r="C148" i="15"/>
  <c r="C96" i="15"/>
  <c r="E63" i="14"/>
  <c r="E95" i="14" s="1"/>
  <c r="H147" i="15"/>
  <c r="F63" i="14"/>
  <c r="F95" i="14" s="1"/>
  <c r="D96" i="15"/>
  <c r="D148" i="15"/>
  <c r="F115" i="14"/>
  <c r="F147" i="14" s="1"/>
  <c r="S12" i="18"/>
  <c r="S12" i="20" s="1"/>
  <c r="G9" i="27" s="1"/>
  <c r="R8" i="123" s="1"/>
  <c r="F64" i="18"/>
  <c r="F64" i="20" s="1"/>
  <c r="F52" i="25" s="1"/>
  <c r="F59" i="26" s="1"/>
  <c r="X11" i="18"/>
  <c r="X11" i="20" s="1"/>
  <c r="L8" i="27" s="1"/>
  <c r="W7" i="123" s="1"/>
  <c r="K63" i="18"/>
  <c r="K63" i="20" s="1"/>
  <c r="K51" i="25" s="1"/>
  <c r="K58" i="26" s="1"/>
  <c r="T44" i="18"/>
  <c r="T44" i="20" s="1"/>
  <c r="G96" i="18"/>
  <c r="G96" i="20" s="1"/>
  <c r="R12" i="18"/>
  <c r="R12" i="20" s="1"/>
  <c r="F9" i="27" s="1"/>
  <c r="Q8" i="123" s="1"/>
  <c r="E64" i="18"/>
  <c r="E64" i="20" s="1"/>
  <c r="E52" i="25" s="1"/>
  <c r="E59" i="26" s="1"/>
  <c r="F44" i="18"/>
  <c r="F148" i="18" s="1"/>
  <c r="F44" i="20"/>
  <c r="W43" i="15"/>
  <c r="J10" i="14"/>
  <c r="J42" i="14"/>
  <c r="P44" i="15"/>
  <c r="C11" i="14"/>
  <c r="Q44" i="15"/>
  <c r="D11" i="14"/>
  <c r="T11" i="15"/>
  <c r="F11" i="25"/>
  <c r="K10" i="20"/>
  <c r="K10" i="15"/>
  <c r="K114" i="15" s="1"/>
  <c r="K10" i="18"/>
  <c r="F11" i="15"/>
  <c r="F11" i="17" s="1"/>
  <c r="F43" i="14"/>
  <c r="E11" i="15"/>
  <c r="E11" i="17" s="1"/>
  <c r="E43" i="14"/>
  <c r="E44" i="20"/>
  <c r="E44" i="18"/>
  <c r="E148" i="18" s="1"/>
  <c r="C44" i="17"/>
  <c r="C12" i="18"/>
  <c r="C116" i="18" s="1"/>
  <c r="C12" i="20"/>
  <c r="AD14" i="97"/>
  <c r="G11" i="26"/>
  <c r="G11" i="29" s="1"/>
  <c r="C12" i="29"/>
  <c r="S9" i="124"/>
  <c r="R9" i="32"/>
  <c r="G11" i="97" s="1"/>
  <c r="D44" i="17"/>
  <c r="D12" i="20"/>
  <c r="D12" i="18"/>
  <c r="D116" i="18" s="1"/>
  <c r="K10" i="25"/>
  <c r="E11" i="25"/>
  <c r="G43" i="15"/>
  <c r="I43" i="17"/>
  <c r="I11" i="18"/>
  <c r="I11" i="20"/>
  <c r="U43" i="15"/>
  <c r="H42" i="14"/>
  <c r="H10" i="14"/>
  <c r="K42" i="20"/>
  <c r="K42" i="18"/>
  <c r="K42" i="15"/>
  <c r="V43" i="15"/>
  <c r="I10" i="14"/>
  <c r="I42" i="14"/>
  <c r="H43" i="17"/>
  <c r="H11" i="18"/>
  <c r="H11" i="20"/>
  <c r="K43" i="20"/>
  <c r="K43" i="18"/>
  <c r="K147" i="18" s="1"/>
  <c r="J43" i="17"/>
  <c r="J11" i="18"/>
  <c r="J11" i="20"/>
  <c r="L12" i="26" l="1"/>
  <c r="J146" i="14"/>
  <c r="O45" i="20"/>
  <c r="B44" i="15"/>
  <c r="B12" i="17"/>
  <c r="O12" i="15"/>
  <c r="N9" i="123"/>
  <c r="N10" i="124"/>
  <c r="M10" i="32"/>
  <c r="B12" i="97" s="1"/>
  <c r="E134" i="25"/>
  <c r="E175" i="25" s="1"/>
  <c r="K133" i="25"/>
  <c r="K174" i="25" s="1"/>
  <c r="K52" i="22"/>
  <c r="F134" i="25"/>
  <c r="F175" i="25" s="1"/>
  <c r="K114" i="18"/>
  <c r="K114" i="20" s="1"/>
  <c r="K91" i="25" s="1"/>
  <c r="K99" i="26" s="1"/>
  <c r="J115" i="18"/>
  <c r="J115" i="20" s="1"/>
  <c r="J92" i="25" s="1"/>
  <c r="J100" i="26" s="1"/>
  <c r="D116" i="20"/>
  <c r="D93" i="25" s="1"/>
  <c r="D101" i="26" s="1"/>
  <c r="C116" i="20"/>
  <c r="C93" i="25" s="1"/>
  <c r="C101" i="26" s="1"/>
  <c r="E148" i="20"/>
  <c r="F148" i="20"/>
  <c r="H115" i="18"/>
  <c r="H115" i="20" s="1"/>
  <c r="H92" i="25" s="1"/>
  <c r="H100" i="26" s="1"/>
  <c r="I115" i="18"/>
  <c r="I115" i="20" s="1"/>
  <c r="I92" i="25" s="1"/>
  <c r="I100" i="26" s="1"/>
  <c r="K147" i="20"/>
  <c r="E115" i="15"/>
  <c r="E63" i="15"/>
  <c r="D115" i="14"/>
  <c r="D147" i="14" s="1"/>
  <c r="K62" i="15"/>
  <c r="K62" i="18" s="1"/>
  <c r="K62" i="20" s="1"/>
  <c r="K50" i="25" s="1"/>
  <c r="K57" i="26" s="1"/>
  <c r="K146" i="15"/>
  <c r="K146" i="18" s="1"/>
  <c r="K146" i="20" s="1"/>
  <c r="K109" i="25" s="1"/>
  <c r="K94" i="15"/>
  <c r="K94" i="18" s="1"/>
  <c r="K94" i="20" s="1"/>
  <c r="D63" i="14"/>
  <c r="H114" i="14"/>
  <c r="H146" i="14"/>
  <c r="C63" i="14"/>
  <c r="G147" i="15"/>
  <c r="G95" i="15"/>
  <c r="F115" i="15"/>
  <c r="F63" i="15"/>
  <c r="C115" i="14"/>
  <c r="C147" i="14" s="1"/>
  <c r="I62" i="14"/>
  <c r="I94" i="14"/>
  <c r="U11" i="18"/>
  <c r="U11" i="20" s="1"/>
  <c r="I8" i="27" s="1"/>
  <c r="T7" i="123" s="1"/>
  <c r="H63" i="18"/>
  <c r="H63" i="20" s="1"/>
  <c r="H51" i="25" s="1"/>
  <c r="H58" i="26" s="1"/>
  <c r="S44" i="18"/>
  <c r="S44" i="20" s="1"/>
  <c r="F96" i="18"/>
  <c r="F96" i="20" s="1"/>
  <c r="X43" i="18"/>
  <c r="X43" i="20" s="1"/>
  <c r="K95" i="18"/>
  <c r="K95" i="20" s="1"/>
  <c r="V11" i="18"/>
  <c r="V11" i="20" s="1"/>
  <c r="J8" i="27" s="1"/>
  <c r="U7" i="123" s="1"/>
  <c r="I63" i="18"/>
  <c r="I63" i="20" s="1"/>
  <c r="I51" i="25" s="1"/>
  <c r="I58" i="26" s="1"/>
  <c r="P12" i="18"/>
  <c r="P12" i="20" s="1"/>
  <c r="D9" i="27" s="1"/>
  <c r="O8" i="123" s="1"/>
  <c r="C64" i="18"/>
  <c r="C64" i="20" s="1"/>
  <c r="C52" i="25" s="1"/>
  <c r="C59" i="26" s="1"/>
  <c r="W11" i="18"/>
  <c r="W11" i="20" s="1"/>
  <c r="K8" i="27" s="1"/>
  <c r="V7" i="123" s="1"/>
  <c r="J63" i="18"/>
  <c r="J63" i="20" s="1"/>
  <c r="J51" i="25" s="1"/>
  <c r="J58" i="26" s="1"/>
  <c r="Q12" i="18"/>
  <c r="Q12" i="20" s="1"/>
  <c r="E9" i="27" s="1"/>
  <c r="P8" i="123" s="1"/>
  <c r="D64" i="18"/>
  <c r="D64" i="20" s="1"/>
  <c r="D52" i="25" s="1"/>
  <c r="D59" i="26" s="1"/>
  <c r="R44" i="18"/>
  <c r="R44" i="20" s="1"/>
  <c r="E96" i="18"/>
  <c r="E96" i="20" s="1"/>
  <c r="I10" i="18"/>
  <c r="I10" i="15"/>
  <c r="I114" i="15" s="1"/>
  <c r="I10" i="20"/>
  <c r="I10" i="25"/>
  <c r="C44" i="20"/>
  <c r="C44" i="18"/>
  <c r="C148" i="18" s="1"/>
  <c r="S11" i="15"/>
  <c r="Q9" i="124"/>
  <c r="P9" i="32"/>
  <c r="E11" i="97" s="1"/>
  <c r="R11" i="15"/>
  <c r="K9" i="25"/>
  <c r="D11" i="15"/>
  <c r="D43" i="14"/>
  <c r="C11" i="15"/>
  <c r="C11" i="17" s="1"/>
  <c r="C43" i="14"/>
  <c r="H10" i="25"/>
  <c r="X42" i="15"/>
  <c r="X42" i="18" s="1"/>
  <c r="X42" i="20" s="1"/>
  <c r="K9" i="14"/>
  <c r="K41" i="14"/>
  <c r="AH13" i="97"/>
  <c r="K10" i="26"/>
  <c r="K10" i="29" s="1"/>
  <c r="X10" i="15"/>
  <c r="X10" i="18" s="1"/>
  <c r="X10" i="20" s="1"/>
  <c r="L7" i="27" s="1"/>
  <c r="W6" i="123" s="1"/>
  <c r="J10" i="25"/>
  <c r="I43" i="18"/>
  <c r="I147" i="18" s="1"/>
  <c r="I43" i="20"/>
  <c r="AB14" i="97"/>
  <c r="E11" i="26"/>
  <c r="E11" i="29" s="1"/>
  <c r="D11" i="25"/>
  <c r="C11" i="25"/>
  <c r="R9" i="124"/>
  <c r="Q9" i="32"/>
  <c r="F11" i="97" s="1"/>
  <c r="G43" i="17"/>
  <c r="G11" i="18"/>
  <c r="G11" i="20"/>
  <c r="J42" i="18"/>
  <c r="J42" i="20"/>
  <c r="J42" i="15"/>
  <c r="H42" i="18"/>
  <c r="H42" i="20"/>
  <c r="H42" i="15"/>
  <c r="H43" i="20"/>
  <c r="H43" i="18"/>
  <c r="H147" i="18" s="1"/>
  <c r="J43" i="20"/>
  <c r="J43" i="18"/>
  <c r="J147" i="18" s="1"/>
  <c r="I42" i="20"/>
  <c r="I42" i="18"/>
  <c r="I42" i="15"/>
  <c r="H10" i="18"/>
  <c r="H10" i="20"/>
  <c r="H10" i="15"/>
  <c r="H62" i="15" s="1"/>
  <c r="T43" i="15"/>
  <c r="G10" i="14"/>
  <c r="G42" i="14"/>
  <c r="V8" i="32"/>
  <c r="K10" i="97" s="1"/>
  <c r="W8" i="124"/>
  <c r="D44" i="20"/>
  <c r="D44" i="18"/>
  <c r="D148" i="18" s="1"/>
  <c r="E43" i="15"/>
  <c r="F43" i="15"/>
  <c r="AC14" i="97"/>
  <c r="F11" i="26"/>
  <c r="F11" i="29" s="1"/>
  <c r="J10" i="18"/>
  <c r="J10" i="20"/>
  <c r="J10" i="15"/>
  <c r="J62" i="15" s="1"/>
  <c r="K150" i="25" l="1"/>
  <c r="K191" i="25" s="1"/>
  <c r="K117" i="26"/>
  <c r="I52" i="22"/>
  <c r="I133" i="25"/>
  <c r="I174" i="25" s="1"/>
  <c r="B44" i="17"/>
  <c r="B12" i="18"/>
  <c r="O12" i="18" s="1"/>
  <c r="B12" i="20"/>
  <c r="B11" i="25" s="1"/>
  <c r="B11" i="14"/>
  <c r="O44" i="15"/>
  <c r="D134" i="25"/>
  <c r="D175" i="25" s="1"/>
  <c r="H133" i="25"/>
  <c r="H174" i="25" s="1"/>
  <c r="C134" i="25"/>
  <c r="C175" i="25" s="1"/>
  <c r="K132" i="25"/>
  <c r="K173" i="25" s="1"/>
  <c r="J133" i="25"/>
  <c r="J174" i="25" s="1"/>
  <c r="H52" i="22"/>
  <c r="I114" i="18"/>
  <c r="I114" i="20" s="1"/>
  <c r="I91" i="25" s="1"/>
  <c r="I99" i="26" s="1"/>
  <c r="H62" i="18"/>
  <c r="H62" i="20" s="1"/>
  <c r="H50" i="25" s="1"/>
  <c r="H57" i="26" s="1"/>
  <c r="J114" i="15"/>
  <c r="J114" i="18" s="1"/>
  <c r="J114" i="20" s="1"/>
  <c r="J91" i="25" s="1"/>
  <c r="J99" i="26" s="1"/>
  <c r="J52" i="22"/>
  <c r="J62" i="18"/>
  <c r="J62" i="20" s="1"/>
  <c r="J50" i="25" s="1"/>
  <c r="J57" i="26" s="1"/>
  <c r="D115" i="15"/>
  <c r="D11" i="17"/>
  <c r="D148" i="20"/>
  <c r="G115" i="18"/>
  <c r="G115" i="20" s="1"/>
  <c r="G92" i="25" s="1"/>
  <c r="G100" i="26" s="1"/>
  <c r="J147" i="20"/>
  <c r="H147" i="20"/>
  <c r="C148" i="20"/>
  <c r="I147" i="20"/>
  <c r="H94" i="15"/>
  <c r="H94" i="18" s="1"/>
  <c r="H94" i="20" s="1"/>
  <c r="H146" i="15"/>
  <c r="H146" i="18" s="1"/>
  <c r="H146" i="20" s="1"/>
  <c r="H109" i="25" s="1"/>
  <c r="F95" i="15"/>
  <c r="F147" i="15"/>
  <c r="I94" i="15"/>
  <c r="I94" i="18" s="1"/>
  <c r="I94" i="20" s="1"/>
  <c r="I146" i="15"/>
  <c r="I146" i="18" s="1"/>
  <c r="I146" i="20" s="1"/>
  <c r="I109" i="25" s="1"/>
  <c r="J146" i="15"/>
  <c r="J146" i="18" s="1"/>
  <c r="J146" i="20" s="1"/>
  <c r="J109" i="25" s="1"/>
  <c r="J94" i="15"/>
  <c r="J94" i="18" s="1"/>
  <c r="J94" i="20" s="1"/>
  <c r="I62" i="15"/>
  <c r="I62" i="18" s="1"/>
  <c r="I62" i="20" s="1"/>
  <c r="I50" i="25" s="1"/>
  <c r="I57" i="26" s="1"/>
  <c r="D63" i="15"/>
  <c r="D95" i="14"/>
  <c r="G62" i="14"/>
  <c r="G94" i="14"/>
  <c r="C115" i="15"/>
  <c r="G114" i="14"/>
  <c r="G146" i="14"/>
  <c r="K93" i="14"/>
  <c r="K61" i="14"/>
  <c r="E95" i="15"/>
  <c r="E147" i="15"/>
  <c r="C63" i="15"/>
  <c r="C95" i="14"/>
  <c r="H114" i="15"/>
  <c r="H114" i="18" s="1"/>
  <c r="H114" i="20" s="1"/>
  <c r="H91" i="25" s="1"/>
  <c r="H99" i="26" s="1"/>
  <c r="K145" i="14"/>
  <c r="K113" i="14"/>
  <c r="P44" i="18"/>
  <c r="P44" i="20" s="1"/>
  <c r="C96" i="18"/>
  <c r="C96" i="20" s="1"/>
  <c r="U43" i="18"/>
  <c r="U43" i="20" s="1"/>
  <c r="H95" i="18"/>
  <c r="H95" i="20" s="1"/>
  <c r="W43" i="18"/>
  <c r="W43" i="20" s="1"/>
  <c r="J95" i="18"/>
  <c r="J95" i="20" s="1"/>
  <c r="T11" i="18"/>
  <c r="T11" i="20" s="1"/>
  <c r="H8" i="27" s="1"/>
  <c r="S7" i="123" s="1"/>
  <c r="G63" i="18"/>
  <c r="G63" i="20" s="1"/>
  <c r="G51" i="25" s="1"/>
  <c r="G58" i="26" s="1"/>
  <c r="Q44" i="18"/>
  <c r="Q44" i="20" s="1"/>
  <c r="D96" i="18"/>
  <c r="D96" i="20" s="1"/>
  <c r="V43" i="18"/>
  <c r="V43" i="20" s="1"/>
  <c r="I95" i="18"/>
  <c r="I95" i="20" s="1"/>
  <c r="K39" i="22"/>
  <c r="K26" i="22" s="1"/>
  <c r="W7" i="124"/>
  <c r="V7" i="32"/>
  <c r="K9" i="97" s="1"/>
  <c r="AH12" i="97"/>
  <c r="K9" i="26"/>
  <c r="K9" i="29" s="1"/>
  <c r="AF13" i="97"/>
  <c r="I10" i="26"/>
  <c r="I10" i="29" s="1"/>
  <c r="V42" i="15"/>
  <c r="V42" i="18" s="1"/>
  <c r="V42" i="20" s="1"/>
  <c r="I9" i="14"/>
  <c r="I41" i="14"/>
  <c r="G43" i="18"/>
  <c r="G147" i="18" s="1"/>
  <c r="G43" i="20"/>
  <c r="Z14" i="97"/>
  <c r="C11" i="26"/>
  <c r="AG13" i="97"/>
  <c r="J10" i="26"/>
  <c r="J10" i="29" s="1"/>
  <c r="Q11" i="15"/>
  <c r="I9" i="25"/>
  <c r="O9" i="124"/>
  <c r="N9" i="32"/>
  <c r="C11" i="97" s="1"/>
  <c r="W10" i="15"/>
  <c r="U10" i="15"/>
  <c r="U10" i="18" s="1"/>
  <c r="U10" i="20" s="1"/>
  <c r="I7" i="27" s="1"/>
  <c r="T6" i="123" s="1"/>
  <c r="AA14" i="97"/>
  <c r="D11" i="26"/>
  <c r="D11" i="29" s="1"/>
  <c r="V8" i="124"/>
  <c r="U8" i="32"/>
  <c r="J10" i="97" s="1"/>
  <c r="K41" i="18"/>
  <c r="K41" i="20"/>
  <c r="K41" i="15"/>
  <c r="T8" i="124"/>
  <c r="S8" i="32"/>
  <c r="H10" i="97" s="1"/>
  <c r="E43" i="17"/>
  <c r="E11" i="18"/>
  <c r="E11" i="20"/>
  <c r="V10" i="15"/>
  <c r="V10" i="18" s="1"/>
  <c r="V10" i="20" s="1"/>
  <c r="J7" i="27" s="1"/>
  <c r="U6" i="123" s="1"/>
  <c r="P11" i="15"/>
  <c r="G42" i="18"/>
  <c r="G42" i="20"/>
  <c r="G42" i="15"/>
  <c r="W42" i="15"/>
  <c r="W42" i="18" s="1"/>
  <c r="W42" i="20" s="1"/>
  <c r="J9" i="14"/>
  <c r="J41" i="14"/>
  <c r="J9" i="25"/>
  <c r="R43" i="15"/>
  <c r="E10" i="14"/>
  <c r="E42" i="14"/>
  <c r="G10" i="20"/>
  <c r="G10" i="18"/>
  <c r="G10" i="15"/>
  <c r="U42" i="15"/>
  <c r="U42" i="18" s="1"/>
  <c r="U42" i="20" s="1"/>
  <c r="H9" i="14"/>
  <c r="H41" i="14"/>
  <c r="W10" i="18"/>
  <c r="W10" i="20" s="1"/>
  <c r="K7" i="27" s="1"/>
  <c r="V6" i="123" s="1"/>
  <c r="S43" i="15"/>
  <c r="F10" i="14"/>
  <c r="F42" i="14"/>
  <c r="H9" i="25"/>
  <c r="G10" i="25"/>
  <c r="P9" i="124"/>
  <c r="O9" i="32"/>
  <c r="D11" i="97" s="1"/>
  <c r="K9" i="20"/>
  <c r="K9" i="18"/>
  <c r="K9" i="15"/>
  <c r="AE13" i="97"/>
  <c r="H10" i="26"/>
  <c r="H10" i="29" s="1"/>
  <c r="C43" i="15"/>
  <c r="C147" i="15" s="1"/>
  <c r="D43" i="15"/>
  <c r="D147" i="15" s="1"/>
  <c r="F43" i="17"/>
  <c r="F11" i="18"/>
  <c r="F11" i="20"/>
  <c r="U8" i="124"/>
  <c r="T8" i="32"/>
  <c r="I10" i="97" s="1"/>
  <c r="G114" i="15" l="1"/>
  <c r="J150" i="25"/>
  <c r="J191" i="25" s="1"/>
  <c r="J117" i="26"/>
  <c r="I150" i="25"/>
  <c r="I191" i="25" s="1"/>
  <c r="I117" i="26"/>
  <c r="H150" i="25"/>
  <c r="H191" i="25" s="1"/>
  <c r="H117" i="26"/>
  <c r="G133" i="25"/>
  <c r="G174" i="25" s="1"/>
  <c r="B11" i="15"/>
  <c r="B43" i="14"/>
  <c r="B11" i="26"/>
  <c r="B11" i="29" s="1"/>
  <c r="Y14" i="97"/>
  <c r="O12" i="20"/>
  <c r="C9" i="27" s="1"/>
  <c r="B44" i="20"/>
  <c r="B44" i="18"/>
  <c r="O44" i="18" s="1"/>
  <c r="I132" i="25"/>
  <c r="I173" i="25" s="1"/>
  <c r="J132" i="25"/>
  <c r="J173" i="25" s="1"/>
  <c r="H132" i="25"/>
  <c r="H173" i="25" s="1"/>
  <c r="K13" i="22"/>
  <c r="K65" i="22"/>
  <c r="K78" i="22" s="1"/>
  <c r="G52" i="22"/>
  <c r="K51" i="22"/>
  <c r="G62" i="15"/>
  <c r="G62" i="18" s="1"/>
  <c r="G62" i="20" s="1"/>
  <c r="G50" i="25" s="1"/>
  <c r="G57" i="26" s="1"/>
  <c r="G114" i="18"/>
  <c r="G114" i="20" s="1"/>
  <c r="G91" i="25" s="1"/>
  <c r="G99" i="26" s="1"/>
  <c r="D95" i="15"/>
  <c r="D62" i="14" s="1"/>
  <c r="K113" i="15"/>
  <c r="K113" i="18" s="1"/>
  <c r="K113" i="20" s="1"/>
  <c r="K90" i="25" s="1"/>
  <c r="K98" i="26" s="1"/>
  <c r="E115" i="18"/>
  <c r="E115" i="20" s="1"/>
  <c r="E92" i="25" s="1"/>
  <c r="E100" i="26" s="1"/>
  <c r="G147" i="20"/>
  <c r="F115" i="18"/>
  <c r="F115" i="20" s="1"/>
  <c r="F92" i="25" s="1"/>
  <c r="F100" i="26" s="1"/>
  <c r="C114" i="14"/>
  <c r="C146" i="14"/>
  <c r="D114" i="14"/>
  <c r="D146" i="14"/>
  <c r="I113" i="14"/>
  <c r="I145" i="14"/>
  <c r="I61" i="14"/>
  <c r="I93" i="14"/>
  <c r="H113" i="14"/>
  <c r="H145" i="14"/>
  <c r="K93" i="15"/>
  <c r="K93" i="18" s="1"/>
  <c r="K93" i="20" s="1"/>
  <c r="K67" i="25" s="1"/>
  <c r="K74" i="26" s="1"/>
  <c r="K145" i="15"/>
  <c r="K145" i="18" s="1"/>
  <c r="K145" i="20" s="1"/>
  <c r="K108" i="25" s="1"/>
  <c r="K116" i="26" s="1"/>
  <c r="G146" i="15"/>
  <c r="G146" i="18" s="1"/>
  <c r="G146" i="20" s="1"/>
  <c r="G109" i="25" s="1"/>
  <c r="G94" i="15"/>
  <c r="G94" i="18" s="1"/>
  <c r="G94" i="20" s="1"/>
  <c r="E114" i="14"/>
  <c r="E146" i="14"/>
  <c r="K61" i="15"/>
  <c r="J61" i="14"/>
  <c r="J93" i="14"/>
  <c r="F114" i="14"/>
  <c r="F146" i="14"/>
  <c r="H93" i="14"/>
  <c r="H61" i="14"/>
  <c r="C95" i="15"/>
  <c r="E62" i="14"/>
  <c r="E94" i="14"/>
  <c r="J145" i="14"/>
  <c r="J113" i="14"/>
  <c r="F62" i="14"/>
  <c r="F94" i="14"/>
  <c r="S11" i="18"/>
  <c r="S11" i="20" s="1"/>
  <c r="G8" i="27" s="1"/>
  <c r="R7" i="123" s="1"/>
  <c r="F63" i="18"/>
  <c r="F63" i="20" s="1"/>
  <c r="F51" i="25" s="1"/>
  <c r="F58" i="26" s="1"/>
  <c r="T43" i="18"/>
  <c r="T43" i="20" s="1"/>
  <c r="G95" i="18"/>
  <c r="G95" i="20" s="1"/>
  <c r="R11" i="18"/>
  <c r="R11" i="20" s="1"/>
  <c r="F8" i="27" s="1"/>
  <c r="Q7" i="123" s="1"/>
  <c r="E63" i="18"/>
  <c r="E63" i="20" s="1"/>
  <c r="E51" i="25" s="1"/>
  <c r="E58" i="26" s="1"/>
  <c r="H39" i="22"/>
  <c r="H26" i="22" s="1"/>
  <c r="I39" i="22"/>
  <c r="I26" i="22" s="1"/>
  <c r="F10" i="25"/>
  <c r="V7" i="124"/>
  <c r="U7" i="32"/>
  <c r="J9" i="97" s="1"/>
  <c r="F43" i="20"/>
  <c r="F43" i="18"/>
  <c r="F147" i="18" s="1"/>
  <c r="F10" i="20"/>
  <c r="F10" i="18"/>
  <c r="F10" i="15"/>
  <c r="H9" i="18"/>
  <c r="H9" i="20"/>
  <c r="H9" i="15"/>
  <c r="G9" i="25"/>
  <c r="J39" i="22"/>
  <c r="J26" i="22" s="1"/>
  <c r="E43" i="18"/>
  <c r="E147" i="18" s="1"/>
  <c r="E43" i="20"/>
  <c r="X41" i="15"/>
  <c r="X41" i="18" s="1"/>
  <c r="X41" i="20" s="1"/>
  <c r="L22" i="27" s="1"/>
  <c r="K8" i="14"/>
  <c r="K40" i="14"/>
  <c r="I41" i="20"/>
  <c r="I41" i="18"/>
  <c r="I41" i="15"/>
  <c r="R8" i="32"/>
  <c r="G10" i="97" s="1"/>
  <c r="S8" i="124"/>
  <c r="E10" i="18"/>
  <c r="E10" i="20"/>
  <c r="E10" i="15"/>
  <c r="T42" i="15"/>
  <c r="T42" i="18" s="1"/>
  <c r="T42" i="20" s="1"/>
  <c r="G9" i="14"/>
  <c r="G41" i="14"/>
  <c r="E10" i="25"/>
  <c r="P43" i="15"/>
  <c r="C10" i="14"/>
  <c r="C42" i="14"/>
  <c r="Q43" i="15"/>
  <c r="D10" i="14"/>
  <c r="D42" i="14"/>
  <c r="X9" i="15"/>
  <c r="X9" i="18" s="1"/>
  <c r="X9" i="20" s="1"/>
  <c r="L6" i="27" s="1"/>
  <c r="W5" i="123" s="1"/>
  <c r="T7" i="124"/>
  <c r="S7" i="32"/>
  <c r="H9" i="97" s="1"/>
  <c r="E42" i="20"/>
  <c r="E42" i="18"/>
  <c r="E42" i="15"/>
  <c r="J41" i="20"/>
  <c r="J41" i="18"/>
  <c r="J41" i="15"/>
  <c r="C43" i="17"/>
  <c r="C11" i="18"/>
  <c r="C11" i="20"/>
  <c r="K26" i="25"/>
  <c r="D43" i="17"/>
  <c r="D11" i="18"/>
  <c r="D11" i="20"/>
  <c r="I9" i="18"/>
  <c r="I9" i="15"/>
  <c r="I9" i="20"/>
  <c r="AE12" i="97"/>
  <c r="H9" i="26"/>
  <c r="H9" i="29" s="1"/>
  <c r="T10" i="15"/>
  <c r="T10" i="18" s="1"/>
  <c r="T10" i="20" s="1"/>
  <c r="H7" i="27" s="1"/>
  <c r="S6" i="123" s="1"/>
  <c r="J9" i="18"/>
  <c r="J9" i="20"/>
  <c r="J9" i="15"/>
  <c r="U7" i="124"/>
  <c r="T7" i="32"/>
  <c r="I9" i="97" s="1"/>
  <c r="K8" i="25"/>
  <c r="AD13" i="97"/>
  <c r="G10" i="26"/>
  <c r="G10" i="29" s="1"/>
  <c r="F42" i="18"/>
  <c r="F42" i="20"/>
  <c r="F42" i="15"/>
  <c r="H41" i="18"/>
  <c r="H41" i="20"/>
  <c r="H41" i="15"/>
  <c r="AG12" i="97"/>
  <c r="J9" i="26"/>
  <c r="J9" i="29" s="1"/>
  <c r="AF12" i="97"/>
  <c r="I9" i="26"/>
  <c r="I9" i="29" s="1"/>
  <c r="C11" i="29"/>
  <c r="AI11" i="124" l="1"/>
  <c r="W21" i="123"/>
  <c r="D94" i="14"/>
  <c r="F114" i="15"/>
  <c r="G150" i="25"/>
  <c r="G191" i="25" s="1"/>
  <c r="G117" i="26"/>
  <c r="E114" i="15"/>
  <c r="E114" i="18" s="1"/>
  <c r="E114" i="20" s="1"/>
  <c r="E91" i="25" s="1"/>
  <c r="E99" i="26" s="1"/>
  <c r="L11" i="26"/>
  <c r="K90" i="22"/>
  <c r="O44" i="20"/>
  <c r="N8" i="123"/>
  <c r="M9" i="32"/>
  <c r="B11" i="97" s="1"/>
  <c r="N9" i="124"/>
  <c r="B43" i="15"/>
  <c r="B11" i="17"/>
  <c r="O11" i="15"/>
  <c r="G132" i="25"/>
  <c r="G173" i="25" s="1"/>
  <c r="H13" i="22"/>
  <c r="H65" i="22"/>
  <c r="H78" i="22" s="1"/>
  <c r="I13" i="22"/>
  <c r="I65" i="22"/>
  <c r="I78" i="22" s="1"/>
  <c r="J13" i="22"/>
  <c r="J65" i="22"/>
  <c r="J78" i="22" s="1"/>
  <c r="K103" i="22"/>
  <c r="K79" i="25" s="1"/>
  <c r="K86" i="26" s="1"/>
  <c r="X12" i="22"/>
  <c r="L33" i="27" s="1"/>
  <c r="K116" i="22"/>
  <c r="K120" i="25" s="1"/>
  <c r="K128" i="26" s="1"/>
  <c r="K38" i="25"/>
  <c r="E133" i="25"/>
  <c r="E174" i="25" s="1"/>
  <c r="F133" i="25"/>
  <c r="F174" i="25" s="1"/>
  <c r="K149" i="25"/>
  <c r="K190" i="25" s="1"/>
  <c r="H51" i="22"/>
  <c r="I51" i="22"/>
  <c r="F52" i="22"/>
  <c r="E52" i="22"/>
  <c r="J51" i="22"/>
  <c r="F114" i="18"/>
  <c r="F114" i="20" s="1"/>
  <c r="F91" i="25" s="1"/>
  <c r="F99" i="26" s="1"/>
  <c r="H61" i="15"/>
  <c r="H61" i="18" s="1"/>
  <c r="H61" i="20" s="1"/>
  <c r="H49" i="25" s="1"/>
  <c r="H56" i="26" s="1"/>
  <c r="H113" i="15"/>
  <c r="H113" i="18" s="1"/>
  <c r="H113" i="20" s="1"/>
  <c r="H90" i="25" s="1"/>
  <c r="H98" i="26" s="1"/>
  <c r="F147" i="20"/>
  <c r="D115" i="18"/>
  <c r="D115" i="20" s="1"/>
  <c r="D92" i="25" s="1"/>
  <c r="D100" i="26" s="1"/>
  <c r="C115" i="18"/>
  <c r="C115" i="20" s="1"/>
  <c r="C92" i="25" s="1"/>
  <c r="C100" i="26" s="1"/>
  <c r="E147" i="20"/>
  <c r="J93" i="15"/>
  <c r="J93" i="18" s="1"/>
  <c r="J93" i="20" s="1"/>
  <c r="J67" i="25" s="1"/>
  <c r="J74" i="26" s="1"/>
  <c r="J145" i="15"/>
  <c r="J145" i="18" s="1"/>
  <c r="J145" i="20" s="1"/>
  <c r="J108" i="25" s="1"/>
  <c r="J116" i="26" s="1"/>
  <c r="K112" i="14"/>
  <c r="K144" i="14"/>
  <c r="H145" i="15"/>
  <c r="H145" i="18" s="1"/>
  <c r="H145" i="20" s="1"/>
  <c r="H108" i="25" s="1"/>
  <c r="H116" i="26" s="1"/>
  <c r="H93" i="15"/>
  <c r="H93" i="18" s="1"/>
  <c r="H93" i="20" s="1"/>
  <c r="H67" i="25" s="1"/>
  <c r="H74" i="26" s="1"/>
  <c r="F62" i="15"/>
  <c r="F62" i="18" s="1"/>
  <c r="F62" i="20" s="1"/>
  <c r="F50" i="25" s="1"/>
  <c r="F57" i="26" s="1"/>
  <c r="G93" i="14"/>
  <c r="G61" i="14"/>
  <c r="K92" i="14"/>
  <c r="K60" i="14"/>
  <c r="F146" i="15"/>
  <c r="F146" i="18" s="1"/>
  <c r="F146" i="20" s="1"/>
  <c r="F109" i="25" s="1"/>
  <c r="F94" i="15"/>
  <c r="F94" i="18" s="1"/>
  <c r="F94" i="20" s="1"/>
  <c r="I145" i="15"/>
  <c r="I145" i="18" s="1"/>
  <c r="I145" i="20" s="1"/>
  <c r="I108" i="25" s="1"/>
  <c r="I116" i="26" s="1"/>
  <c r="I93" i="15"/>
  <c r="I93" i="18" s="1"/>
  <c r="I93" i="20" s="1"/>
  <c r="I67" i="25" s="1"/>
  <c r="I74" i="26" s="1"/>
  <c r="E62" i="15"/>
  <c r="E62" i="18" s="1"/>
  <c r="E62" i="20" s="1"/>
  <c r="E50" i="25" s="1"/>
  <c r="E57" i="26" s="1"/>
  <c r="C62" i="14"/>
  <c r="C94" i="14"/>
  <c r="J61" i="15"/>
  <c r="J61" i="18" s="1"/>
  <c r="J61" i="20" s="1"/>
  <c r="J49" i="25" s="1"/>
  <c r="J56" i="26" s="1"/>
  <c r="G145" i="14"/>
  <c r="G113" i="14"/>
  <c r="I113" i="15"/>
  <c r="I113" i="18" s="1"/>
  <c r="I113" i="20" s="1"/>
  <c r="I90" i="25" s="1"/>
  <c r="I98" i="26" s="1"/>
  <c r="E94" i="15"/>
  <c r="E94" i="18" s="1"/>
  <c r="E94" i="20" s="1"/>
  <c r="E146" i="15"/>
  <c r="E146" i="18" s="1"/>
  <c r="E146" i="20" s="1"/>
  <c r="E109" i="25" s="1"/>
  <c r="J113" i="15"/>
  <c r="J113" i="18" s="1"/>
  <c r="J113" i="20" s="1"/>
  <c r="J90" i="25" s="1"/>
  <c r="J98" i="26" s="1"/>
  <c r="K61" i="18"/>
  <c r="K61" i="20" s="1"/>
  <c r="K49" i="25" s="1"/>
  <c r="I61" i="15"/>
  <c r="I61" i="18" s="1"/>
  <c r="I61" i="20" s="1"/>
  <c r="I49" i="25" s="1"/>
  <c r="I56" i="26" s="1"/>
  <c r="R43" i="18"/>
  <c r="R43" i="20" s="1"/>
  <c r="E95" i="18"/>
  <c r="E95" i="20" s="1"/>
  <c r="Q11" i="18"/>
  <c r="Q11" i="20" s="1"/>
  <c r="E8" i="27" s="1"/>
  <c r="P7" i="123" s="1"/>
  <c r="D63" i="18"/>
  <c r="D63" i="20" s="1"/>
  <c r="D51" i="25" s="1"/>
  <c r="D58" i="26" s="1"/>
  <c r="P11" i="18"/>
  <c r="P11" i="20" s="1"/>
  <c r="D8" i="27" s="1"/>
  <c r="O7" i="123" s="1"/>
  <c r="C63" i="18"/>
  <c r="C63" i="20" s="1"/>
  <c r="C51" i="25" s="1"/>
  <c r="C58" i="26" s="1"/>
  <c r="S43" i="18"/>
  <c r="S43" i="20" s="1"/>
  <c r="F95" i="18"/>
  <c r="F95" i="20" s="1"/>
  <c r="K38" i="22"/>
  <c r="K25" i="22" s="1"/>
  <c r="G39" i="22"/>
  <c r="G26" i="22" s="1"/>
  <c r="R7" i="32"/>
  <c r="G9" i="97" s="1"/>
  <c r="S7" i="124"/>
  <c r="U41" i="15"/>
  <c r="U41" i="18" s="1"/>
  <c r="U41" i="20" s="1"/>
  <c r="I22" i="27" s="1"/>
  <c r="H8" i="14"/>
  <c r="H40" i="14"/>
  <c r="D10" i="18"/>
  <c r="D10" i="15"/>
  <c r="D114" i="15" s="1"/>
  <c r="D10" i="20"/>
  <c r="G41" i="20"/>
  <c r="G41" i="18"/>
  <c r="G41" i="15"/>
  <c r="H26" i="25"/>
  <c r="D43" i="20"/>
  <c r="D43" i="18"/>
  <c r="D147" i="18" s="1"/>
  <c r="J26" i="25"/>
  <c r="C10" i="18"/>
  <c r="C10" i="20"/>
  <c r="C10" i="15"/>
  <c r="C114" i="15" s="1"/>
  <c r="AB13" i="97"/>
  <c r="E10" i="26"/>
  <c r="E10" i="29" s="1"/>
  <c r="E9" i="25"/>
  <c r="H8" i="25"/>
  <c r="AC13" i="97"/>
  <c r="F10" i="26"/>
  <c r="F10" i="29" s="1"/>
  <c r="R42" i="15"/>
  <c r="R42" i="18" s="1"/>
  <c r="R42" i="20" s="1"/>
  <c r="E9" i="14"/>
  <c r="E41" i="14"/>
  <c r="Q8" i="124"/>
  <c r="P8" i="32"/>
  <c r="E10" i="97" s="1"/>
  <c r="V6" i="32"/>
  <c r="K8" i="97" s="1"/>
  <c r="W6" i="124"/>
  <c r="J8" i="25"/>
  <c r="V9" i="15"/>
  <c r="V9" i="18" s="1"/>
  <c r="V9" i="20" s="1"/>
  <c r="J6" i="27" s="1"/>
  <c r="U5" i="123" s="1"/>
  <c r="C10" i="25"/>
  <c r="C42" i="18"/>
  <c r="C42" i="20"/>
  <c r="C42" i="15"/>
  <c r="R10" i="15"/>
  <c r="R10" i="18" s="1"/>
  <c r="R10" i="20" s="1"/>
  <c r="F7" i="27" s="1"/>
  <c r="Q6" i="123" s="1"/>
  <c r="K8" i="15"/>
  <c r="K8" i="18"/>
  <c r="K8" i="20"/>
  <c r="U9" i="15"/>
  <c r="U9" i="18" s="1"/>
  <c r="U9" i="20" s="1"/>
  <c r="I6" i="27" s="1"/>
  <c r="T5" i="123" s="1"/>
  <c r="Q8" i="32"/>
  <c r="F10" i="97" s="1"/>
  <c r="R8" i="124"/>
  <c r="AH11" i="97"/>
  <c r="K8" i="26"/>
  <c r="K8" i="29" s="1"/>
  <c r="G9" i="18"/>
  <c r="G9" i="20"/>
  <c r="G9" i="15"/>
  <c r="V41" i="15"/>
  <c r="V41" i="18" s="1"/>
  <c r="V41" i="20" s="1"/>
  <c r="J22" i="27" s="1"/>
  <c r="I8" i="14"/>
  <c r="I40" i="14"/>
  <c r="F9" i="25"/>
  <c r="AH29" i="97"/>
  <c r="K26" i="26"/>
  <c r="K26" i="29" s="1"/>
  <c r="C43" i="18"/>
  <c r="C147" i="18" s="1"/>
  <c r="C43" i="20"/>
  <c r="S42" i="15"/>
  <c r="S42" i="18" s="1"/>
  <c r="S42" i="20" s="1"/>
  <c r="F9" i="14"/>
  <c r="F41" i="14"/>
  <c r="W9" i="15"/>
  <c r="W9" i="18" s="1"/>
  <c r="W9" i="20" s="1"/>
  <c r="K6" i="27" s="1"/>
  <c r="V5" i="123" s="1"/>
  <c r="I8" i="25"/>
  <c r="D10" i="25"/>
  <c r="W41" i="15"/>
  <c r="W41" i="18" s="1"/>
  <c r="W41" i="20" s="1"/>
  <c r="K22" i="27" s="1"/>
  <c r="J8" i="14"/>
  <c r="J40" i="14"/>
  <c r="D42" i="18"/>
  <c r="D42" i="20"/>
  <c r="D42" i="15"/>
  <c r="I26" i="25"/>
  <c r="K40" i="18"/>
  <c r="K40" i="20"/>
  <c r="K40" i="15"/>
  <c r="AD12" i="97"/>
  <c r="G9" i="26"/>
  <c r="G9" i="29" s="1"/>
  <c r="S10" i="15"/>
  <c r="S10" i="18" s="1"/>
  <c r="S10" i="20" s="1"/>
  <c r="G7" i="27" s="1"/>
  <c r="R6" i="123" s="1"/>
  <c r="AH11" i="124" l="1"/>
  <c r="V21" i="123"/>
  <c r="AF11" i="124"/>
  <c r="T21" i="123"/>
  <c r="AG11" i="124"/>
  <c r="U21" i="123"/>
  <c r="E150" i="25"/>
  <c r="E191" i="25" s="1"/>
  <c r="E117" i="26"/>
  <c r="F150" i="25"/>
  <c r="F191" i="25" s="1"/>
  <c r="F117" i="26"/>
  <c r="K131" i="25"/>
  <c r="K172" i="25" s="1"/>
  <c r="K56" i="26"/>
  <c r="I90" i="22"/>
  <c r="O43" i="15"/>
  <c r="B10" i="14"/>
  <c r="B42" i="14"/>
  <c r="B43" i="17"/>
  <c r="B11" i="18"/>
  <c r="B11" i="20"/>
  <c r="B10" i="25" s="1"/>
  <c r="I149" i="25"/>
  <c r="I190" i="25" s="1"/>
  <c r="C133" i="25"/>
  <c r="C174" i="25" s="1"/>
  <c r="H149" i="25"/>
  <c r="H190" i="25" s="1"/>
  <c r="D52" i="22"/>
  <c r="H131" i="25"/>
  <c r="H172" i="25" s="1"/>
  <c r="I131" i="25"/>
  <c r="I172" i="25" s="1"/>
  <c r="H90" i="22"/>
  <c r="J131" i="25"/>
  <c r="J172" i="25" s="1"/>
  <c r="K161" i="25"/>
  <c r="K202" i="25" s="1"/>
  <c r="K38" i="26"/>
  <c r="K38" i="29" s="1"/>
  <c r="AH41" i="97"/>
  <c r="J103" i="22"/>
  <c r="J79" i="25" s="1"/>
  <c r="J86" i="26" s="1"/>
  <c r="J38" i="25"/>
  <c r="J116" i="22"/>
  <c r="J120" i="25" s="1"/>
  <c r="J128" i="26" s="1"/>
  <c r="W12" i="22"/>
  <c r="K33" i="27" s="1"/>
  <c r="U12" i="22"/>
  <c r="I33" i="27" s="1"/>
  <c r="H38" i="25"/>
  <c r="H116" i="22"/>
  <c r="H120" i="25" s="1"/>
  <c r="H128" i="26" s="1"/>
  <c r="H103" i="22"/>
  <c r="H79" i="25" s="1"/>
  <c r="H86" i="26" s="1"/>
  <c r="J90" i="22"/>
  <c r="G13" i="22"/>
  <c r="G65" i="22"/>
  <c r="G78" i="22" s="1"/>
  <c r="K12" i="22"/>
  <c r="K64" i="22"/>
  <c r="K77" i="22" s="1"/>
  <c r="W32" i="123"/>
  <c r="AU13" i="124"/>
  <c r="V32" i="32"/>
  <c r="K34" i="97" s="1"/>
  <c r="I116" i="22"/>
  <c r="I120" i="25" s="1"/>
  <c r="I128" i="26" s="1"/>
  <c r="I38" i="25"/>
  <c r="I103" i="22"/>
  <c r="I79" i="25" s="1"/>
  <c r="I86" i="26" s="1"/>
  <c r="V12" i="22"/>
  <c r="J33" i="27" s="1"/>
  <c r="D133" i="25"/>
  <c r="D174" i="25" s="1"/>
  <c r="J149" i="25"/>
  <c r="J190" i="25" s="1"/>
  <c r="E132" i="25"/>
  <c r="E173" i="25" s="1"/>
  <c r="F132" i="25"/>
  <c r="F173" i="25" s="1"/>
  <c r="C114" i="18"/>
  <c r="C114" i="20" s="1"/>
  <c r="C91" i="25" s="1"/>
  <c r="C99" i="26" s="1"/>
  <c r="G51" i="22"/>
  <c r="D114" i="18"/>
  <c r="D114" i="20" s="1"/>
  <c r="D91" i="25" s="1"/>
  <c r="D99" i="26" s="1"/>
  <c r="C52" i="22"/>
  <c r="K50" i="22"/>
  <c r="C147" i="20"/>
  <c r="D147" i="20"/>
  <c r="C146" i="15"/>
  <c r="C146" i="18" s="1"/>
  <c r="C146" i="20" s="1"/>
  <c r="C109" i="25" s="1"/>
  <c r="C94" i="15"/>
  <c r="G93" i="15"/>
  <c r="G93" i="18" s="1"/>
  <c r="G93" i="20" s="1"/>
  <c r="G67" i="25" s="1"/>
  <c r="G74" i="26" s="1"/>
  <c r="G145" i="15"/>
  <c r="G145" i="18" s="1"/>
  <c r="G145" i="20" s="1"/>
  <c r="G108" i="25" s="1"/>
  <c r="G116" i="26" s="1"/>
  <c r="E113" i="14"/>
  <c r="E145" i="14"/>
  <c r="C62" i="15"/>
  <c r="C62" i="18" s="1"/>
  <c r="C62" i="20" s="1"/>
  <c r="C50" i="25" s="1"/>
  <c r="C57" i="26" s="1"/>
  <c r="I112" i="14"/>
  <c r="I144" i="14"/>
  <c r="F61" i="14"/>
  <c r="F93" i="14"/>
  <c r="H112" i="14"/>
  <c r="H144" i="14"/>
  <c r="D62" i="15"/>
  <c r="D62" i="18" s="1"/>
  <c r="D62" i="20" s="1"/>
  <c r="D50" i="25" s="1"/>
  <c r="D57" i="26" s="1"/>
  <c r="I60" i="14"/>
  <c r="I92" i="14"/>
  <c r="H60" i="14"/>
  <c r="H92" i="14"/>
  <c r="G113" i="15"/>
  <c r="G113" i="18" s="1"/>
  <c r="G113" i="20" s="1"/>
  <c r="G90" i="25" s="1"/>
  <c r="G98" i="26" s="1"/>
  <c r="E61" i="14"/>
  <c r="E93" i="14"/>
  <c r="F145" i="14"/>
  <c r="F113" i="14"/>
  <c r="G61" i="15"/>
  <c r="G61" i="18" s="1"/>
  <c r="G61" i="20" s="1"/>
  <c r="G49" i="25" s="1"/>
  <c r="G56" i="26" s="1"/>
  <c r="J112" i="14"/>
  <c r="J144" i="14"/>
  <c r="K144" i="15"/>
  <c r="K144" i="18" s="1"/>
  <c r="K144" i="20" s="1"/>
  <c r="K107" i="25" s="1"/>
  <c r="K115" i="26" s="1"/>
  <c r="K92" i="15"/>
  <c r="K92" i="18" s="1"/>
  <c r="K92" i="20" s="1"/>
  <c r="K66" i="25" s="1"/>
  <c r="K73" i="26" s="1"/>
  <c r="D94" i="15"/>
  <c r="D94" i="18" s="1"/>
  <c r="D94" i="20" s="1"/>
  <c r="D146" i="15"/>
  <c r="D146" i="18" s="1"/>
  <c r="D146" i="20" s="1"/>
  <c r="D109" i="25" s="1"/>
  <c r="K60" i="15"/>
  <c r="K112" i="15"/>
  <c r="K112" i="18" s="1"/>
  <c r="K112" i="20" s="1"/>
  <c r="K89" i="25" s="1"/>
  <c r="K97" i="26" s="1"/>
  <c r="J60" i="14"/>
  <c r="J92" i="14"/>
  <c r="P43" i="18"/>
  <c r="P43" i="20" s="1"/>
  <c r="C95" i="18"/>
  <c r="C95" i="20" s="1"/>
  <c r="Q43" i="18"/>
  <c r="Q43" i="20" s="1"/>
  <c r="D95" i="18"/>
  <c r="D95" i="20" s="1"/>
  <c r="I38" i="22"/>
  <c r="I25" i="22" s="1"/>
  <c r="I12" i="22" s="1"/>
  <c r="S6" i="32"/>
  <c r="H8" i="97" s="1"/>
  <c r="T6" i="124"/>
  <c r="X8" i="15"/>
  <c r="X8" i="18" s="1"/>
  <c r="X8" i="20" s="1"/>
  <c r="L5" i="27" s="1"/>
  <c r="W4" i="123" s="1"/>
  <c r="V6" i="124"/>
  <c r="U6" i="32"/>
  <c r="J8" i="97" s="1"/>
  <c r="E41" i="18"/>
  <c r="E41" i="20"/>
  <c r="E41" i="15"/>
  <c r="AB12" i="97"/>
  <c r="E9" i="26"/>
  <c r="E9" i="29" s="1"/>
  <c r="AE29" i="97"/>
  <c r="H26" i="26"/>
  <c r="H26" i="29" s="1"/>
  <c r="X40" i="15"/>
  <c r="X40" i="18" s="1"/>
  <c r="X40" i="20" s="1"/>
  <c r="L21" i="27" s="1"/>
  <c r="W20" i="123" s="1"/>
  <c r="K7" i="14"/>
  <c r="K39" i="14"/>
  <c r="AF29" i="97"/>
  <c r="I26" i="26"/>
  <c r="I26" i="29" s="1"/>
  <c r="Q42" i="15"/>
  <c r="Q42" i="18" s="1"/>
  <c r="Q42" i="20" s="1"/>
  <c r="D9" i="14"/>
  <c r="D41" i="14"/>
  <c r="AF11" i="97"/>
  <c r="I8" i="26"/>
  <c r="I8" i="29" s="1"/>
  <c r="F39" i="22"/>
  <c r="F26" i="22" s="1"/>
  <c r="F13" i="22" s="1"/>
  <c r="R7" i="124"/>
  <c r="Q7" i="32"/>
  <c r="F9" i="97" s="1"/>
  <c r="I8" i="18"/>
  <c r="I8" i="20"/>
  <c r="I8" i="15"/>
  <c r="G8" i="25"/>
  <c r="K7" i="25"/>
  <c r="Z13" i="97"/>
  <c r="C10" i="26"/>
  <c r="AE11" i="97"/>
  <c r="H8" i="26"/>
  <c r="H8" i="29" s="1"/>
  <c r="AG29" i="97"/>
  <c r="J26" i="26"/>
  <c r="J26" i="29" s="1"/>
  <c r="D9" i="25"/>
  <c r="H38" i="22"/>
  <c r="H25" i="22" s="1"/>
  <c r="P10" i="15"/>
  <c r="K25" i="25"/>
  <c r="J40" i="18"/>
  <c r="J40" i="20"/>
  <c r="J40" i="15"/>
  <c r="AA13" i="97"/>
  <c r="D10" i="26"/>
  <c r="D10" i="29" s="1"/>
  <c r="AG11" i="97"/>
  <c r="J8" i="26"/>
  <c r="J8" i="29" s="1"/>
  <c r="E39" i="22"/>
  <c r="E26" i="22" s="1"/>
  <c r="P7" i="32"/>
  <c r="E9" i="97" s="1"/>
  <c r="Q7" i="124"/>
  <c r="T41" i="15"/>
  <c r="T41" i="18" s="1"/>
  <c r="T41" i="20" s="1"/>
  <c r="H22" i="27" s="1"/>
  <c r="G8" i="14"/>
  <c r="G40" i="14"/>
  <c r="Q10" i="15"/>
  <c r="Q10" i="18" s="1"/>
  <c r="Q10" i="20" s="1"/>
  <c r="E7" i="27" s="1"/>
  <c r="P6" i="123" s="1"/>
  <c r="J8" i="20"/>
  <c r="J8" i="15"/>
  <c r="J8" i="18"/>
  <c r="P8" i="124"/>
  <c r="O8" i="32"/>
  <c r="D10" i="97" s="1"/>
  <c r="F41" i="18"/>
  <c r="F41" i="20"/>
  <c r="F41" i="15"/>
  <c r="C9" i="25"/>
  <c r="H40" i="20"/>
  <c r="H40" i="18"/>
  <c r="H40" i="15"/>
  <c r="J38" i="22"/>
  <c r="J25" i="22" s="1"/>
  <c r="U6" i="124"/>
  <c r="T6" i="32"/>
  <c r="I8" i="97" s="1"/>
  <c r="F9" i="15"/>
  <c r="F9" i="18"/>
  <c r="F9" i="20"/>
  <c r="AC12" i="97"/>
  <c r="F9" i="26"/>
  <c r="F9" i="29" s="1"/>
  <c r="I40" i="20"/>
  <c r="I40" i="18"/>
  <c r="I40" i="15"/>
  <c r="T9" i="15"/>
  <c r="T9" i="18" s="1"/>
  <c r="T9" i="20" s="1"/>
  <c r="H6" i="27" s="1"/>
  <c r="S5" i="123" s="1"/>
  <c r="P42" i="15"/>
  <c r="P42" i="18" s="1"/>
  <c r="P42" i="20" s="1"/>
  <c r="C9" i="14"/>
  <c r="C41" i="14"/>
  <c r="O8" i="124"/>
  <c r="N8" i="32"/>
  <c r="C10" i="97" s="1"/>
  <c r="E9" i="18"/>
  <c r="E9" i="20"/>
  <c r="E9" i="15"/>
  <c r="P10" i="18"/>
  <c r="P10" i="20" s="1"/>
  <c r="D7" i="27" s="1"/>
  <c r="O6" i="123" s="1"/>
  <c r="G26" i="25"/>
  <c r="H8" i="18"/>
  <c r="H8" i="20"/>
  <c r="H8" i="15"/>
  <c r="AE11" i="124" l="1"/>
  <c r="S21" i="123"/>
  <c r="F113" i="15"/>
  <c r="D150" i="25"/>
  <c r="D191" i="25" s="1"/>
  <c r="D117" i="26"/>
  <c r="C150" i="25"/>
  <c r="C191" i="25" s="1"/>
  <c r="C117" i="26"/>
  <c r="K89" i="22"/>
  <c r="E113" i="15"/>
  <c r="B43" i="20"/>
  <c r="B43" i="18"/>
  <c r="O43" i="18" s="1"/>
  <c r="B42" i="20"/>
  <c r="B42" i="15"/>
  <c r="B42" i="18"/>
  <c r="B10" i="26"/>
  <c r="B10" i="29" s="1"/>
  <c r="Y13" i="97"/>
  <c r="B10" i="20"/>
  <c r="B9" i="25" s="1"/>
  <c r="B10" i="18"/>
  <c r="B10" i="15"/>
  <c r="O10" i="15" s="1"/>
  <c r="O11" i="18"/>
  <c r="O11" i="20" s="1"/>
  <c r="C8" i="27" s="1"/>
  <c r="G149" i="25"/>
  <c r="G190" i="25" s="1"/>
  <c r="G90" i="22"/>
  <c r="H161" i="25"/>
  <c r="H202" i="25" s="1"/>
  <c r="I161" i="25"/>
  <c r="I202" i="25" s="1"/>
  <c r="F65" i="22"/>
  <c r="F78" i="22" s="1"/>
  <c r="F103" i="22" s="1"/>
  <c r="F79" i="25" s="1"/>
  <c r="F86" i="26" s="1"/>
  <c r="G131" i="25"/>
  <c r="G172" i="25" s="1"/>
  <c r="AF41" i="97"/>
  <c r="I38" i="26"/>
  <c r="I38" i="29" s="1"/>
  <c r="AE41" i="97"/>
  <c r="H38" i="26"/>
  <c r="H38" i="29" s="1"/>
  <c r="J38" i="26"/>
  <c r="J38" i="29" s="1"/>
  <c r="AG41" i="97"/>
  <c r="H12" i="22"/>
  <c r="H64" i="22"/>
  <c r="H77" i="22" s="1"/>
  <c r="K115" i="22"/>
  <c r="K119" i="25" s="1"/>
  <c r="K127" i="26" s="1"/>
  <c r="X11" i="22"/>
  <c r="L32" i="27" s="1"/>
  <c r="K102" i="22"/>
  <c r="K78" i="25" s="1"/>
  <c r="K85" i="26" s="1"/>
  <c r="K37" i="25"/>
  <c r="T32" i="123"/>
  <c r="AR13" i="124"/>
  <c r="S32" i="32"/>
  <c r="H34" i="97" s="1"/>
  <c r="J161" i="25"/>
  <c r="J202" i="25" s="1"/>
  <c r="J12" i="22"/>
  <c r="J64" i="22"/>
  <c r="J77" i="22" s="1"/>
  <c r="U32" i="123"/>
  <c r="AS13" i="124"/>
  <c r="T32" i="32"/>
  <c r="I34" i="97" s="1"/>
  <c r="V32" i="123"/>
  <c r="AT13" i="124"/>
  <c r="U32" i="32"/>
  <c r="J34" i="97" s="1"/>
  <c r="E13" i="22"/>
  <c r="E65" i="22"/>
  <c r="E78" i="22" s="1"/>
  <c r="I64" i="22"/>
  <c r="I77" i="22" s="1"/>
  <c r="G116" i="22"/>
  <c r="G120" i="25" s="1"/>
  <c r="G128" i="26" s="1"/>
  <c r="G38" i="25"/>
  <c r="T12" i="22"/>
  <c r="H33" i="27" s="1"/>
  <c r="G103" i="22"/>
  <c r="G79" i="25" s="1"/>
  <c r="G86" i="26" s="1"/>
  <c r="K148" i="25"/>
  <c r="K189" i="25" s="1"/>
  <c r="D132" i="25"/>
  <c r="D173" i="25" s="1"/>
  <c r="C132" i="25"/>
  <c r="C173" i="25" s="1"/>
  <c r="E113" i="18"/>
  <c r="E113" i="20" s="1"/>
  <c r="E90" i="25" s="1"/>
  <c r="E98" i="26" s="1"/>
  <c r="I50" i="22"/>
  <c r="F113" i="18"/>
  <c r="F113" i="20" s="1"/>
  <c r="F90" i="25" s="1"/>
  <c r="F98" i="26" s="1"/>
  <c r="H50" i="22"/>
  <c r="F51" i="22"/>
  <c r="J50" i="22"/>
  <c r="E51" i="22"/>
  <c r="H60" i="15"/>
  <c r="H60" i="18" s="1"/>
  <c r="H60" i="20" s="1"/>
  <c r="H48" i="25" s="1"/>
  <c r="H55" i="26" s="1"/>
  <c r="C93" i="14"/>
  <c r="C61" i="14"/>
  <c r="F93" i="15"/>
  <c r="F93" i="18" s="1"/>
  <c r="F93" i="20" s="1"/>
  <c r="F67" i="25" s="1"/>
  <c r="F145" i="15"/>
  <c r="F145" i="18" s="1"/>
  <c r="F145" i="20" s="1"/>
  <c r="F108" i="25" s="1"/>
  <c r="F116" i="26" s="1"/>
  <c r="J144" i="15"/>
  <c r="J144" i="18" s="1"/>
  <c r="J144" i="20" s="1"/>
  <c r="J107" i="25" s="1"/>
  <c r="J115" i="26" s="1"/>
  <c r="J92" i="15"/>
  <c r="J92" i="18" s="1"/>
  <c r="J92" i="20" s="1"/>
  <c r="J66" i="25" s="1"/>
  <c r="J73" i="26" s="1"/>
  <c r="E145" i="15"/>
  <c r="E145" i="18" s="1"/>
  <c r="E145" i="20" s="1"/>
  <c r="E108" i="25" s="1"/>
  <c r="E116" i="26" s="1"/>
  <c r="E93" i="15"/>
  <c r="E93" i="18" s="1"/>
  <c r="E93" i="20" s="1"/>
  <c r="E67" i="25" s="1"/>
  <c r="E74" i="26" s="1"/>
  <c r="J60" i="15"/>
  <c r="J60" i="18" s="1"/>
  <c r="J60" i="20" s="1"/>
  <c r="J48" i="25" s="1"/>
  <c r="J55" i="26" s="1"/>
  <c r="K60" i="18"/>
  <c r="K60" i="20" s="1"/>
  <c r="K48" i="25" s="1"/>
  <c r="C145" i="14"/>
  <c r="C113" i="14"/>
  <c r="H92" i="15"/>
  <c r="H92" i="18" s="1"/>
  <c r="H92" i="20" s="1"/>
  <c r="H66" i="25" s="1"/>
  <c r="H73" i="26" s="1"/>
  <c r="H144" i="15"/>
  <c r="H144" i="18" s="1"/>
  <c r="H144" i="20" s="1"/>
  <c r="H107" i="25" s="1"/>
  <c r="H115" i="26" s="1"/>
  <c r="C94" i="18"/>
  <c r="C94" i="20" s="1"/>
  <c r="J112" i="15"/>
  <c r="J112" i="18" s="1"/>
  <c r="J112" i="20" s="1"/>
  <c r="J89" i="25" s="1"/>
  <c r="J97" i="26" s="1"/>
  <c r="E61" i="15"/>
  <c r="E61" i="18" s="1"/>
  <c r="E61" i="20" s="1"/>
  <c r="E49" i="25" s="1"/>
  <c r="E56" i="26" s="1"/>
  <c r="I112" i="15"/>
  <c r="I112" i="18" s="1"/>
  <c r="I112" i="20" s="1"/>
  <c r="I89" i="25" s="1"/>
  <c r="I97" i="26" s="1"/>
  <c r="G112" i="14"/>
  <c r="G144" i="14"/>
  <c r="I144" i="15"/>
  <c r="I144" i="18" s="1"/>
  <c r="I144" i="20" s="1"/>
  <c r="I107" i="25" s="1"/>
  <c r="I115" i="26" s="1"/>
  <c r="I92" i="15"/>
  <c r="I92" i="18" s="1"/>
  <c r="I92" i="20" s="1"/>
  <c r="I66" i="25" s="1"/>
  <c r="I73" i="26" s="1"/>
  <c r="D93" i="14"/>
  <c r="D61" i="14"/>
  <c r="K111" i="14"/>
  <c r="K143" i="14"/>
  <c r="D113" i="14"/>
  <c r="D145" i="14"/>
  <c r="K91" i="14"/>
  <c r="K59" i="14"/>
  <c r="I60" i="15"/>
  <c r="H112" i="15"/>
  <c r="H112" i="18" s="1"/>
  <c r="H112" i="20" s="1"/>
  <c r="H89" i="25" s="1"/>
  <c r="H97" i="26" s="1"/>
  <c r="F61" i="15"/>
  <c r="F61" i="18" s="1"/>
  <c r="F61" i="20" s="1"/>
  <c r="F49" i="25" s="1"/>
  <c r="F56" i="26" s="1"/>
  <c r="G60" i="14"/>
  <c r="G92" i="14"/>
  <c r="D39" i="22"/>
  <c r="D26" i="22" s="1"/>
  <c r="C39" i="22"/>
  <c r="C26" i="22" s="1"/>
  <c r="K37" i="22"/>
  <c r="K24" i="22" s="1"/>
  <c r="K11" i="22" s="1"/>
  <c r="O7" i="124"/>
  <c r="N7" i="32"/>
  <c r="C9" i="97" s="1"/>
  <c r="AI10" i="124"/>
  <c r="V21" i="32"/>
  <c r="K23" i="97" s="1"/>
  <c r="V5" i="32"/>
  <c r="K7" i="97" s="1"/>
  <c r="W5" i="124"/>
  <c r="P7" i="124"/>
  <c r="O7" i="32"/>
  <c r="D9" i="97" s="1"/>
  <c r="U8" i="15"/>
  <c r="U8" i="18" s="1"/>
  <c r="U8" i="20" s="1"/>
  <c r="I5" i="27" s="1"/>
  <c r="T4" i="123" s="1"/>
  <c r="H7" i="25"/>
  <c r="S9" i="15"/>
  <c r="S9" i="18" s="1"/>
  <c r="S9" i="20" s="1"/>
  <c r="G6" i="27" s="1"/>
  <c r="R5" i="123" s="1"/>
  <c r="U40" i="15"/>
  <c r="U40" i="18" s="1"/>
  <c r="U40" i="20" s="1"/>
  <c r="I21" i="27" s="1"/>
  <c r="T20" i="123" s="1"/>
  <c r="H7" i="14"/>
  <c r="H39" i="14"/>
  <c r="Z12" i="97"/>
  <c r="C9" i="26"/>
  <c r="W8" i="15"/>
  <c r="W8" i="18" s="1"/>
  <c r="W8" i="20" s="1"/>
  <c r="K5" i="27" s="1"/>
  <c r="V4" i="123" s="1"/>
  <c r="W40" i="15"/>
  <c r="W40" i="18" s="1"/>
  <c r="W40" i="20" s="1"/>
  <c r="K21" i="27" s="1"/>
  <c r="V20" i="123" s="1"/>
  <c r="J39" i="14"/>
  <c r="J7" i="14"/>
  <c r="I7" i="25"/>
  <c r="D9" i="18"/>
  <c r="D9" i="20"/>
  <c r="D9" i="15"/>
  <c r="AD29" i="97"/>
  <c r="G26" i="26"/>
  <c r="G26" i="29" s="1"/>
  <c r="R9" i="15"/>
  <c r="R9" i="18" s="1"/>
  <c r="R9" i="20" s="1"/>
  <c r="F6" i="27" s="1"/>
  <c r="Q5" i="123" s="1"/>
  <c r="C41" i="18"/>
  <c r="C41" i="20"/>
  <c r="C41" i="15"/>
  <c r="V40" i="15"/>
  <c r="V40" i="18" s="1"/>
  <c r="V40" i="20" s="1"/>
  <c r="J21" i="27" s="1"/>
  <c r="U20" i="123" s="1"/>
  <c r="I7" i="14"/>
  <c r="I39" i="14"/>
  <c r="F8" i="25"/>
  <c r="H25" i="25"/>
  <c r="S41" i="15"/>
  <c r="S41" i="18" s="1"/>
  <c r="S41" i="20" s="1"/>
  <c r="G22" i="27" s="1"/>
  <c r="F8" i="14"/>
  <c r="F40" i="14"/>
  <c r="G8" i="18"/>
  <c r="G8" i="15"/>
  <c r="G8" i="20"/>
  <c r="G38" i="22"/>
  <c r="G25" i="22" s="1"/>
  <c r="AH28" i="97"/>
  <c r="K25" i="26"/>
  <c r="K25" i="29" s="1"/>
  <c r="C10" i="29"/>
  <c r="AH10" i="97"/>
  <c r="K7" i="26"/>
  <c r="K7" i="29" s="1"/>
  <c r="AD11" i="97"/>
  <c r="G8" i="26"/>
  <c r="G8" i="29" s="1"/>
  <c r="K39" i="15"/>
  <c r="E26" i="25"/>
  <c r="E8" i="25"/>
  <c r="C9" i="18"/>
  <c r="C9" i="15"/>
  <c r="C9" i="20"/>
  <c r="F26" i="25"/>
  <c r="AA12" i="97"/>
  <c r="D9" i="26"/>
  <c r="D9" i="29" s="1"/>
  <c r="V8" i="15"/>
  <c r="V8" i="18" s="1"/>
  <c r="V8" i="20" s="1"/>
  <c r="J5" i="27" s="1"/>
  <c r="U4" i="123" s="1"/>
  <c r="D41" i="20"/>
  <c r="D41" i="18"/>
  <c r="D41" i="15"/>
  <c r="K7" i="15"/>
  <c r="K7" i="17" s="1"/>
  <c r="I25" i="25"/>
  <c r="J7" i="25"/>
  <c r="G40" i="18"/>
  <c r="G40" i="20"/>
  <c r="G40" i="15"/>
  <c r="J25" i="25"/>
  <c r="S6" i="124"/>
  <c r="R6" i="32"/>
  <c r="G8" i="97" s="1"/>
  <c r="R41" i="15"/>
  <c r="R41" i="18" s="1"/>
  <c r="R41" i="20" s="1"/>
  <c r="F22" i="27" s="1"/>
  <c r="E8" i="14"/>
  <c r="E40" i="14"/>
  <c r="AD11" i="124" l="1"/>
  <c r="R21" i="123"/>
  <c r="AC11" i="124"/>
  <c r="Q21" i="123"/>
  <c r="B52" i="22"/>
  <c r="B39" i="22" s="1"/>
  <c r="B26" i="22" s="1"/>
  <c r="B13" i="22" s="1"/>
  <c r="K130" i="25"/>
  <c r="K171" i="25" s="1"/>
  <c r="K55" i="26"/>
  <c r="F149" i="25"/>
  <c r="F190" i="25" s="1"/>
  <c r="F74" i="26"/>
  <c r="E149" i="25"/>
  <c r="E190" i="25" s="1"/>
  <c r="C113" i="15"/>
  <c r="E90" i="22"/>
  <c r="L10" i="26"/>
  <c r="H89" i="22"/>
  <c r="F116" i="22"/>
  <c r="F120" i="25" s="1"/>
  <c r="Y12" i="97"/>
  <c r="B9" i="26"/>
  <c r="B9" i="29" s="1"/>
  <c r="B146" i="15"/>
  <c r="B146" i="18" s="1"/>
  <c r="B146" i="20" s="1"/>
  <c r="B109" i="25" s="1"/>
  <c r="B41" i="14"/>
  <c r="B94" i="15"/>
  <c r="B94" i="18" s="1"/>
  <c r="B94" i="20" s="1"/>
  <c r="O42" i="15"/>
  <c r="O42" i="18" s="1"/>
  <c r="O42" i="20" s="1"/>
  <c r="B9" i="14"/>
  <c r="N7" i="123"/>
  <c r="M8" i="32"/>
  <c r="B10" i="97" s="1"/>
  <c r="N8" i="124"/>
  <c r="O10" i="18"/>
  <c r="O10" i="20" s="1"/>
  <c r="C7" i="27" s="1"/>
  <c r="O43" i="20"/>
  <c r="F90" i="22"/>
  <c r="J148" i="25"/>
  <c r="J189" i="25" s="1"/>
  <c r="J130" i="25"/>
  <c r="J171" i="25" s="1"/>
  <c r="G161" i="25"/>
  <c r="G202" i="25" s="1"/>
  <c r="I148" i="25"/>
  <c r="I189" i="25" s="1"/>
  <c r="S12" i="22"/>
  <c r="G33" i="27" s="1"/>
  <c r="F38" i="25"/>
  <c r="H148" i="25"/>
  <c r="H189" i="25" s="1"/>
  <c r="E131" i="25"/>
  <c r="E172" i="25" s="1"/>
  <c r="C13" i="22"/>
  <c r="C65" i="22"/>
  <c r="C78" i="22" s="1"/>
  <c r="S32" i="123"/>
  <c r="AQ13" i="124"/>
  <c r="R32" i="32"/>
  <c r="G34" i="97" s="1"/>
  <c r="E103" i="22"/>
  <c r="E79" i="25" s="1"/>
  <c r="E86" i="26" s="1"/>
  <c r="E116" i="22"/>
  <c r="E120" i="25" s="1"/>
  <c r="E128" i="26" s="1"/>
  <c r="R12" i="22"/>
  <c r="F33" i="27" s="1"/>
  <c r="E38" i="25"/>
  <c r="J102" i="22"/>
  <c r="J78" i="25" s="1"/>
  <c r="J85" i="26" s="1"/>
  <c r="W11" i="22"/>
  <c r="K32" i="27" s="1"/>
  <c r="J115" i="22"/>
  <c r="J119" i="25" s="1"/>
  <c r="J127" i="26" s="1"/>
  <c r="J37" i="25"/>
  <c r="J89" i="22"/>
  <c r="G12" i="22"/>
  <c r="G64" i="22"/>
  <c r="G77" i="22" s="1"/>
  <c r="D13" i="22"/>
  <c r="D65" i="22"/>
  <c r="D78" i="22" s="1"/>
  <c r="AD41" i="97"/>
  <c r="G38" i="26"/>
  <c r="G38" i="29" s="1"/>
  <c r="I89" i="22"/>
  <c r="I115" i="22"/>
  <c r="I119" i="25" s="1"/>
  <c r="I127" i="26" s="1"/>
  <c r="I37" i="25"/>
  <c r="I102" i="22"/>
  <c r="I78" i="25" s="1"/>
  <c r="I85" i="26" s="1"/>
  <c r="V11" i="22"/>
  <c r="J32" i="27" s="1"/>
  <c r="K63" i="22"/>
  <c r="K76" i="22" s="1"/>
  <c r="K88" i="22" s="1"/>
  <c r="K37" i="26"/>
  <c r="K37" i="29" s="1"/>
  <c r="AH40" i="97"/>
  <c r="H115" i="22"/>
  <c r="H119" i="25" s="1"/>
  <c r="H127" i="26" s="1"/>
  <c r="H37" i="25"/>
  <c r="U11" i="22"/>
  <c r="I32" i="27" s="1"/>
  <c r="H102" i="22"/>
  <c r="H78" i="25" s="1"/>
  <c r="H85" i="26" s="1"/>
  <c r="W31" i="123"/>
  <c r="V31" i="32"/>
  <c r="K33" i="97" s="1"/>
  <c r="AU12" i="124"/>
  <c r="K160" i="25"/>
  <c r="K201" i="25" s="1"/>
  <c r="H130" i="25"/>
  <c r="H171" i="25" s="1"/>
  <c r="F131" i="25"/>
  <c r="F172" i="25" s="1"/>
  <c r="G50" i="22"/>
  <c r="C113" i="18"/>
  <c r="C113" i="20" s="1"/>
  <c r="C90" i="25" s="1"/>
  <c r="C98" i="26" s="1"/>
  <c r="C51" i="22"/>
  <c r="D51" i="22"/>
  <c r="E92" i="14"/>
  <c r="E60" i="14"/>
  <c r="J143" i="14"/>
  <c r="J111" i="14"/>
  <c r="K143" i="15"/>
  <c r="K91" i="15"/>
  <c r="K59" i="15"/>
  <c r="D113" i="15"/>
  <c r="D113" i="18" s="1"/>
  <c r="D113" i="20" s="1"/>
  <c r="D90" i="25" s="1"/>
  <c r="D98" i="26" s="1"/>
  <c r="I60" i="18"/>
  <c r="I60" i="20" s="1"/>
  <c r="I48" i="25" s="1"/>
  <c r="D61" i="15"/>
  <c r="D61" i="18" s="1"/>
  <c r="D61" i="20" s="1"/>
  <c r="D49" i="25" s="1"/>
  <c r="D56" i="26" s="1"/>
  <c r="I143" i="14"/>
  <c r="I111" i="14"/>
  <c r="E112" i="14"/>
  <c r="E144" i="14"/>
  <c r="F112" i="14"/>
  <c r="F144" i="14"/>
  <c r="I59" i="14"/>
  <c r="I91" i="14"/>
  <c r="H59" i="14"/>
  <c r="H91" i="14"/>
  <c r="D145" i="15"/>
  <c r="D145" i="18" s="1"/>
  <c r="D145" i="20" s="1"/>
  <c r="D108" i="25" s="1"/>
  <c r="D116" i="26" s="1"/>
  <c r="D93" i="15"/>
  <c r="D93" i="18" s="1"/>
  <c r="D93" i="20" s="1"/>
  <c r="D67" i="25" s="1"/>
  <c r="D74" i="26" s="1"/>
  <c r="F92" i="14"/>
  <c r="F60" i="14"/>
  <c r="C61" i="15"/>
  <c r="C61" i="18" s="1"/>
  <c r="C61" i="20" s="1"/>
  <c r="C49" i="25" s="1"/>
  <c r="C56" i="26" s="1"/>
  <c r="C93" i="15"/>
  <c r="C93" i="18" s="1"/>
  <c r="C93" i="20" s="1"/>
  <c r="C67" i="25" s="1"/>
  <c r="C74" i="26" s="1"/>
  <c r="C145" i="15"/>
  <c r="C145" i="18" s="1"/>
  <c r="C145" i="20" s="1"/>
  <c r="C108" i="25" s="1"/>
  <c r="C116" i="26" s="1"/>
  <c r="G60" i="15"/>
  <c r="G60" i="18" s="1"/>
  <c r="G60" i="20" s="1"/>
  <c r="G48" i="25" s="1"/>
  <c r="G55" i="26" s="1"/>
  <c r="G144" i="15"/>
  <c r="G144" i="18" s="1"/>
  <c r="G144" i="20" s="1"/>
  <c r="G107" i="25" s="1"/>
  <c r="G115" i="26" s="1"/>
  <c r="G92" i="15"/>
  <c r="K111" i="15"/>
  <c r="G112" i="15"/>
  <c r="G112" i="18" s="1"/>
  <c r="G112" i="20" s="1"/>
  <c r="G89" i="25" s="1"/>
  <c r="G97" i="26" s="1"/>
  <c r="H111" i="14"/>
  <c r="H143" i="14"/>
  <c r="J59" i="14"/>
  <c r="J91" i="14"/>
  <c r="H37" i="22"/>
  <c r="H24" i="22" s="1"/>
  <c r="I37" i="22"/>
  <c r="I24" i="22" s="1"/>
  <c r="AG10" i="124"/>
  <c r="T21" i="32"/>
  <c r="I23" i="97" s="1"/>
  <c r="AF10" i="124"/>
  <c r="S21" i="32"/>
  <c r="H23" i="97" s="1"/>
  <c r="AH10" i="124"/>
  <c r="U21" i="32"/>
  <c r="J23" i="97" s="1"/>
  <c r="S5" i="32"/>
  <c r="H7" i="97" s="1"/>
  <c r="T5" i="124"/>
  <c r="V5" i="124"/>
  <c r="U5" i="32"/>
  <c r="J7" i="97" s="1"/>
  <c r="R6" i="124"/>
  <c r="Q6" i="32"/>
  <c r="F8" i="97" s="1"/>
  <c r="D8" i="25"/>
  <c r="E8" i="18"/>
  <c r="E8" i="20"/>
  <c r="E8" i="15"/>
  <c r="AE10" i="97"/>
  <c r="H7" i="26"/>
  <c r="H7" i="29" s="1"/>
  <c r="T40" i="15"/>
  <c r="T40" i="18" s="1"/>
  <c r="T40" i="20" s="1"/>
  <c r="H21" i="27" s="1"/>
  <c r="S20" i="123" s="1"/>
  <c r="G7" i="14"/>
  <c r="G39" i="14"/>
  <c r="AG10" i="97"/>
  <c r="J7" i="26"/>
  <c r="J7" i="29" s="1"/>
  <c r="AC29" i="97"/>
  <c r="F26" i="26"/>
  <c r="F26" i="29" s="1"/>
  <c r="C8" i="25"/>
  <c r="Q6" i="124"/>
  <c r="P6" i="32"/>
  <c r="E8" i="97" s="1"/>
  <c r="G7" i="25"/>
  <c r="F40" i="20"/>
  <c r="F40" i="18"/>
  <c r="F40" i="15"/>
  <c r="AE28" i="97"/>
  <c r="H25" i="26"/>
  <c r="H25" i="29" s="1"/>
  <c r="AF10" i="97"/>
  <c r="I7" i="26"/>
  <c r="I7" i="29" s="1"/>
  <c r="J7" i="15"/>
  <c r="J7" i="17" s="1"/>
  <c r="J37" i="22"/>
  <c r="J24" i="22" s="1"/>
  <c r="Q41" i="15"/>
  <c r="Q41" i="18" s="1"/>
  <c r="Q41" i="20" s="1"/>
  <c r="E22" i="27" s="1"/>
  <c r="D8" i="14"/>
  <c r="D40" i="14"/>
  <c r="AB11" i="97"/>
  <c r="E8" i="26"/>
  <c r="E8" i="29" s="1"/>
  <c r="AG28" i="97"/>
  <c r="J25" i="26"/>
  <c r="J25" i="29" s="1"/>
  <c r="X7" i="15"/>
  <c r="D26" i="25"/>
  <c r="P9" i="15"/>
  <c r="AB29" i="97"/>
  <c r="E26" i="26"/>
  <c r="E26" i="29" s="1"/>
  <c r="K39" i="17"/>
  <c r="X39" i="15"/>
  <c r="K6" i="14"/>
  <c r="K38" i="14"/>
  <c r="T8" i="15"/>
  <c r="F8" i="18"/>
  <c r="F8" i="20"/>
  <c r="F8" i="15"/>
  <c r="I39" i="15"/>
  <c r="P41" i="15"/>
  <c r="P41" i="18" s="1"/>
  <c r="P41" i="20" s="1"/>
  <c r="D22" i="27" s="1"/>
  <c r="C8" i="14"/>
  <c r="C40" i="14"/>
  <c r="J39" i="15"/>
  <c r="H39" i="15"/>
  <c r="U5" i="124"/>
  <c r="T5" i="32"/>
  <c r="I7" i="97" s="1"/>
  <c r="G25" i="25"/>
  <c r="AF28" i="97"/>
  <c r="I25" i="26"/>
  <c r="I25" i="29" s="1"/>
  <c r="E40" i="18"/>
  <c r="E40" i="20"/>
  <c r="E40" i="15"/>
  <c r="E38" i="22"/>
  <c r="E25" i="22" s="1"/>
  <c r="P9" i="18"/>
  <c r="P9" i="20" s="1"/>
  <c r="D6" i="27" s="1"/>
  <c r="O5" i="123" s="1"/>
  <c r="T8" i="18"/>
  <c r="T8" i="20" s="1"/>
  <c r="H5" i="27" s="1"/>
  <c r="S4" i="123" s="1"/>
  <c r="F38" i="22"/>
  <c r="F25" i="22" s="1"/>
  <c r="AC11" i="97"/>
  <c r="F8" i="26"/>
  <c r="F8" i="29" s="1"/>
  <c r="I7" i="15"/>
  <c r="I7" i="17" s="1"/>
  <c r="C26" i="25"/>
  <c r="Q9" i="15"/>
  <c r="Q9" i="18" s="1"/>
  <c r="Q9" i="20" s="1"/>
  <c r="E6" i="27" s="1"/>
  <c r="P5" i="123" s="1"/>
  <c r="C9" i="29"/>
  <c r="H7" i="15"/>
  <c r="H7" i="17" s="1"/>
  <c r="AA11" i="124" l="1"/>
  <c r="O21" i="123"/>
  <c r="AB11" i="124"/>
  <c r="P21" i="123"/>
  <c r="L9" i="26"/>
  <c r="I130" i="25"/>
  <c r="I171" i="25" s="1"/>
  <c r="I55" i="26"/>
  <c r="B150" i="25"/>
  <c r="B191" i="25" s="1"/>
  <c r="B117" i="26"/>
  <c r="L117" i="26" s="1"/>
  <c r="F161" i="25"/>
  <c r="F202" i="25" s="1"/>
  <c r="F128" i="26"/>
  <c r="B65" i="22"/>
  <c r="B78" i="22" s="1"/>
  <c r="B90" i="22" s="1"/>
  <c r="N6" i="123"/>
  <c r="M7" i="32"/>
  <c r="B9" i="97" s="1"/>
  <c r="N7" i="124"/>
  <c r="B9" i="18"/>
  <c r="B9" i="20"/>
  <c r="B8" i="25" s="1"/>
  <c r="B9" i="15"/>
  <c r="O9" i="15" s="1"/>
  <c r="B41" i="18"/>
  <c r="B41" i="15"/>
  <c r="B41" i="20"/>
  <c r="B26" i="25" s="1"/>
  <c r="D90" i="22"/>
  <c r="J160" i="25"/>
  <c r="J201" i="25" s="1"/>
  <c r="F38" i="26"/>
  <c r="F38" i="29" s="1"/>
  <c r="AC41" i="97"/>
  <c r="G130" i="25"/>
  <c r="G171" i="25" s="1"/>
  <c r="R32" i="123"/>
  <c r="AP13" i="124"/>
  <c r="Q32" i="32"/>
  <c r="F34" i="97" s="1"/>
  <c r="E161" i="25"/>
  <c r="E202" i="25" s="1"/>
  <c r="I11" i="22"/>
  <c r="I63" i="22"/>
  <c r="I76" i="22" s="1"/>
  <c r="AB41" i="97"/>
  <c r="E38" i="26"/>
  <c r="E38" i="29" s="1"/>
  <c r="H160" i="25"/>
  <c r="H201" i="25" s="1"/>
  <c r="I160" i="25"/>
  <c r="I201" i="25" s="1"/>
  <c r="G37" i="25"/>
  <c r="G89" i="22"/>
  <c r="G102" i="22"/>
  <c r="G78" i="25" s="1"/>
  <c r="G85" i="26" s="1"/>
  <c r="G115" i="22"/>
  <c r="G119" i="25" s="1"/>
  <c r="G127" i="26" s="1"/>
  <c r="T11" i="22"/>
  <c r="H32" i="27" s="1"/>
  <c r="Q32" i="123"/>
  <c r="AO13" i="124"/>
  <c r="P32" i="32"/>
  <c r="E34" i="97" s="1"/>
  <c r="AG40" i="97"/>
  <c r="J37" i="26"/>
  <c r="J37" i="29" s="1"/>
  <c r="E12" i="22"/>
  <c r="E64" i="22"/>
  <c r="E77" i="22" s="1"/>
  <c r="H11" i="22"/>
  <c r="H63" i="22"/>
  <c r="H76" i="22" s="1"/>
  <c r="T31" i="123"/>
  <c r="AR12" i="124"/>
  <c r="S31" i="32"/>
  <c r="H33" i="97" s="1"/>
  <c r="AF40" i="97"/>
  <c r="I37" i="26"/>
  <c r="I37" i="29" s="1"/>
  <c r="V31" i="123"/>
  <c r="AT12" i="124"/>
  <c r="U31" i="32"/>
  <c r="J33" i="97" s="1"/>
  <c r="J11" i="22"/>
  <c r="J63" i="22"/>
  <c r="J76" i="22" s="1"/>
  <c r="U31" i="123"/>
  <c r="AS12" i="124"/>
  <c r="T31" i="32"/>
  <c r="I33" i="97" s="1"/>
  <c r="F12" i="22"/>
  <c r="F64" i="22"/>
  <c r="F77" i="22" s="1"/>
  <c r="AE40" i="97"/>
  <c r="H37" i="26"/>
  <c r="H37" i="29" s="1"/>
  <c r="X10" i="22"/>
  <c r="L31" i="27" s="1"/>
  <c r="K114" i="22"/>
  <c r="K118" i="25" s="1"/>
  <c r="K126" i="26" s="1"/>
  <c r="K36" i="25"/>
  <c r="K101" i="22"/>
  <c r="K77" i="25" s="1"/>
  <c r="K84" i="26" s="1"/>
  <c r="D103" i="22"/>
  <c r="D79" i="25" s="1"/>
  <c r="D86" i="26" s="1"/>
  <c r="D38" i="25"/>
  <c r="D116" i="22"/>
  <c r="D120" i="25" s="1"/>
  <c r="D128" i="26" s="1"/>
  <c r="Q12" i="22"/>
  <c r="E33" i="27" s="1"/>
  <c r="C116" i="22"/>
  <c r="C120" i="25" s="1"/>
  <c r="C128" i="26" s="1"/>
  <c r="P12" i="22"/>
  <c r="D33" i="27" s="1"/>
  <c r="C103" i="22"/>
  <c r="C79" i="25" s="1"/>
  <c r="C86" i="26" s="1"/>
  <c r="C38" i="25"/>
  <c r="C90" i="22"/>
  <c r="D149" i="25"/>
  <c r="D190" i="25" s="1"/>
  <c r="C131" i="25"/>
  <c r="C172" i="25" s="1"/>
  <c r="C149" i="25"/>
  <c r="C190" i="25" s="1"/>
  <c r="D131" i="25"/>
  <c r="D172" i="25" s="1"/>
  <c r="F50" i="22"/>
  <c r="I59" i="15"/>
  <c r="J111" i="15"/>
  <c r="E50" i="22"/>
  <c r="H91" i="15"/>
  <c r="H143" i="15"/>
  <c r="E92" i="15"/>
  <c r="E92" i="18" s="1"/>
  <c r="E92" i="20" s="1"/>
  <c r="E66" i="25" s="1"/>
  <c r="E73" i="26" s="1"/>
  <c r="E144" i="15"/>
  <c r="E144" i="18" s="1"/>
  <c r="E144" i="20" s="1"/>
  <c r="E107" i="25" s="1"/>
  <c r="E115" i="26" s="1"/>
  <c r="J91" i="15"/>
  <c r="J143" i="15"/>
  <c r="F144" i="15"/>
  <c r="F144" i="18" s="1"/>
  <c r="F144" i="20" s="1"/>
  <c r="F107" i="25" s="1"/>
  <c r="F115" i="26" s="1"/>
  <c r="F92" i="15"/>
  <c r="F92" i="18" s="1"/>
  <c r="F92" i="20" s="1"/>
  <c r="F66" i="25" s="1"/>
  <c r="F73" i="26" s="1"/>
  <c r="C112" i="14"/>
  <c r="C144" i="14"/>
  <c r="F60" i="15"/>
  <c r="F60" i="18" s="1"/>
  <c r="F60" i="20" s="1"/>
  <c r="F48" i="25" s="1"/>
  <c r="F55" i="26" s="1"/>
  <c r="D92" i="14"/>
  <c r="D60" i="14"/>
  <c r="H59" i="15"/>
  <c r="I111" i="15"/>
  <c r="K58" i="14"/>
  <c r="K90" i="14"/>
  <c r="I143" i="15"/>
  <c r="I91" i="15"/>
  <c r="G59" i="14"/>
  <c r="G91" i="14"/>
  <c r="C92" i="14"/>
  <c r="C60" i="14"/>
  <c r="D112" i="14"/>
  <c r="D144" i="14"/>
  <c r="E112" i="15"/>
  <c r="E112" i="18" s="1"/>
  <c r="E112" i="20" s="1"/>
  <c r="E89" i="25" s="1"/>
  <c r="E97" i="26" s="1"/>
  <c r="K110" i="14"/>
  <c r="K142" i="14"/>
  <c r="J59" i="15"/>
  <c r="H111" i="15"/>
  <c r="G143" i="14"/>
  <c r="G111" i="14"/>
  <c r="F112" i="15"/>
  <c r="F112" i="18" s="1"/>
  <c r="F112" i="20" s="1"/>
  <c r="F89" i="25" s="1"/>
  <c r="F97" i="26" s="1"/>
  <c r="G92" i="18"/>
  <c r="G92" i="20" s="1"/>
  <c r="G66" i="25" s="1"/>
  <c r="E60" i="15"/>
  <c r="E60" i="18" s="1"/>
  <c r="E60" i="20" s="1"/>
  <c r="E48" i="25" s="1"/>
  <c r="E55" i="26" s="1"/>
  <c r="C38" i="22"/>
  <c r="C25" i="22" s="1"/>
  <c r="C12" i="22" s="1"/>
  <c r="S5" i="124"/>
  <c r="R5" i="32"/>
  <c r="G7" i="97" s="1"/>
  <c r="O6" i="124"/>
  <c r="N6" i="32"/>
  <c r="C8" i="97" s="1"/>
  <c r="Z29" i="97"/>
  <c r="C26" i="26"/>
  <c r="U7" i="15"/>
  <c r="R40" i="15"/>
  <c r="R40" i="18" s="1"/>
  <c r="R40" i="20" s="1"/>
  <c r="F21" i="27" s="1"/>
  <c r="Q20" i="123" s="1"/>
  <c r="E7" i="14"/>
  <c r="E39" i="14"/>
  <c r="S8" i="15"/>
  <c r="S8" i="18" s="1"/>
  <c r="S8" i="20" s="1"/>
  <c r="G5" i="27" s="1"/>
  <c r="R4" i="123" s="1"/>
  <c r="D8" i="20"/>
  <c r="D8" i="15"/>
  <c r="D8" i="18"/>
  <c r="AD10" i="97"/>
  <c r="G7" i="26"/>
  <c r="G7" i="29" s="1"/>
  <c r="G7" i="15"/>
  <c r="G7" i="17" s="1"/>
  <c r="G37" i="22"/>
  <c r="G24" i="22" s="1"/>
  <c r="E7" i="25"/>
  <c r="E25" i="25"/>
  <c r="AD28" i="97"/>
  <c r="G25" i="26"/>
  <c r="G25" i="29" s="1"/>
  <c r="J39" i="17"/>
  <c r="W39" i="15"/>
  <c r="J6" i="14"/>
  <c r="J38" i="14"/>
  <c r="C40" i="20"/>
  <c r="C40" i="18"/>
  <c r="C40" i="15"/>
  <c r="V39" i="15"/>
  <c r="I39" i="17"/>
  <c r="I6" i="14"/>
  <c r="I38" i="14"/>
  <c r="F7" i="25"/>
  <c r="K39" i="20"/>
  <c r="K39" i="18"/>
  <c r="AA29" i="97"/>
  <c r="D26" i="26"/>
  <c r="D26" i="29" s="1"/>
  <c r="K7" i="20"/>
  <c r="K7" i="18"/>
  <c r="K111" i="18" s="1"/>
  <c r="S40" i="15"/>
  <c r="S40" i="18" s="1"/>
  <c r="S40" i="20" s="1"/>
  <c r="G21" i="27" s="1"/>
  <c r="R20" i="123" s="1"/>
  <c r="F7" i="14"/>
  <c r="F39" i="14"/>
  <c r="AE10" i="124"/>
  <c r="R21" i="32"/>
  <c r="G23" i="97" s="1"/>
  <c r="U39" i="15"/>
  <c r="H39" i="17"/>
  <c r="H38" i="14"/>
  <c r="H6" i="14"/>
  <c r="C8" i="18"/>
  <c r="C8" i="20"/>
  <c r="C8" i="15"/>
  <c r="K38" i="15"/>
  <c r="D38" i="22"/>
  <c r="D25" i="22" s="1"/>
  <c r="P6" i="124"/>
  <c r="O6" i="32"/>
  <c r="D8" i="97" s="1"/>
  <c r="V7" i="15"/>
  <c r="K6" i="15"/>
  <c r="K6" i="17" s="1"/>
  <c r="D40" i="20"/>
  <c r="D40" i="18"/>
  <c r="D40" i="15"/>
  <c r="W7" i="15"/>
  <c r="F25" i="25"/>
  <c r="Z11" i="97"/>
  <c r="C8" i="26"/>
  <c r="G39" i="15"/>
  <c r="G39" i="17" s="1"/>
  <c r="R8" i="15"/>
  <c r="R8" i="18" s="1"/>
  <c r="R8" i="20" s="1"/>
  <c r="F5" i="27" s="1"/>
  <c r="Q4" i="123" s="1"/>
  <c r="AA11" i="97"/>
  <c r="D8" i="26"/>
  <c r="D8" i="29" s="1"/>
  <c r="G148" i="25" l="1"/>
  <c r="G189" i="25" s="1"/>
  <c r="G73" i="26"/>
  <c r="B103" i="22"/>
  <c r="B79" i="25" s="1"/>
  <c r="B86" i="26" s="1"/>
  <c r="L86" i="26" s="1"/>
  <c r="B116" i="22"/>
  <c r="B120" i="25" s="1"/>
  <c r="B128" i="26" s="1"/>
  <c r="L128" i="26" s="1"/>
  <c r="O12" i="22"/>
  <c r="C33" i="27" s="1"/>
  <c r="B38" i="25"/>
  <c r="B51" i="22"/>
  <c r="B26" i="26"/>
  <c r="B26" i="29" s="1"/>
  <c r="Y29" i="97"/>
  <c r="O9" i="18"/>
  <c r="O9" i="20" s="1"/>
  <c r="C6" i="27" s="1"/>
  <c r="B40" i="14"/>
  <c r="B93" i="15"/>
  <c r="B93" i="18" s="1"/>
  <c r="B93" i="20" s="1"/>
  <c r="B67" i="25" s="1"/>
  <c r="B74" i="26" s="1"/>
  <c r="L74" i="26" s="1"/>
  <c r="B145" i="15"/>
  <c r="B145" i="18" s="1"/>
  <c r="B145" i="20" s="1"/>
  <c r="B108" i="25" s="1"/>
  <c r="B116" i="26" s="1"/>
  <c r="L116" i="26" s="1"/>
  <c r="B8" i="14"/>
  <c r="O41" i="15"/>
  <c r="O41" i="18" s="1"/>
  <c r="O41" i="20" s="1"/>
  <c r="C22" i="27" s="1"/>
  <c r="Y11" i="97"/>
  <c r="B8" i="26"/>
  <c r="B8" i="29" s="1"/>
  <c r="E130" i="25"/>
  <c r="E171" i="25" s="1"/>
  <c r="K159" i="25"/>
  <c r="G160" i="25"/>
  <c r="G201" i="25" s="1"/>
  <c r="F148" i="25"/>
  <c r="F189" i="25" s="1"/>
  <c r="G11" i="22"/>
  <c r="G63" i="22"/>
  <c r="G76" i="22" s="1"/>
  <c r="G101" i="22" s="1"/>
  <c r="G77" i="25" s="1"/>
  <c r="G84" i="26" s="1"/>
  <c r="Z41" i="97"/>
  <c r="C38" i="26"/>
  <c r="D38" i="26"/>
  <c r="D38" i="29" s="1"/>
  <c r="AA41" i="97"/>
  <c r="E115" i="22"/>
  <c r="E119" i="25" s="1"/>
  <c r="E127" i="26" s="1"/>
  <c r="E89" i="22"/>
  <c r="E102" i="22"/>
  <c r="E78" i="25" s="1"/>
  <c r="E85" i="26" s="1"/>
  <c r="E37" i="25"/>
  <c r="R11" i="22"/>
  <c r="F32" i="27" s="1"/>
  <c r="S31" i="123"/>
  <c r="AQ12" i="124"/>
  <c r="R31" i="32"/>
  <c r="G33" i="97" s="1"/>
  <c r="C161" i="25"/>
  <c r="C202" i="25" s="1"/>
  <c r="D161" i="25"/>
  <c r="D202" i="25" s="1"/>
  <c r="W30" i="123"/>
  <c r="V30" i="32"/>
  <c r="K32" i="97" s="1"/>
  <c r="AU11" i="124"/>
  <c r="C64" i="22"/>
  <c r="C77" i="22" s="1"/>
  <c r="J114" i="22"/>
  <c r="J118" i="25" s="1"/>
  <c r="J126" i="26" s="1"/>
  <c r="J36" i="25"/>
  <c r="W10" i="22"/>
  <c r="K31" i="27" s="1"/>
  <c r="J101" i="22"/>
  <c r="J77" i="25" s="1"/>
  <c r="J84" i="26" s="1"/>
  <c r="J88" i="22"/>
  <c r="D12" i="22"/>
  <c r="D64" i="22"/>
  <c r="D77" i="22" s="1"/>
  <c r="AH39" i="97"/>
  <c r="K36" i="26"/>
  <c r="K36" i="29" s="1"/>
  <c r="AD40" i="97"/>
  <c r="G37" i="26"/>
  <c r="G37" i="29" s="1"/>
  <c r="O32" i="123"/>
  <c r="AM13" i="124"/>
  <c r="N32" i="32"/>
  <c r="C34" i="97" s="1"/>
  <c r="P32" i="123"/>
  <c r="AN13" i="124"/>
  <c r="O32" i="32"/>
  <c r="D34" i="97" s="1"/>
  <c r="K200" i="25"/>
  <c r="F115" i="22"/>
  <c r="F119" i="25" s="1"/>
  <c r="F127" i="26" s="1"/>
  <c r="F102" i="22"/>
  <c r="F78" i="25" s="1"/>
  <c r="F85" i="26" s="1"/>
  <c r="F89" i="22"/>
  <c r="F37" i="25"/>
  <c r="S11" i="22"/>
  <c r="G32" i="27" s="1"/>
  <c r="U10" i="22"/>
  <c r="I31" i="27" s="1"/>
  <c r="H114" i="22"/>
  <c r="H118" i="25" s="1"/>
  <c r="H126" i="26" s="1"/>
  <c r="H36" i="25"/>
  <c r="H101" i="22"/>
  <c r="H77" i="25" s="1"/>
  <c r="H84" i="26" s="1"/>
  <c r="H88" i="22"/>
  <c r="I114" i="22"/>
  <c r="I118" i="25" s="1"/>
  <c r="I126" i="26" s="1"/>
  <c r="V10" i="22"/>
  <c r="J31" i="27" s="1"/>
  <c r="I88" i="22"/>
  <c r="I101" i="22"/>
  <c r="I77" i="25" s="1"/>
  <c r="I84" i="26" s="1"/>
  <c r="I36" i="25"/>
  <c r="F130" i="25"/>
  <c r="F171" i="25" s="1"/>
  <c r="E148" i="25"/>
  <c r="E189" i="25" s="1"/>
  <c r="C60" i="15"/>
  <c r="C60" i="18" s="1"/>
  <c r="C60" i="20" s="1"/>
  <c r="C48" i="25" s="1"/>
  <c r="C55" i="26" s="1"/>
  <c r="C50" i="22"/>
  <c r="G111" i="15"/>
  <c r="D50" i="22"/>
  <c r="G59" i="15"/>
  <c r="C112" i="15"/>
  <c r="C112" i="18" s="1"/>
  <c r="C112" i="20" s="1"/>
  <c r="C89" i="25" s="1"/>
  <c r="C97" i="26" s="1"/>
  <c r="K111" i="20"/>
  <c r="K88" i="25" s="1"/>
  <c r="K96" i="26" s="1"/>
  <c r="K49" i="22"/>
  <c r="K36" i="22" s="1"/>
  <c r="K23" i="22" s="1"/>
  <c r="K10" i="22" s="1"/>
  <c r="K143" i="18"/>
  <c r="K143" i="20" s="1"/>
  <c r="K106" i="25" s="1"/>
  <c r="K114" i="26" s="1"/>
  <c r="D92" i="15"/>
  <c r="D92" i="18" s="1"/>
  <c r="D92" i="20" s="1"/>
  <c r="D66" i="25" s="1"/>
  <c r="D73" i="26" s="1"/>
  <c r="D144" i="15"/>
  <c r="D144" i="18" s="1"/>
  <c r="D144" i="20" s="1"/>
  <c r="D107" i="25" s="1"/>
  <c r="D115" i="26" s="1"/>
  <c r="K142" i="15"/>
  <c r="J58" i="14"/>
  <c r="J90" i="14"/>
  <c r="J110" i="14"/>
  <c r="J142" i="14"/>
  <c r="K110" i="15"/>
  <c r="D112" i="15"/>
  <c r="D112" i="18" s="1"/>
  <c r="D112" i="20" s="1"/>
  <c r="D89" i="25" s="1"/>
  <c r="D97" i="26" s="1"/>
  <c r="I58" i="14"/>
  <c r="I90" i="14"/>
  <c r="K90" i="15"/>
  <c r="F59" i="14"/>
  <c r="F91" i="14"/>
  <c r="E111" i="14"/>
  <c r="E143" i="14"/>
  <c r="H142" i="14"/>
  <c r="H110" i="14"/>
  <c r="G143" i="15"/>
  <c r="G91" i="15"/>
  <c r="C144" i="15"/>
  <c r="C144" i="18" s="1"/>
  <c r="C144" i="20" s="1"/>
  <c r="C107" i="25" s="1"/>
  <c r="C115" i="26" s="1"/>
  <c r="C92" i="15"/>
  <c r="C92" i="18" s="1"/>
  <c r="C92" i="20" s="1"/>
  <c r="C66" i="25" s="1"/>
  <c r="C73" i="26" s="1"/>
  <c r="I142" i="14"/>
  <c r="I110" i="14"/>
  <c r="K58" i="15"/>
  <c r="D60" i="15"/>
  <c r="D60" i="18" s="1"/>
  <c r="D60" i="20" s="1"/>
  <c r="D48" i="25" s="1"/>
  <c r="D55" i="26" s="1"/>
  <c r="F111" i="14"/>
  <c r="F143" i="14"/>
  <c r="E91" i="14"/>
  <c r="E59" i="14"/>
  <c r="H58" i="14"/>
  <c r="H90" i="14"/>
  <c r="X39" i="18"/>
  <c r="X39" i="20" s="1"/>
  <c r="L20" i="27" s="1"/>
  <c r="W19" i="123" s="1"/>
  <c r="K91" i="18"/>
  <c r="K91" i="20" s="1"/>
  <c r="K65" i="25" s="1"/>
  <c r="K72" i="26" s="1"/>
  <c r="X7" i="18"/>
  <c r="X7" i="20" s="1"/>
  <c r="L4" i="27" s="1"/>
  <c r="W3" i="123" s="1"/>
  <c r="K59" i="18"/>
  <c r="K59" i="20" s="1"/>
  <c r="K47" i="25" s="1"/>
  <c r="K54" i="26" s="1"/>
  <c r="AC10" i="124"/>
  <c r="P21" i="32"/>
  <c r="E23" i="97" s="1"/>
  <c r="T39" i="15"/>
  <c r="G6" i="14"/>
  <c r="G38" i="14"/>
  <c r="Q40" i="15"/>
  <c r="Q40" i="18" s="1"/>
  <c r="Q40" i="20" s="1"/>
  <c r="E21" i="27" s="1"/>
  <c r="P20" i="123" s="1"/>
  <c r="D7" i="14"/>
  <c r="D39" i="14"/>
  <c r="C7" i="25"/>
  <c r="AC28" i="97"/>
  <c r="F25" i="26"/>
  <c r="F25" i="29" s="1"/>
  <c r="D25" i="25"/>
  <c r="I38" i="15"/>
  <c r="AB28" i="97"/>
  <c r="E25" i="26"/>
  <c r="E25" i="29" s="1"/>
  <c r="T7" i="15"/>
  <c r="D7" i="25"/>
  <c r="E7" i="15"/>
  <c r="X38" i="15"/>
  <c r="K38" i="17"/>
  <c r="K5" i="14"/>
  <c r="K37" i="14"/>
  <c r="F39" i="15"/>
  <c r="F39" i="17" s="1"/>
  <c r="AC10" i="97"/>
  <c r="F7" i="26"/>
  <c r="F7" i="29" s="1"/>
  <c r="J6" i="15"/>
  <c r="J6" i="17" s="1"/>
  <c r="C8" i="29"/>
  <c r="P8" i="15"/>
  <c r="P8" i="18" s="1"/>
  <c r="P8" i="20" s="1"/>
  <c r="D5" i="27" s="1"/>
  <c r="O4" i="123" s="1"/>
  <c r="H6" i="15"/>
  <c r="H6" i="17" s="1"/>
  <c r="H39" i="18"/>
  <c r="H39" i="20"/>
  <c r="F37" i="22"/>
  <c r="F24" i="22" s="1"/>
  <c r="K6" i="25"/>
  <c r="K24" i="25"/>
  <c r="R5" i="124"/>
  <c r="Q5" i="32"/>
  <c r="F7" i="97" s="1"/>
  <c r="I6" i="15"/>
  <c r="I6" i="17" s="1"/>
  <c r="I39" i="18"/>
  <c r="I39" i="20"/>
  <c r="P40" i="15"/>
  <c r="P40" i="18" s="1"/>
  <c r="P40" i="20" s="1"/>
  <c r="D21" i="27" s="1"/>
  <c r="O20" i="123" s="1"/>
  <c r="C7" i="14"/>
  <c r="C39" i="14"/>
  <c r="J38" i="15"/>
  <c r="E37" i="22"/>
  <c r="E24" i="22" s="1"/>
  <c r="J7" i="18"/>
  <c r="J111" i="18" s="1"/>
  <c r="J7" i="20"/>
  <c r="H38" i="15"/>
  <c r="Q5" i="124"/>
  <c r="P5" i="32"/>
  <c r="E7" i="97" s="1"/>
  <c r="C26" i="29"/>
  <c r="AD10" i="124"/>
  <c r="Q21" i="32"/>
  <c r="F23" i="97" s="1"/>
  <c r="X6" i="15"/>
  <c r="I7" i="18"/>
  <c r="I111" i="18" s="1"/>
  <c r="I7" i="20"/>
  <c r="F7" i="15"/>
  <c r="F7" i="17" s="1"/>
  <c r="C25" i="25"/>
  <c r="J39" i="18"/>
  <c r="J39" i="20"/>
  <c r="AB10" i="97"/>
  <c r="E7" i="26"/>
  <c r="E7" i="29" s="1"/>
  <c r="Q8" i="15"/>
  <c r="Q8" i="18" s="1"/>
  <c r="Q8" i="20" s="1"/>
  <c r="E5" i="27" s="1"/>
  <c r="P4" i="123" s="1"/>
  <c r="E39" i="15"/>
  <c r="H7" i="20"/>
  <c r="H7" i="18"/>
  <c r="H111" i="18" s="1"/>
  <c r="Z11" i="124" l="1"/>
  <c r="N21" i="123"/>
  <c r="L8" i="26"/>
  <c r="L26" i="26"/>
  <c r="B161" i="25"/>
  <c r="B202" i="25" s="1"/>
  <c r="B38" i="26"/>
  <c r="B38" i="29" s="1"/>
  <c r="Y41" i="97"/>
  <c r="AL13" i="124"/>
  <c r="N32" i="123"/>
  <c r="M32" i="32"/>
  <c r="B34" i="97" s="1"/>
  <c r="B40" i="20"/>
  <c r="B25" i="25" s="1"/>
  <c r="B40" i="15"/>
  <c r="B40" i="18"/>
  <c r="B8" i="18"/>
  <c r="B8" i="20"/>
  <c r="B7" i="25" s="1"/>
  <c r="B8" i="15"/>
  <c r="O8" i="15" s="1"/>
  <c r="N5" i="123"/>
  <c r="N6" i="124"/>
  <c r="M6" i="32"/>
  <c r="B8" i="97" s="1"/>
  <c r="B149" i="25"/>
  <c r="B190" i="25" s="1"/>
  <c r="B38" i="22"/>
  <c r="B25" i="22" s="1"/>
  <c r="B12" i="22" s="1"/>
  <c r="H159" i="25"/>
  <c r="H200" i="25" s="1"/>
  <c r="K147" i="25"/>
  <c r="K188" i="25" s="1"/>
  <c r="D148" i="25"/>
  <c r="D189" i="25" s="1"/>
  <c r="D130" i="25"/>
  <c r="D171" i="25" s="1"/>
  <c r="E160" i="25"/>
  <c r="E201" i="25" s="1"/>
  <c r="J159" i="25"/>
  <c r="J200" i="25" s="1"/>
  <c r="F11" i="22"/>
  <c r="F63" i="22"/>
  <c r="F76" i="22" s="1"/>
  <c r="AF39" i="97"/>
  <c r="I36" i="26"/>
  <c r="I36" i="29" s="1"/>
  <c r="D89" i="22"/>
  <c r="D102" i="22"/>
  <c r="D78" i="25" s="1"/>
  <c r="D85" i="26" s="1"/>
  <c r="D37" i="25"/>
  <c r="D115" i="22"/>
  <c r="D119" i="25" s="1"/>
  <c r="D127" i="26" s="1"/>
  <c r="Q11" i="22"/>
  <c r="E32" i="27" s="1"/>
  <c r="C115" i="22"/>
  <c r="C119" i="25" s="1"/>
  <c r="C127" i="26" s="1"/>
  <c r="C37" i="25"/>
  <c r="P11" i="22"/>
  <c r="D32" i="27" s="1"/>
  <c r="C89" i="22"/>
  <c r="C102" i="22"/>
  <c r="C78" i="25" s="1"/>
  <c r="C38" i="29"/>
  <c r="K129" i="25"/>
  <c r="K170" i="25" s="1"/>
  <c r="I159" i="25"/>
  <c r="I200" i="25" s="1"/>
  <c r="AE39" i="97"/>
  <c r="H36" i="26"/>
  <c r="H36" i="29" s="1"/>
  <c r="AC40" i="97"/>
  <c r="F37" i="26"/>
  <c r="F37" i="29" s="1"/>
  <c r="V30" i="123"/>
  <c r="AT11" i="124"/>
  <c r="U30" i="32"/>
  <c r="J32" i="97" s="1"/>
  <c r="Q31" i="123"/>
  <c r="P31" i="32"/>
  <c r="E33" i="97" s="1"/>
  <c r="AO12" i="124"/>
  <c r="E11" i="22"/>
  <c r="E63" i="22"/>
  <c r="E76" i="22" s="1"/>
  <c r="J36" i="26"/>
  <c r="J36" i="29" s="1"/>
  <c r="AG39" i="97"/>
  <c r="AB40" i="97"/>
  <c r="E37" i="26"/>
  <c r="E37" i="29" s="1"/>
  <c r="G88" i="22"/>
  <c r="T10" i="22"/>
  <c r="H31" i="27" s="1"/>
  <c r="G36" i="25"/>
  <c r="G114" i="22"/>
  <c r="G118" i="25" s="1"/>
  <c r="R31" i="123"/>
  <c r="Q31" i="32"/>
  <c r="F33" i="97" s="1"/>
  <c r="AP12" i="124"/>
  <c r="U30" i="123"/>
  <c r="AS11" i="124"/>
  <c r="T30" i="32"/>
  <c r="I32" i="97" s="1"/>
  <c r="T30" i="123"/>
  <c r="S30" i="32"/>
  <c r="H32" i="97" s="1"/>
  <c r="AR11" i="124"/>
  <c r="F160" i="25"/>
  <c r="F201" i="25" s="1"/>
  <c r="C130" i="25"/>
  <c r="C171" i="25" s="1"/>
  <c r="C148" i="25"/>
  <c r="C189" i="25" s="1"/>
  <c r="K62" i="22"/>
  <c r="K75" i="22" s="1"/>
  <c r="K87" i="22" s="1"/>
  <c r="J110" i="15"/>
  <c r="E111" i="15"/>
  <c r="E7" i="17"/>
  <c r="J111" i="20"/>
  <c r="J88" i="25" s="1"/>
  <c r="J96" i="26" s="1"/>
  <c r="I143" i="18"/>
  <c r="I143" i="20" s="1"/>
  <c r="I106" i="25" s="1"/>
  <c r="I114" i="26" s="1"/>
  <c r="I49" i="22"/>
  <c r="I36" i="22" s="1"/>
  <c r="I23" i="22" s="1"/>
  <c r="I10" i="22" s="1"/>
  <c r="J143" i="18"/>
  <c r="J143" i="20" s="1"/>
  <c r="J106" i="25" s="1"/>
  <c r="J114" i="26" s="1"/>
  <c r="J49" i="22"/>
  <c r="H49" i="22"/>
  <c r="H36" i="22" s="1"/>
  <c r="H23" i="22" s="1"/>
  <c r="H10" i="22" s="1"/>
  <c r="H143" i="18"/>
  <c r="H143" i="20" s="1"/>
  <c r="H106" i="25" s="1"/>
  <c r="H114" i="26" s="1"/>
  <c r="H111" i="20"/>
  <c r="H88" i="25" s="1"/>
  <c r="H96" i="26" s="1"/>
  <c r="I111" i="20"/>
  <c r="I88" i="25" s="1"/>
  <c r="I96" i="26" s="1"/>
  <c r="K141" i="14"/>
  <c r="K109" i="14"/>
  <c r="I142" i="15"/>
  <c r="I90" i="15"/>
  <c r="C91" i="14"/>
  <c r="C59" i="14"/>
  <c r="J142" i="15"/>
  <c r="C111" i="14"/>
  <c r="C143" i="14"/>
  <c r="J90" i="15"/>
  <c r="F143" i="15"/>
  <c r="F91" i="15"/>
  <c r="G58" i="14"/>
  <c r="G90" i="14"/>
  <c r="H110" i="15"/>
  <c r="J58" i="15"/>
  <c r="D143" i="14"/>
  <c r="D111" i="14"/>
  <c r="E91" i="15"/>
  <c r="E143" i="15"/>
  <c r="H58" i="15"/>
  <c r="F59" i="15"/>
  <c r="K57" i="14"/>
  <c r="K89" i="14"/>
  <c r="H90" i="15"/>
  <c r="H142" i="15"/>
  <c r="E59" i="15"/>
  <c r="F111" i="15"/>
  <c r="I110" i="15"/>
  <c r="G110" i="14"/>
  <c r="G142" i="14"/>
  <c r="I58" i="15"/>
  <c r="D59" i="14"/>
  <c r="D91" i="14"/>
  <c r="V39" i="18"/>
  <c r="V39" i="20" s="1"/>
  <c r="J20" i="27" s="1"/>
  <c r="U19" i="123" s="1"/>
  <c r="I91" i="18"/>
  <c r="I91" i="20" s="1"/>
  <c r="I65" i="25" s="1"/>
  <c r="I72" i="26" s="1"/>
  <c r="U39" i="18"/>
  <c r="U39" i="20" s="1"/>
  <c r="I20" i="27" s="1"/>
  <c r="T19" i="123" s="1"/>
  <c r="H91" i="18"/>
  <c r="H91" i="20" s="1"/>
  <c r="H65" i="25" s="1"/>
  <c r="H72" i="26" s="1"/>
  <c r="W39" i="18"/>
  <c r="W39" i="20" s="1"/>
  <c r="K20" i="27" s="1"/>
  <c r="V19" i="123" s="1"/>
  <c r="J91" i="18"/>
  <c r="J91" i="20" s="1"/>
  <c r="J65" i="25" s="1"/>
  <c r="J72" i="26" s="1"/>
  <c r="V7" i="18"/>
  <c r="V7" i="20" s="1"/>
  <c r="J4" i="27" s="1"/>
  <c r="U3" i="123" s="1"/>
  <c r="I59" i="18"/>
  <c r="I59" i="20" s="1"/>
  <c r="I47" i="25" s="1"/>
  <c r="I54" i="26" s="1"/>
  <c r="U7" i="18"/>
  <c r="U7" i="20" s="1"/>
  <c r="I4" i="27" s="1"/>
  <c r="T3" i="123" s="1"/>
  <c r="H59" i="18"/>
  <c r="H59" i="20" s="1"/>
  <c r="H47" i="25" s="1"/>
  <c r="H54" i="26" s="1"/>
  <c r="W7" i="18"/>
  <c r="W7" i="20" s="1"/>
  <c r="K4" i="27" s="1"/>
  <c r="V3" i="123" s="1"/>
  <c r="J59" i="18"/>
  <c r="J59" i="20" s="1"/>
  <c r="J47" i="25" s="1"/>
  <c r="J54" i="26" s="1"/>
  <c r="D37" i="22"/>
  <c r="D24" i="22" s="1"/>
  <c r="O5" i="124"/>
  <c r="N5" i="32"/>
  <c r="C7" i="97" s="1"/>
  <c r="N21" i="32"/>
  <c r="C23" i="97" s="1"/>
  <c r="AA10" i="124"/>
  <c r="O21" i="32"/>
  <c r="D23" i="97" s="1"/>
  <c r="AB10" i="124"/>
  <c r="J24" i="25"/>
  <c r="I6" i="25"/>
  <c r="J6" i="25"/>
  <c r="W38" i="15"/>
  <c r="J38" i="17"/>
  <c r="J5" i="14"/>
  <c r="J37" i="14"/>
  <c r="C39" i="15"/>
  <c r="I24" i="25"/>
  <c r="AH27" i="97"/>
  <c r="K24" i="26"/>
  <c r="K24" i="29" s="1"/>
  <c r="W6" i="15"/>
  <c r="K38" i="20"/>
  <c r="K38" i="18"/>
  <c r="AA28" i="97"/>
  <c r="D25" i="26"/>
  <c r="D25" i="29" s="1"/>
  <c r="Z10" i="97"/>
  <c r="C7" i="26"/>
  <c r="D39" i="15"/>
  <c r="S7" i="15"/>
  <c r="U38" i="15"/>
  <c r="H38" i="17"/>
  <c r="H37" i="14"/>
  <c r="H5" i="14"/>
  <c r="C7" i="15"/>
  <c r="C7" i="17" s="1"/>
  <c r="W4" i="124"/>
  <c r="V4" i="32"/>
  <c r="K6" i="97" s="1"/>
  <c r="U6" i="15"/>
  <c r="S39" i="15"/>
  <c r="F6" i="14"/>
  <c r="F38" i="14"/>
  <c r="K37" i="15"/>
  <c r="P5" i="124"/>
  <c r="O5" i="32"/>
  <c r="D7" i="97" s="1"/>
  <c r="D7" i="15"/>
  <c r="D7" i="17" s="1"/>
  <c r="G38" i="15"/>
  <c r="G38" i="17" s="1"/>
  <c r="G39" i="20"/>
  <c r="G39" i="18"/>
  <c r="H6" i="25"/>
  <c r="R39" i="15"/>
  <c r="E39" i="17"/>
  <c r="E6" i="14"/>
  <c r="E38" i="14"/>
  <c r="Z28" i="97"/>
  <c r="C25" i="26"/>
  <c r="K6" i="18"/>
  <c r="K110" i="18" s="1"/>
  <c r="K6" i="20"/>
  <c r="V6" i="15"/>
  <c r="AH9" i="97"/>
  <c r="K6" i="26"/>
  <c r="K6" i="29" s="1"/>
  <c r="K5" i="15"/>
  <c r="K5" i="17" s="1"/>
  <c r="AA10" i="97"/>
  <c r="D7" i="26"/>
  <c r="D7" i="29" s="1"/>
  <c r="G6" i="15"/>
  <c r="G6" i="17" s="1"/>
  <c r="C37" i="22"/>
  <c r="C24" i="22" s="1"/>
  <c r="AI9" i="124"/>
  <c r="V20" i="32"/>
  <c r="K22" i="97" s="1"/>
  <c r="H24" i="25"/>
  <c r="R7" i="15"/>
  <c r="G7" i="20"/>
  <c r="G7" i="18"/>
  <c r="G111" i="18" s="1"/>
  <c r="I38" i="17"/>
  <c r="V38" i="15"/>
  <c r="I5" i="14"/>
  <c r="I37" i="14"/>
  <c r="L38" i="26" l="1"/>
  <c r="G159" i="25"/>
  <c r="G200" i="25" s="1"/>
  <c r="G126" i="26"/>
  <c r="C160" i="25"/>
  <c r="C201" i="25" s="1"/>
  <c r="C85" i="26"/>
  <c r="B64" i="22"/>
  <c r="B77" i="22" s="1"/>
  <c r="B89" i="22" s="1"/>
  <c r="J129" i="25"/>
  <c r="J170" i="25" s="1"/>
  <c r="O8" i="18"/>
  <c r="O8" i="20" s="1"/>
  <c r="C5" i="27" s="1"/>
  <c r="I129" i="25"/>
  <c r="I170" i="25" s="1"/>
  <c r="K100" i="22"/>
  <c r="K76" i="25" s="1"/>
  <c r="K83" i="26" s="1"/>
  <c r="B50" i="22"/>
  <c r="B92" i="15"/>
  <c r="B92" i="18" s="1"/>
  <c r="B92" i="20" s="1"/>
  <c r="B66" i="25" s="1"/>
  <c r="B73" i="26" s="1"/>
  <c r="L73" i="26" s="1"/>
  <c r="O40" i="15"/>
  <c r="O40" i="18" s="1"/>
  <c r="O40" i="20" s="1"/>
  <c r="C21" i="27" s="1"/>
  <c r="B7" i="14"/>
  <c r="B144" i="15"/>
  <c r="B144" i="18" s="1"/>
  <c r="B144" i="20" s="1"/>
  <c r="B107" i="25" s="1"/>
  <c r="B115" i="26" s="1"/>
  <c r="L115" i="26" s="1"/>
  <c r="B39" i="14"/>
  <c r="Y10" i="97"/>
  <c r="B7" i="26"/>
  <c r="B7" i="29" s="1"/>
  <c r="Y28" i="97"/>
  <c r="B25" i="26"/>
  <c r="B25" i="29" s="1"/>
  <c r="I147" i="25"/>
  <c r="I188" i="25" s="1"/>
  <c r="K35" i="25"/>
  <c r="K35" i="26" s="1"/>
  <c r="K35" i="29" s="1"/>
  <c r="H147" i="25"/>
  <c r="H188" i="25" s="1"/>
  <c r="C11" i="22"/>
  <c r="C63" i="22"/>
  <c r="C76" i="22" s="1"/>
  <c r="K113" i="22"/>
  <c r="K117" i="25" s="1"/>
  <c r="K125" i="26" s="1"/>
  <c r="C37" i="26"/>
  <c r="Z40" i="97"/>
  <c r="D37" i="26"/>
  <c r="D37" i="29" s="1"/>
  <c r="AA40" i="97"/>
  <c r="O31" i="123"/>
  <c r="N31" i="32"/>
  <c r="C33" i="97" s="1"/>
  <c r="AM12" i="124"/>
  <c r="D11" i="22"/>
  <c r="D63" i="22"/>
  <c r="D76" i="22" s="1"/>
  <c r="H129" i="25"/>
  <c r="H170" i="25" s="1"/>
  <c r="J147" i="25"/>
  <c r="J188" i="25" s="1"/>
  <c r="AD39" i="97"/>
  <c r="G36" i="26"/>
  <c r="G36" i="29" s="1"/>
  <c r="D160" i="25"/>
  <c r="D201" i="25" s="1"/>
  <c r="E88" i="22"/>
  <c r="E101" i="22"/>
  <c r="E77" i="25" s="1"/>
  <c r="E84" i="26" s="1"/>
  <c r="R10" i="22"/>
  <c r="F31" i="27" s="1"/>
  <c r="E114" i="22"/>
  <c r="E118" i="25" s="1"/>
  <c r="E126" i="26" s="1"/>
  <c r="E36" i="25"/>
  <c r="X9" i="22"/>
  <c r="L30" i="27" s="1"/>
  <c r="AU10" i="124" s="1"/>
  <c r="S30" i="123"/>
  <c r="AQ11" i="124"/>
  <c r="R30" i="32"/>
  <c r="G32" i="97" s="1"/>
  <c r="P31" i="123"/>
  <c r="O31" i="32"/>
  <c r="D33" i="97" s="1"/>
  <c r="AN12" i="124"/>
  <c r="F101" i="22"/>
  <c r="F77" i="25" s="1"/>
  <c r="F84" i="26" s="1"/>
  <c r="F36" i="25"/>
  <c r="F88" i="22"/>
  <c r="F114" i="22"/>
  <c r="F118" i="25" s="1"/>
  <c r="F126" i="26" s="1"/>
  <c r="S10" i="22"/>
  <c r="G31" i="27" s="1"/>
  <c r="J36" i="22"/>
  <c r="J23" i="22" s="1"/>
  <c r="J10" i="22" s="1"/>
  <c r="K57" i="15"/>
  <c r="K142" i="18"/>
  <c r="K142" i="20" s="1"/>
  <c r="K105" i="25" s="1"/>
  <c r="K113" i="26" s="1"/>
  <c r="K48" i="22"/>
  <c r="K35" i="22" s="1"/>
  <c r="K22" i="22" s="1"/>
  <c r="K9" i="22" s="1"/>
  <c r="I62" i="22"/>
  <c r="I75" i="22" s="1"/>
  <c r="G49" i="22"/>
  <c r="G36" i="22" s="1"/>
  <c r="G23" i="22" s="1"/>
  <c r="G10" i="22" s="1"/>
  <c r="G143" i="18"/>
  <c r="G143" i="20" s="1"/>
  <c r="G106" i="25" s="1"/>
  <c r="G114" i="26" s="1"/>
  <c r="H62" i="22"/>
  <c r="H75" i="22" s="1"/>
  <c r="G111" i="20"/>
  <c r="G88" i="25" s="1"/>
  <c r="G96" i="26" s="1"/>
  <c r="K110" i="20"/>
  <c r="K87" i="25" s="1"/>
  <c r="K95" i="26" s="1"/>
  <c r="H109" i="14"/>
  <c r="H141" i="14"/>
  <c r="E110" i="14"/>
  <c r="E142" i="14"/>
  <c r="G90" i="15"/>
  <c r="G142" i="15"/>
  <c r="D91" i="15"/>
  <c r="D143" i="15"/>
  <c r="C143" i="15"/>
  <c r="C91" i="15"/>
  <c r="F110" i="14"/>
  <c r="F142" i="14"/>
  <c r="K89" i="15"/>
  <c r="K141" i="15"/>
  <c r="H89" i="14"/>
  <c r="H57" i="14"/>
  <c r="E90" i="14"/>
  <c r="E58" i="14"/>
  <c r="G58" i="15"/>
  <c r="C59" i="15"/>
  <c r="I141" i="14"/>
  <c r="I109" i="14"/>
  <c r="J89" i="14"/>
  <c r="J57" i="14"/>
  <c r="J141" i="14"/>
  <c r="J109" i="14"/>
  <c r="I57" i="14"/>
  <c r="I89" i="14"/>
  <c r="D59" i="15"/>
  <c r="G110" i="15"/>
  <c r="D111" i="15"/>
  <c r="F58" i="14"/>
  <c r="F90" i="14"/>
  <c r="C111" i="15"/>
  <c r="K109" i="15"/>
  <c r="T39" i="18"/>
  <c r="T39" i="20" s="1"/>
  <c r="H20" i="27" s="1"/>
  <c r="S19" i="123" s="1"/>
  <c r="G91" i="18"/>
  <c r="G91" i="20" s="1"/>
  <c r="G65" i="25" s="1"/>
  <c r="X38" i="18"/>
  <c r="X38" i="20" s="1"/>
  <c r="L19" i="27" s="1"/>
  <c r="W18" i="123" s="1"/>
  <c r="K90" i="18"/>
  <c r="K90" i="20" s="1"/>
  <c r="K64" i="25" s="1"/>
  <c r="K71" i="26" s="1"/>
  <c r="X6" i="18"/>
  <c r="X6" i="20" s="1"/>
  <c r="K58" i="18"/>
  <c r="K58" i="20" s="1"/>
  <c r="K46" i="25" s="1"/>
  <c r="K53" i="26" s="1"/>
  <c r="T7" i="18"/>
  <c r="T7" i="20" s="1"/>
  <c r="H4" i="27" s="1"/>
  <c r="S3" i="123" s="1"/>
  <c r="G59" i="18"/>
  <c r="G59" i="20" s="1"/>
  <c r="G47" i="25" s="1"/>
  <c r="X5" i="15"/>
  <c r="J5" i="15"/>
  <c r="J5" i="17" s="1"/>
  <c r="U20" i="32"/>
  <c r="J22" i="97" s="1"/>
  <c r="AH9" i="124"/>
  <c r="I37" i="15"/>
  <c r="I38" i="18"/>
  <c r="I38" i="20"/>
  <c r="G6" i="25"/>
  <c r="E7" i="20"/>
  <c r="E7" i="18"/>
  <c r="E111" i="18" s="1"/>
  <c r="K5" i="25"/>
  <c r="C25" i="29"/>
  <c r="E6" i="15"/>
  <c r="E6" i="17" s="1"/>
  <c r="E39" i="18"/>
  <c r="E39" i="20"/>
  <c r="T4" i="124"/>
  <c r="S4" i="32"/>
  <c r="H6" i="97" s="1"/>
  <c r="T38" i="15"/>
  <c r="G5" i="14"/>
  <c r="G37" i="14"/>
  <c r="Q7" i="15"/>
  <c r="F39" i="18"/>
  <c r="F39" i="20"/>
  <c r="H6" i="20"/>
  <c r="H6" i="18"/>
  <c r="H110" i="18" s="1"/>
  <c r="H5" i="15"/>
  <c r="H5" i="17" s="1"/>
  <c r="P39" i="15"/>
  <c r="C39" i="17"/>
  <c r="C6" i="14"/>
  <c r="C38" i="14"/>
  <c r="J37" i="15"/>
  <c r="AG27" i="97"/>
  <c r="J24" i="26"/>
  <c r="J24" i="29" s="1"/>
  <c r="J38" i="20"/>
  <c r="J38" i="18"/>
  <c r="AG9" i="97"/>
  <c r="J6" i="26"/>
  <c r="J6" i="29" s="1"/>
  <c r="S20" i="32"/>
  <c r="H22" i="97" s="1"/>
  <c r="AF9" i="124"/>
  <c r="T6" i="15"/>
  <c r="X37" i="15"/>
  <c r="K37" i="17"/>
  <c r="K4" i="14"/>
  <c r="K36" i="14"/>
  <c r="F38" i="15"/>
  <c r="F38" i="17" s="1"/>
  <c r="P7" i="15"/>
  <c r="H38" i="18"/>
  <c r="H38" i="20"/>
  <c r="C7" i="29"/>
  <c r="AF27" i="97"/>
  <c r="I24" i="26"/>
  <c r="I24" i="29" s="1"/>
  <c r="V4" i="124"/>
  <c r="U4" i="32"/>
  <c r="J6" i="97" s="1"/>
  <c r="AF9" i="97"/>
  <c r="I6" i="26"/>
  <c r="I6" i="29" s="1"/>
  <c r="I5" i="15"/>
  <c r="I5" i="17" s="1"/>
  <c r="AE9" i="97"/>
  <c r="H6" i="26"/>
  <c r="H6" i="29" s="1"/>
  <c r="H37" i="15"/>
  <c r="K23" i="25"/>
  <c r="U4" i="124"/>
  <c r="T4" i="32"/>
  <c r="I6" i="97" s="1"/>
  <c r="AE27" i="97"/>
  <c r="H24" i="26"/>
  <c r="H24" i="29" s="1"/>
  <c r="I6" i="20"/>
  <c r="I6" i="18"/>
  <c r="I110" i="18" s="1"/>
  <c r="E38" i="15"/>
  <c r="G24" i="25"/>
  <c r="F6" i="15"/>
  <c r="F6" i="17" s="1"/>
  <c r="F7" i="18"/>
  <c r="F111" i="18" s="1"/>
  <c r="F7" i="20"/>
  <c r="Q39" i="15"/>
  <c r="D39" i="17"/>
  <c r="D38" i="14"/>
  <c r="D6" i="14"/>
  <c r="J6" i="18"/>
  <c r="J110" i="18" s="1"/>
  <c r="J6" i="20"/>
  <c r="AG9" i="124"/>
  <c r="T20" i="32"/>
  <c r="I22" i="97" s="1"/>
  <c r="G129" i="25" l="1"/>
  <c r="G170" i="25" s="1"/>
  <c r="G54" i="26"/>
  <c r="G147" i="25"/>
  <c r="G188" i="25" s="1"/>
  <c r="G72" i="26"/>
  <c r="O11" i="22"/>
  <c r="C32" i="27" s="1"/>
  <c r="B37" i="25"/>
  <c r="L25" i="26"/>
  <c r="L7" i="26"/>
  <c r="AH38" i="97"/>
  <c r="K158" i="25"/>
  <c r="K199" i="25" s="1"/>
  <c r="N4" i="123"/>
  <c r="M5" i="32"/>
  <c r="B7" i="97" s="1"/>
  <c r="N5" i="124"/>
  <c r="B148" i="25"/>
  <c r="B189" i="25" s="1"/>
  <c r="K146" i="25"/>
  <c r="K187" i="25" s="1"/>
  <c r="B37" i="22"/>
  <c r="B24" i="22" s="1"/>
  <c r="B11" i="22" s="1"/>
  <c r="N20" i="123"/>
  <c r="M21" i="32"/>
  <c r="B23" i="97" s="1"/>
  <c r="Z10" i="124"/>
  <c r="B39" i="15"/>
  <c r="B39" i="17" s="1"/>
  <c r="B39" i="18" s="1"/>
  <c r="B7" i="15"/>
  <c r="W29" i="123"/>
  <c r="E159" i="25"/>
  <c r="E200" i="25" s="1"/>
  <c r="E36" i="26"/>
  <c r="E36" i="29" s="1"/>
  <c r="AB39" i="97"/>
  <c r="C36" i="25"/>
  <c r="P10" i="22"/>
  <c r="D31" i="27" s="1"/>
  <c r="C101" i="22"/>
  <c r="C77" i="25" s="1"/>
  <c r="C84" i="26" s="1"/>
  <c r="C114" i="22"/>
  <c r="C118" i="25" s="1"/>
  <c r="C126" i="26" s="1"/>
  <c r="C88" i="22"/>
  <c r="V29" i="32"/>
  <c r="K31" i="97" s="1"/>
  <c r="F36" i="26"/>
  <c r="F36" i="29" s="1"/>
  <c r="AC39" i="97"/>
  <c r="K128" i="25"/>
  <c r="K169" i="25" s="1"/>
  <c r="R30" i="123"/>
  <c r="AP11" i="124"/>
  <c r="Q30" i="32"/>
  <c r="F32" i="97" s="1"/>
  <c r="F159" i="25"/>
  <c r="F200" i="25" s="1"/>
  <c r="J62" i="22"/>
  <c r="J75" i="22" s="1"/>
  <c r="J87" i="22" s="1"/>
  <c r="Q30" i="123"/>
  <c r="AO11" i="124"/>
  <c r="P30" i="32"/>
  <c r="E32" i="97" s="1"/>
  <c r="D88" i="22"/>
  <c r="D101" i="22"/>
  <c r="D77" i="25" s="1"/>
  <c r="D84" i="26" s="1"/>
  <c r="Q10" i="22"/>
  <c r="E31" i="27" s="1"/>
  <c r="D114" i="22"/>
  <c r="D118" i="25" s="1"/>
  <c r="D126" i="26" s="1"/>
  <c r="D36" i="25"/>
  <c r="C37" i="29"/>
  <c r="H57" i="15"/>
  <c r="J109" i="15"/>
  <c r="H109" i="15"/>
  <c r="J110" i="20"/>
  <c r="J87" i="25" s="1"/>
  <c r="J95" i="26" s="1"/>
  <c r="H48" i="22"/>
  <c r="H35" i="22" s="1"/>
  <c r="H22" i="22" s="1"/>
  <c r="H9" i="22" s="1"/>
  <c r="H142" i="18"/>
  <c r="H142" i="20" s="1"/>
  <c r="H105" i="25" s="1"/>
  <c r="H113" i="26" s="1"/>
  <c r="E143" i="18"/>
  <c r="E143" i="20" s="1"/>
  <c r="E106" i="25" s="1"/>
  <c r="E114" i="26" s="1"/>
  <c r="E49" i="22"/>
  <c r="E36" i="22" s="1"/>
  <c r="E23" i="22" s="1"/>
  <c r="E10" i="22" s="1"/>
  <c r="H87" i="22"/>
  <c r="H113" i="22"/>
  <c r="H117" i="25" s="1"/>
  <c r="H125" i="26" s="1"/>
  <c r="H100" i="22"/>
  <c r="H76" i="25" s="1"/>
  <c r="H83" i="26" s="1"/>
  <c r="U9" i="22"/>
  <c r="I30" i="27" s="1"/>
  <c r="H35" i="25"/>
  <c r="V9" i="22"/>
  <c r="J30" i="27" s="1"/>
  <c r="I100" i="22"/>
  <c r="I76" i="25" s="1"/>
  <c r="I83" i="26" s="1"/>
  <c r="I113" i="22"/>
  <c r="I117" i="25" s="1"/>
  <c r="I125" i="26" s="1"/>
  <c r="I35" i="25"/>
  <c r="I87" i="22"/>
  <c r="F111" i="20"/>
  <c r="F88" i="25" s="1"/>
  <c r="F96" i="26" s="1"/>
  <c r="J48" i="22"/>
  <c r="J142" i="18"/>
  <c r="J142" i="20" s="1"/>
  <c r="J105" i="25" s="1"/>
  <c r="J113" i="26" s="1"/>
  <c r="H110" i="20"/>
  <c r="H87" i="25" s="1"/>
  <c r="H95" i="26" s="1"/>
  <c r="I48" i="22"/>
  <c r="I35" i="22" s="1"/>
  <c r="I22" i="22" s="1"/>
  <c r="I9" i="22" s="1"/>
  <c r="I142" i="18"/>
  <c r="I142" i="20" s="1"/>
  <c r="I105" i="25" s="1"/>
  <c r="I113" i="26" s="1"/>
  <c r="I110" i="20"/>
  <c r="I87" i="25" s="1"/>
  <c r="I95" i="26" s="1"/>
  <c r="E111" i="20"/>
  <c r="E88" i="25" s="1"/>
  <c r="E96" i="26" s="1"/>
  <c r="K61" i="22"/>
  <c r="K74" i="22" s="1"/>
  <c r="F143" i="18"/>
  <c r="F143" i="20" s="1"/>
  <c r="F106" i="25" s="1"/>
  <c r="F114" i="26" s="1"/>
  <c r="F49" i="22"/>
  <c r="F36" i="22" s="1"/>
  <c r="F23" i="22" s="1"/>
  <c r="F10" i="22" s="1"/>
  <c r="G62" i="22"/>
  <c r="G75" i="22" s="1"/>
  <c r="E90" i="15"/>
  <c r="E142" i="15"/>
  <c r="H89" i="15"/>
  <c r="H141" i="15"/>
  <c r="I141" i="15"/>
  <c r="I89" i="15"/>
  <c r="J57" i="15"/>
  <c r="I109" i="15"/>
  <c r="D110" i="14"/>
  <c r="D142" i="14"/>
  <c r="F90" i="15"/>
  <c r="F142" i="15"/>
  <c r="J89" i="15"/>
  <c r="J141" i="15"/>
  <c r="E58" i="15"/>
  <c r="K108" i="14"/>
  <c r="K140" i="14"/>
  <c r="F110" i="15"/>
  <c r="C58" i="14"/>
  <c r="C90" i="14"/>
  <c r="G109" i="14"/>
  <c r="G141" i="14"/>
  <c r="E110" i="15"/>
  <c r="D58" i="14"/>
  <c r="D90" i="14"/>
  <c r="F58" i="15"/>
  <c r="I57" i="15"/>
  <c r="K88" i="14"/>
  <c r="K56" i="14"/>
  <c r="C110" i="14"/>
  <c r="C142" i="14"/>
  <c r="G57" i="14"/>
  <c r="G89" i="14"/>
  <c r="W38" i="18"/>
  <c r="W38" i="20" s="1"/>
  <c r="K19" i="27" s="1"/>
  <c r="V18" i="123" s="1"/>
  <c r="J90" i="18"/>
  <c r="J90" i="20" s="1"/>
  <c r="J64" i="25" s="1"/>
  <c r="J71" i="26" s="1"/>
  <c r="S39" i="18"/>
  <c r="S39" i="20" s="1"/>
  <c r="G20" i="27" s="1"/>
  <c r="R19" i="123" s="1"/>
  <c r="F91" i="18"/>
  <c r="F91" i="20" s="1"/>
  <c r="F65" i="25" s="1"/>
  <c r="F72" i="26" s="1"/>
  <c r="U38" i="18"/>
  <c r="U38" i="20" s="1"/>
  <c r="I19" i="27" s="1"/>
  <c r="T18" i="123" s="1"/>
  <c r="H90" i="18"/>
  <c r="H90" i="20" s="1"/>
  <c r="H64" i="25" s="1"/>
  <c r="H71" i="26" s="1"/>
  <c r="R39" i="18"/>
  <c r="R39" i="20" s="1"/>
  <c r="F20" i="27" s="1"/>
  <c r="Q19" i="123" s="1"/>
  <c r="E91" i="18"/>
  <c r="E91" i="20" s="1"/>
  <c r="E65" i="25" s="1"/>
  <c r="E72" i="26" s="1"/>
  <c r="V38" i="18"/>
  <c r="V38" i="20" s="1"/>
  <c r="J19" i="27" s="1"/>
  <c r="U18" i="123" s="1"/>
  <c r="I90" i="18"/>
  <c r="I90" i="20" s="1"/>
  <c r="I64" i="25" s="1"/>
  <c r="I71" i="26" s="1"/>
  <c r="W6" i="18"/>
  <c r="W6" i="20" s="1"/>
  <c r="J58" i="18"/>
  <c r="J58" i="20" s="1"/>
  <c r="J46" i="25" s="1"/>
  <c r="J53" i="26" s="1"/>
  <c r="S7" i="18"/>
  <c r="S7" i="20" s="1"/>
  <c r="G4" i="27" s="1"/>
  <c r="R3" i="123" s="1"/>
  <c r="F59" i="18"/>
  <c r="F59" i="20" s="1"/>
  <c r="F47" i="25" s="1"/>
  <c r="F54" i="26" s="1"/>
  <c r="V6" i="18"/>
  <c r="V6" i="20" s="1"/>
  <c r="I58" i="18"/>
  <c r="I58" i="20" s="1"/>
  <c r="I46" i="25" s="1"/>
  <c r="I53" i="26" s="1"/>
  <c r="R7" i="18"/>
  <c r="R7" i="20" s="1"/>
  <c r="F4" i="27" s="1"/>
  <c r="Q3" i="123" s="1"/>
  <c r="E59" i="18"/>
  <c r="E59" i="20" s="1"/>
  <c r="E47" i="25" s="1"/>
  <c r="E54" i="26" s="1"/>
  <c r="U6" i="18"/>
  <c r="U6" i="20" s="1"/>
  <c r="H58" i="18"/>
  <c r="H58" i="20" s="1"/>
  <c r="H46" i="25" s="1"/>
  <c r="H53" i="26" s="1"/>
  <c r="I5" i="25"/>
  <c r="AI8" i="124"/>
  <c r="V19" i="32"/>
  <c r="K21" i="97" s="1"/>
  <c r="C7" i="18"/>
  <c r="C111" i="18" s="1"/>
  <c r="C7" i="20"/>
  <c r="G5" i="15"/>
  <c r="G5" i="17" s="1"/>
  <c r="R6" i="15"/>
  <c r="E6" i="25"/>
  <c r="K5" i="18"/>
  <c r="K109" i="18" s="1"/>
  <c r="K5" i="20"/>
  <c r="AH26" i="97"/>
  <c r="K23" i="26"/>
  <c r="K23" i="29" s="1"/>
  <c r="S38" i="15"/>
  <c r="F37" i="14"/>
  <c r="F5" i="14"/>
  <c r="K36" i="15"/>
  <c r="G6" i="18"/>
  <c r="G110" i="18" s="1"/>
  <c r="G6" i="20"/>
  <c r="C38" i="15"/>
  <c r="U5" i="15"/>
  <c r="D7" i="20"/>
  <c r="D7" i="18"/>
  <c r="D111" i="18" s="1"/>
  <c r="AH8" i="97"/>
  <c r="K5" i="26"/>
  <c r="K5" i="29" s="1"/>
  <c r="S4" i="124"/>
  <c r="R4" i="32"/>
  <c r="G6" i="97" s="1"/>
  <c r="I37" i="17"/>
  <c r="V37" i="15"/>
  <c r="I4" i="14"/>
  <c r="I36" i="14"/>
  <c r="D6" i="15"/>
  <c r="D6" i="17" s="1"/>
  <c r="U37" i="15"/>
  <c r="H37" i="17"/>
  <c r="H4" i="14"/>
  <c r="H36" i="14"/>
  <c r="H23" i="25"/>
  <c r="K4" i="15"/>
  <c r="K4" i="17" s="1"/>
  <c r="J37" i="17"/>
  <c r="W37" i="15"/>
  <c r="J4" i="14"/>
  <c r="J36" i="14"/>
  <c r="C6" i="15"/>
  <c r="C6" i="17" s="1"/>
  <c r="H5" i="25"/>
  <c r="E24" i="25"/>
  <c r="AD9" i="97"/>
  <c r="G6" i="26"/>
  <c r="G6" i="29" s="1"/>
  <c r="R38" i="15"/>
  <c r="E38" i="17"/>
  <c r="E37" i="14"/>
  <c r="E5" i="14"/>
  <c r="D39" i="20"/>
  <c r="D39" i="18"/>
  <c r="AE9" i="124"/>
  <c r="R20" i="32"/>
  <c r="G22" i="97" s="1"/>
  <c r="J5" i="25"/>
  <c r="D38" i="15"/>
  <c r="F6" i="25"/>
  <c r="S6" i="15"/>
  <c r="AD27" i="97"/>
  <c r="G24" i="26"/>
  <c r="G24" i="29" s="1"/>
  <c r="V5" i="15"/>
  <c r="K37" i="20"/>
  <c r="K37" i="18"/>
  <c r="J23" i="25"/>
  <c r="C39" i="20"/>
  <c r="C39" i="18"/>
  <c r="F24" i="25"/>
  <c r="G37" i="15"/>
  <c r="G37" i="17" s="1"/>
  <c r="G38" i="20"/>
  <c r="G38" i="18"/>
  <c r="I23" i="25"/>
  <c r="W5" i="15"/>
  <c r="Y40" i="97" l="1"/>
  <c r="B37" i="26"/>
  <c r="AL12" i="124"/>
  <c r="N31" i="123"/>
  <c r="M31" i="32"/>
  <c r="B33" i="97" s="1"/>
  <c r="B63" i="22"/>
  <c r="B76" i="22" s="1"/>
  <c r="B88" i="22" s="1"/>
  <c r="F129" i="25"/>
  <c r="F170" i="25" s="1"/>
  <c r="H128" i="25"/>
  <c r="H169" i="25" s="1"/>
  <c r="H146" i="25"/>
  <c r="H187" i="25" s="1"/>
  <c r="B39" i="20"/>
  <c r="B24" i="25" s="1"/>
  <c r="B24" i="26" s="1"/>
  <c r="B24" i="29" s="1"/>
  <c r="B49" i="22"/>
  <c r="O39" i="15"/>
  <c r="O39" i="18" s="1"/>
  <c r="B6" i="14"/>
  <c r="B38" i="14"/>
  <c r="B7" i="17"/>
  <c r="O7" i="15"/>
  <c r="E129" i="25"/>
  <c r="E170" i="25" s="1"/>
  <c r="I146" i="25"/>
  <c r="I187" i="25" s="1"/>
  <c r="I128" i="25"/>
  <c r="I169" i="25" s="1"/>
  <c r="J128" i="25"/>
  <c r="J169" i="25" s="1"/>
  <c r="O30" i="123"/>
  <c r="N30" i="32"/>
  <c r="C32" i="97" s="1"/>
  <c r="AM11" i="124"/>
  <c r="E147" i="25"/>
  <c r="E188" i="25" s="1"/>
  <c r="F147" i="25"/>
  <c r="F188" i="25" s="1"/>
  <c r="P30" i="123"/>
  <c r="AN11" i="124"/>
  <c r="O30" i="32"/>
  <c r="D32" i="97" s="1"/>
  <c r="Z39" i="97"/>
  <c r="C36" i="26"/>
  <c r="H61" i="22"/>
  <c r="H74" i="22" s="1"/>
  <c r="H99" i="22" s="1"/>
  <c r="H75" i="25" s="1"/>
  <c r="H82" i="26" s="1"/>
  <c r="D159" i="25"/>
  <c r="D200" i="25" s="1"/>
  <c r="J146" i="25"/>
  <c r="J187" i="25" s="1"/>
  <c r="E62" i="22"/>
  <c r="E75" i="22" s="1"/>
  <c r="E100" i="22" s="1"/>
  <c r="E76" i="25" s="1"/>
  <c r="E83" i="26" s="1"/>
  <c r="AA39" i="97"/>
  <c r="D36" i="26"/>
  <c r="D36" i="29" s="1"/>
  <c r="W9" i="22"/>
  <c r="K30" i="27" s="1"/>
  <c r="J35" i="25"/>
  <c r="J100" i="22"/>
  <c r="J76" i="25" s="1"/>
  <c r="J83" i="26" s="1"/>
  <c r="J113" i="22"/>
  <c r="J117" i="25" s="1"/>
  <c r="J125" i="26" s="1"/>
  <c r="C159" i="25"/>
  <c r="C200" i="25" s="1"/>
  <c r="I158" i="25"/>
  <c r="I199" i="25" s="1"/>
  <c r="H158" i="25"/>
  <c r="H199" i="25" s="1"/>
  <c r="J35" i="22"/>
  <c r="J22" i="22" s="1"/>
  <c r="J9" i="22" s="1"/>
  <c r="G57" i="15"/>
  <c r="D58" i="15"/>
  <c r="K108" i="15"/>
  <c r="D110" i="15"/>
  <c r="I61" i="22"/>
  <c r="I74" i="22" s="1"/>
  <c r="I112" i="22" s="1"/>
  <c r="I116" i="25" s="1"/>
  <c r="I124" i="26" s="1"/>
  <c r="G109" i="15"/>
  <c r="C58" i="15"/>
  <c r="F62" i="22"/>
  <c r="F75" i="22" s="1"/>
  <c r="F100" i="22" s="1"/>
  <c r="F76" i="25" s="1"/>
  <c r="F83" i="26" s="1"/>
  <c r="G142" i="18"/>
  <c r="G142" i="20" s="1"/>
  <c r="G105" i="25" s="1"/>
  <c r="G113" i="26" s="1"/>
  <c r="G48" i="22"/>
  <c r="G35" i="22" s="1"/>
  <c r="G22" i="22" s="1"/>
  <c r="G9" i="22" s="1"/>
  <c r="C111" i="20"/>
  <c r="C88" i="25" s="1"/>
  <c r="C96" i="26" s="1"/>
  <c r="U29" i="123"/>
  <c r="AS10" i="124"/>
  <c r="T29" i="32"/>
  <c r="I31" i="97" s="1"/>
  <c r="K141" i="18"/>
  <c r="K141" i="20" s="1"/>
  <c r="K104" i="25" s="1"/>
  <c r="K112" i="26" s="1"/>
  <c r="K47" i="22"/>
  <c r="K34" i="22" s="1"/>
  <c r="K21" i="22" s="1"/>
  <c r="K8" i="22" s="1"/>
  <c r="D49" i="22"/>
  <c r="D143" i="18"/>
  <c r="D143" i="20" s="1"/>
  <c r="D106" i="25" s="1"/>
  <c r="D114" i="26" s="1"/>
  <c r="D111" i="20"/>
  <c r="D88" i="25" s="1"/>
  <c r="D96" i="26" s="1"/>
  <c r="X8" i="22"/>
  <c r="L29" i="27" s="1"/>
  <c r="K112" i="22"/>
  <c r="K116" i="25" s="1"/>
  <c r="K124" i="26" s="1"/>
  <c r="K99" i="22"/>
  <c r="K75" i="25" s="1"/>
  <c r="K82" i="26" s="1"/>
  <c r="K86" i="22"/>
  <c r="K34" i="25"/>
  <c r="I35" i="26"/>
  <c r="I35" i="29" s="1"/>
  <c r="AF38" i="97"/>
  <c r="AE38" i="97"/>
  <c r="H35" i="26"/>
  <c r="H35" i="29" s="1"/>
  <c r="G110" i="20"/>
  <c r="G87" i="25" s="1"/>
  <c r="G95" i="26" s="1"/>
  <c r="K109" i="20"/>
  <c r="K86" i="25" s="1"/>
  <c r="K94" i="26" s="1"/>
  <c r="T29" i="123"/>
  <c r="AR10" i="124"/>
  <c r="S29" i="32"/>
  <c r="H31" i="97" s="1"/>
  <c r="C49" i="22"/>
  <c r="C36" i="22" s="1"/>
  <c r="C23" i="22" s="1"/>
  <c r="C10" i="22" s="1"/>
  <c r="C143" i="18"/>
  <c r="C143" i="20" s="1"/>
  <c r="C106" i="25" s="1"/>
  <c r="C114" i="26" s="1"/>
  <c r="G87" i="22"/>
  <c r="G113" i="22"/>
  <c r="G117" i="25" s="1"/>
  <c r="G125" i="26" s="1"/>
  <c r="G100" i="22"/>
  <c r="G76" i="25" s="1"/>
  <c r="G83" i="26" s="1"/>
  <c r="G35" i="25"/>
  <c r="T9" i="22"/>
  <c r="H30" i="27" s="1"/>
  <c r="H140" i="14"/>
  <c r="H108" i="14"/>
  <c r="C90" i="15"/>
  <c r="C142" i="15"/>
  <c r="K56" i="15"/>
  <c r="J56" i="14"/>
  <c r="J88" i="14"/>
  <c r="I56" i="14"/>
  <c r="I88" i="14"/>
  <c r="H88" i="14"/>
  <c r="H56" i="14"/>
  <c r="J108" i="14"/>
  <c r="J140" i="14"/>
  <c r="G141" i="15"/>
  <c r="G89" i="15"/>
  <c r="K88" i="15"/>
  <c r="K140" i="15"/>
  <c r="F141" i="14"/>
  <c r="F109" i="14"/>
  <c r="I108" i="14"/>
  <c r="I140" i="14"/>
  <c r="E109" i="14"/>
  <c r="E141" i="14"/>
  <c r="D90" i="15"/>
  <c r="D142" i="15"/>
  <c r="C110" i="15"/>
  <c r="F57" i="14"/>
  <c r="F89" i="14"/>
  <c r="E57" i="14"/>
  <c r="E89" i="14"/>
  <c r="T38" i="18"/>
  <c r="T38" i="20" s="1"/>
  <c r="H19" i="27" s="1"/>
  <c r="S18" i="123" s="1"/>
  <c r="G90" i="18"/>
  <c r="G90" i="20" s="1"/>
  <c r="G64" i="25" s="1"/>
  <c r="G71" i="26" s="1"/>
  <c r="P39" i="18"/>
  <c r="P39" i="20" s="1"/>
  <c r="D20" i="27" s="1"/>
  <c r="O19" i="123" s="1"/>
  <c r="C91" i="18"/>
  <c r="C91" i="20" s="1"/>
  <c r="C65" i="25" s="1"/>
  <c r="C72" i="26" s="1"/>
  <c r="X37" i="18"/>
  <c r="X37" i="20" s="1"/>
  <c r="L18" i="27" s="1"/>
  <c r="W17" i="123" s="1"/>
  <c r="K89" i="18"/>
  <c r="K89" i="20" s="1"/>
  <c r="K63" i="25" s="1"/>
  <c r="K70" i="26" s="1"/>
  <c r="Q39" i="18"/>
  <c r="Q39" i="20" s="1"/>
  <c r="E20" i="27" s="1"/>
  <c r="P19" i="123" s="1"/>
  <c r="D91" i="18"/>
  <c r="D91" i="20" s="1"/>
  <c r="D65" i="25" s="1"/>
  <c r="D72" i="26" s="1"/>
  <c r="P7" i="18"/>
  <c r="P7" i="20" s="1"/>
  <c r="D4" i="27" s="1"/>
  <c r="O3" i="123" s="1"/>
  <c r="C59" i="18"/>
  <c r="C59" i="20" s="1"/>
  <c r="C47" i="25" s="1"/>
  <c r="C54" i="26" s="1"/>
  <c r="Q7" i="18"/>
  <c r="Q7" i="20" s="1"/>
  <c r="E4" i="27" s="1"/>
  <c r="P3" i="123" s="1"/>
  <c r="D59" i="18"/>
  <c r="D59" i="20" s="1"/>
  <c r="D47" i="25" s="1"/>
  <c r="D54" i="26" s="1"/>
  <c r="T6" i="18"/>
  <c r="T6" i="20" s="1"/>
  <c r="G58" i="18"/>
  <c r="G58" i="20" s="1"/>
  <c r="G46" i="25" s="1"/>
  <c r="X5" i="18"/>
  <c r="X5" i="20" s="1"/>
  <c r="K57" i="18"/>
  <c r="K57" i="20" s="1"/>
  <c r="K45" i="25" s="1"/>
  <c r="K52" i="26" s="1"/>
  <c r="C24" i="25"/>
  <c r="T5" i="15"/>
  <c r="AF26" i="97"/>
  <c r="I23" i="26"/>
  <c r="I23" i="29" s="1"/>
  <c r="Q38" i="15"/>
  <c r="D38" i="17"/>
  <c r="D5" i="14"/>
  <c r="D37" i="14"/>
  <c r="AB27" i="97"/>
  <c r="E24" i="26"/>
  <c r="E24" i="29" s="1"/>
  <c r="J4" i="15"/>
  <c r="J4" i="17" s="1"/>
  <c r="X4" i="15"/>
  <c r="AF8" i="124"/>
  <c r="S19" i="32"/>
  <c r="H21" i="97" s="1"/>
  <c r="H37" i="18"/>
  <c r="H37" i="20"/>
  <c r="I4" i="15"/>
  <c r="I4" i="17" s="1"/>
  <c r="H5" i="20"/>
  <c r="H5" i="18"/>
  <c r="H109" i="18" s="1"/>
  <c r="AB9" i="97"/>
  <c r="E6" i="26"/>
  <c r="E6" i="29" s="1"/>
  <c r="E6" i="18"/>
  <c r="E110" i="18" s="1"/>
  <c r="E6" i="20"/>
  <c r="C6" i="25"/>
  <c r="AE8" i="97"/>
  <c r="H5" i="26"/>
  <c r="H5" i="29" s="1"/>
  <c r="K36" i="17"/>
  <c r="X36" i="15"/>
  <c r="K3" i="14"/>
  <c r="K35" i="14"/>
  <c r="G23" i="25"/>
  <c r="U19" i="32"/>
  <c r="J21" i="97" s="1"/>
  <c r="AH8" i="124"/>
  <c r="F6" i="18"/>
  <c r="F110" i="18" s="1"/>
  <c r="F6" i="20"/>
  <c r="AC9" i="97"/>
  <c r="F6" i="26"/>
  <c r="F6" i="29" s="1"/>
  <c r="AG8" i="97"/>
  <c r="J5" i="26"/>
  <c r="J5" i="29" s="1"/>
  <c r="D24" i="25"/>
  <c r="E5" i="15"/>
  <c r="E5" i="17" s="1"/>
  <c r="E38" i="18"/>
  <c r="E38" i="20"/>
  <c r="J37" i="18"/>
  <c r="J37" i="20"/>
  <c r="H36" i="15"/>
  <c r="P38" i="15"/>
  <c r="C38" i="17"/>
  <c r="C5" i="14"/>
  <c r="C37" i="14"/>
  <c r="F37" i="15"/>
  <c r="F37" i="17" s="1"/>
  <c r="K4" i="25"/>
  <c r="AF8" i="97"/>
  <c r="I5" i="26"/>
  <c r="I5" i="29" s="1"/>
  <c r="K22" i="25"/>
  <c r="F5" i="15"/>
  <c r="F5" i="17" s="1"/>
  <c r="AD9" i="124"/>
  <c r="Q20" i="32"/>
  <c r="F22" i="97" s="1"/>
  <c r="J5" i="18"/>
  <c r="J109" i="18" s="1"/>
  <c r="J5" i="20"/>
  <c r="AG8" i="124"/>
  <c r="T19" i="32"/>
  <c r="I21" i="97" s="1"/>
  <c r="T37" i="15"/>
  <c r="G36" i="14"/>
  <c r="G4" i="14"/>
  <c r="AC27" i="97"/>
  <c r="F24" i="26"/>
  <c r="F24" i="29" s="1"/>
  <c r="AG26" i="97"/>
  <c r="J23" i="26"/>
  <c r="J23" i="29" s="1"/>
  <c r="I5" i="20"/>
  <c r="I5" i="18"/>
  <c r="I109" i="18" s="1"/>
  <c r="R4" i="124"/>
  <c r="Q4" i="32"/>
  <c r="F6" i="97" s="1"/>
  <c r="E37" i="15"/>
  <c r="P20" i="32"/>
  <c r="E22" i="97" s="1"/>
  <c r="AC9" i="124"/>
  <c r="P6" i="15"/>
  <c r="J36" i="15"/>
  <c r="AE26" i="97"/>
  <c r="H23" i="26"/>
  <c r="H23" i="29" s="1"/>
  <c r="H4" i="15"/>
  <c r="H4" i="17" s="1"/>
  <c r="Q6" i="15"/>
  <c r="I36" i="15"/>
  <c r="I37" i="20"/>
  <c r="I37" i="18"/>
  <c r="D6" i="25"/>
  <c r="G5" i="25"/>
  <c r="F38" i="20"/>
  <c r="F38" i="18"/>
  <c r="Q4" i="124"/>
  <c r="P4" i="32"/>
  <c r="E6" i="97" s="1"/>
  <c r="G128" i="25" l="1"/>
  <c r="G169" i="25" s="1"/>
  <c r="G53" i="26"/>
  <c r="O10" i="22"/>
  <c r="C31" i="27" s="1"/>
  <c r="B36" i="25"/>
  <c r="B37" i="29"/>
  <c r="L37" i="26"/>
  <c r="H112" i="22"/>
  <c r="H116" i="25" s="1"/>
  <c r="Y27" i="97"/>
  <c r="O39" i="20"/>
  <c r="C20" i="27" s="1"/>
  <c r="N19" i="123" s="1"/>
  <c r="J140" i="15"/>
  <c r="J139" i="14" s="1"/>
  <c r="B36" i="22"/>
  <c r="B23" i="22" s="1"/>
  <c r="B10" i="22" s="1"/>
  <c r="B7" i="18"/>
  <c r="B7" i="20"/>
  <c r="B6" i="25" s="1"/>
  <c r="B38" i="15"/>
  <c r="B38" i="17" s="1"/>
  <c r="B38" i="20" s="1"/>
  <c r="B23" i="25" s="1"/>
  <c r="B6" i="15"/>
  <c r="K145" i="25"/>
  <c r="K186" i="25" s="1"/>
  <c r="H86" i="22"/>
  <c r="U8" i="22"/>
  <c r="I29" i="27" s="1"/>
  <c r="S28" i="32" s="1"/>
  <c r="H30" i="97" s="1"/>
  <c r="H34" i="25"/>
  <c r="AE37" i="97" s="1"/>
  <c r="D129" i="25"/>
  <c r="D170" i="25" s="1"/>
  <c r="C147" i="25"/>
  <c r="C188" i="25" s="1"/>
  <c r="E87" i="22"/>
  <c r="H88" i="15"/>
  <c r="H55" i="14" s="1"/>
  <c r="C129" i="25"/>
  <c r="C170" i="25" s="1"/>
  <c r="E35" i="25"/>
  <c r="AB38" i="97" s="1"/>
  <c r="E113" i="22"/>
  <c r="E117" i="25" s="1"/>
  <c r="I140" i="15"/>
  <c r="I107" i="14" s="1"/>
  <c r="F87" i="22"/>
  <c r="R9" i="22"/>
  <c r="F30" i="27" s="1"/>
  <c r="AO10" i="124" s="1"/>
  <c r="J158" i="25"/>
  <c r="J199" i="25" s="1"/>
  <c r="K127" i="25"/>
  <c r="K168" i="25" s="1"/>
  <c r="D147" i="25"/>
  <c r="D188" i="25" s="1"/>
  <c r="C62" i="22"/>
  <c r="C75" i="22" s="1"/>
  <c r="C100" i="22" s="1"/>
  <c r="C76" i="25" s="1"/>
  <c r="C83" i="26" s="1"/>
  <c r="K60" i="22"/>
  <c r="K73" i="22" s="1"/>
  <c r="K85" i="22" s="1"/>
  <c r="J61" i="22"/>
  <c r="J74" i="22" s="1"/>
  <c r="J86" i="22" s="1"/>
  <c r="U29" i="32"/>
  <c r="J31" i="97" s="1"/>
  <c r="AT10" i="124"/>
  <c r="V29" i="123"/>
  <c r="G146" i="25"/>
  <c r="G187" i="25" s="1"/>
  <c r="G61" i="22"/>
  <c r="G74" i="22" s="1"/>
  <c r="T8" i="22" s="1"/>
  <c r="H29" i="27" s="1"/>
  <c r="J35" i="26"/>
  <c r="J35" i="29" s="1"/>
  <c r="AG38" i="97"/>
  <c r="C36" i="29"/>
  <c r="G158" i="25"/>
  <c r="G199" i="25" s="1"/>
  <c r="K157" i="25"/>
  <c r="K198" i="25" s="1"/>
  <c r="I34" i="25"/>
  <c r="AF37" i="97" s="1"/>
  <c r="D36" i="22"/>
  <c r="D23" i="22" s="1"/>
  <c r="D10" i="22" s="1"/>
  <c r="F113" i="22"/>
  <c r="F117" i="25" s="1"/>
  <c r="I99" i="22"/>
  <c r="I75" i="25" s="1"/>
  <c r="I88" i="15"/>
  <c r="I55" i="14" s="1"/>
  <c r="E109" i="15"/>
  <c r="F109" i="15"/>
  <c r="J88" i="15"/>
  <c r="J87" i="14" s="1"/>
  <c r="S9" i="22"/>
  <c r="G30" i="27" s="1"/>
  <c r="F35" i="25"/>
  <c r="V8" i="22"/>
  <c r="J29" i="27" s="1"/>
  <c r="I86" i="22"/>
  <c r="J109" i="20"/>
  <c r="J86" i="25" s="1"/>
  <c r="J94" i="26" s="1"/>
  <c r="H47" i="22"/>
  <c r="H34" i="22" s="1"/>
  <c r="H21" i="22" s="1"/>
  <c r="H8" i="22" s="1"/>
  <c r="H141" i="18"/>
  <c r="H141" i="20" s="1"/>
  <c r="H104" i="25" s="1"/>
  <c r="H112" i="26" s="1"/>
  <c r="S29" i="123"/>
  <c r="AQ10" i="124"/>
  <c r="R29" i="32"/>
  <c r="G31" i="97" s="1"/>
  <c r="AH37" i="97"/>
  <c r="K34" i="26"/>
  <c r="K34" i="29" s="1"/>
  <c r="W28" i="123"/>
  <c r="AU9" i="124"/>
  <c r="V28" i="32"/>
  <c r="K30" i="97" s="1"/>
  <c r="F142" i="18"/>
  <c r="F142" i="20" s="1"/>
  <c r="F105" i="25" s="1"/>
  <c r="F113" i="26" s="1"/>
  <c r="F48" i="22"/>
  <c r="I109" i="20"/>
  <c r="I86" i="25" s="1"/>
  <c r="I94" i="26" s="1"/>
  <c r="H109" i="20"/>
  <c r="H86" i="25" s="1"/>
  <c r="H94" i="26" s="1"/>
  <c r="G35" i="26"/>
  <c r="G35" i="29" s="1"/>
  <c r="AD38" i="97"/>
  <c r="I141" i="18"/>
  <c r="I141" i="20" s="1"/>
  <c r="I104" i="25" s="1"/>
  <c r="I112" i="26" s="1"/>
  <c r="I47" i="22"/>
  <c r="J47" i="22"/>
  <c r="J141" i="18"/>
  <c r="J141" i="20" s="1"/>
  <c r="J104" i="25" s="1"/>
  <c r="J112" i="26" s="1"/>
  <c r="E48" i="22"/>
  <c r="E35" i="22" s="1"/>
  <c r="E22" i="22" s="1"/>
  <c r="E9" i="22" s="1"/>
  <c r="E142" i="18"/>
  <c r="E142" i="20" s="1"/>
  <c r="E105" i="25" s="1"/>
  <c r="E113" i="26" s="1"/>
  <c r="F110" i="20"/>
  <c r="F87" i="25" s="1"/>
  <c r="F95" i="26" s="1"/>
  <c r="E110" i="20"/>
  <c r="E87" i="25" s="1"/>
  <c r="E95" i="26" s="1"/>
  <c r="G140" i="14"/>
  <c r="G108" i="14"/>
  <c r="C109" i="14"/>
  <c r="C141" i="14"/>
  <c r="K87" i="14"/>
  <c r="K55" i="14"/>
  <c r="C57" i="14"/>
  <c r="C89" i="14"/>
  <c r="H56" i="15"/>
  <c r="I56" i="15"/>
  <c r="D109" i="14"/>
  <c r="D141" i="14"/>
  <c r="K107" i="14"/>
  <c r="K139" i="14"/>
  <c r="J108" i="15"/>
  <c r="H140" i="15"/>
  <c r="E141" i="15"/>
  <c r="E89" i="15"/>
  <c r="D57" i="14"/>
  <c r="D89" i="14"/>
  <c r="J56" i="15"/>
  <c r="F141" i="15"/>
  <c r="F89" i="15"/>
  <c r="E57" i="15"/>
  <c r="F57" i="15"/>
  <c r="I108" i="15"/>
  <c r="G56" i="14"/>
  <c r="G88" i="14"/>
  <c r="H108" i="15"/>
  <c r="W37" i="18"/>
  <c r="W37" i="20" s="1"/>
  <c r="K18" i="27" s="1"/>
  <c r="V17" i="123" s="1"/>
  <c r="J89" i="18"/>
  <c r="J89" i="20" s="1"/>
  <c r="J63" i="25" s="1"/>
  <c r="J70" i="26" s="1"/>
  <c r="S38" i="18"/>
  <c r="S38" i="20" s="1"/>
  <c r="G19" i="27" s="1"/>
  <c r="R18" i="123" s="1"/>
  <c r="F90" i="18"/>
  <c r="F90" i="20" s="1"/>
  <c r="F64" i="25" s="1"/>
  <c r="F71" i="26" s="1"/>
  <c r="V37" i="18"/>
  <c r="V37" i="20" s="1"/>
  <c r="J18" i="27" s="1"/>
  <c r="U17" i="123" s="1"/>
  <c r="I89" i="18"/>
  <c r="I89" i="20" s="1"/>
  <c r="I63" i="25" s="1"/>
  <c r="I70" i="26" s="1"/>
  <c r="U37" i="18"/>
  <c r="U37" i="20" s="1"/>
  <c r="I18" i="27" s="1"/>
  <c r="T17" i="123" s="1"/>
  <c r="H89" i="18"/>
  <c r="H89" i="20" s="1"/>
  <c r="H63" i="25" s="1"/>
  <c r="H70" i="26" s="1"/>
  <c r="R38" i="18"/>
  <c r="R38" i="20" s="1"/>
  <c r="F19" i="27" s="1"/>
  <c r="Q18" i="123" s="1"/>
  <c r="E90" i="18"/>
  <c r="E90" i="20" s="1"/>
  <c r="E64" i="25" s="1"/>
  <c r="E71" i="26" s="1"/>
  <c r="R6" i="18"/>
  <c r="R6" i="20" s="1"/>
  <c r="E58" i="18"/>
  <c r="E58" i="20" s="1"/>
  <c r="E46" i="25" s="1"/>
  <c r="E53" i="26" s="1"/>
  <c r="V5" i="18"/>
  <c r="V5" i="20" s="1"/>
  <c r="I57" i="18"/>
  <c r="I57" i="20" s="1"/>
  <c r="I45" i="25" s="1"/>
  <c r="I52" i="26" s="1"/>
  <c r="U5" i="18"/>
  <c r="U5" i="20" s="1"/>
  <c r="H57" i="18"/>
  <c r="H57" i="20" s="1"/>
  <c r="H45" i="25" s="1"/>
  <c r="H52" i="26" s="1"/>
  <c r="W5" i="18"/>
  <c r="W5" i="20" s="1"/>
  <c r="J57" i="18"/>
  <c r="J57" i="20" s="1"/>
  <c r="J45" i="25" s="1"/>
  <c r="J52" i="26" s="1"/>
  <c r="S6" i="18"/>
  <c r="S6" i="20" s="1"/>
  <c r="F58" i="18"/>
  <c r="F58" i="20" s="1"/>
  <c r="F46" i="25" s="1"/>
  <c r="F53" i="26" s="1"/>
  <c r="AD8" i="97"/>
  <c r="G5" i="26"/>
  <c r="G5" i="29" s="1"/>
  <c r="I22" i="25"/>
  <c r="I4" i="25"/>
  <c r="AI7" i="124"/>
  <c r="V18" i="32"/>
  <c r="K20" i="97" s="1"/>
  <c r="AH7" i="97"/>
  <c r="K4" i="26"/>
  <c r="K4" i="29" s="1"/>
  <c r="S37" i="15"/>
  <c r="F4" i="14"/>
  <c r="F36" i="14"/>
  <c r="C37" i="15"/>
  <c r="J22" i="25"/>
  <c r="E23" i="25"/>
  <c r="AD26" i="97"/>
  <c r="G23" i="26"/>
  <c r="G23" i="29" s="1"/>
  <c r="O4" i="124"/>
  <c r="N4" i="32"/>
  <c r="C6" i="97" s="1"/>
  <c r="E5" i="25"/>
  <c r="V4" i="15"/>
  <c r="K4" i="20"/>
  <c r="K4" i="18"/>
  <c r="K108" i="18" s="1"/>
  <c r="W4" i="15"/>
  <c r="D38" i="20"/>
  <c r="D38" i="18"/>
  <c r="C6" i="18"/>
  <c r="C110" i="18" s="1"/>
  <c r="C6" i="20"/>
  <c r="G37" i="18"/>
  <c r="G37" i="20"/>
  <c r="J4" i="25"/>
  <c r="AH25" i="97"/>
  <c r="K22" i="26"/>
  <c r="K22" i="29" s="1"/>
  <c r="C5" i="15"/>
  <c r="C5" i="17" s="1"/>
  <c r="C38" i="20"/>
  <c r="C38" i="18"/>
  <c r="O20" i="32"/>
  <c r="D22" i="97" s="1"/>
  <c r="AB9" i="124"/>
  <c r="Z9" i="97"/>
  <c r="C6" i="26"/>
  <c r="P4" i="124"/>
  <c r="O4" i="32"/>
  <c r="D6" i="97" s="1"/>
  <c r="F23" i="25"/>
  <c r="AA9" i="97"/>
  <c r="D6" i="26"/>
  <c r="D6" i="29" s="1"/>
  <c r="I36" i="17"/>
  <c r="V36" i="15"/>
  <c r="I3" i="14"/>
  <c r="I35" i="14"/>
  <c r="D6" i="18"/>
  <c r="D110" i="18" s="1"/>
  <c r="D6" i="20"/>
  <c r="U4" i="15"/>
  <c r="W36" i="15"/>
  <c r="J36" i="17"/>
  <c r="J3" i="14"/>
  <c r="J35" i="14"/>
  <c r="G4" i="15"/>
  <c r="G4" i="17" s="1"/>
  <c r="U36" i="15"/>
  <c r="H36" i="17"/>
  <c r="H35" i="14"/>
  <c r="H3" i="14"/>
  <c r="R5" i="15"/>
  <c r="AA27" i="97"/>
  <c r="D24" i="26"/>
  <c r="D24" i="29" s="1"/>
  <c r="K35" i="15"/>
  <c r="D37" i="15"/>
  <c r="Z27" i="97"/>
  <c r="C24" i="26"/>
  <c r="E37" i="17"/>
  <c r="R37" i="15"/>
  <c r="E36" i="14"/>
  <c r="E4" i="14"/>
  <c r="G36" i="15"/>
  <c r="G36" i="17" s="1"/>
  <c r="S5" i="15"/>
  <c r="F5" i="25"/>
  <c r="AE8" i="124"/>
  <c r="R19" i="32"/>
  <c r="G21" i="97" s="1"/>
  <c r="K3" i="15"/>
  <c r="K3" i="17" s="1"/>
  <c r="K36" i="18"/>
  <c r="K36" i="20"/>
  <c r="H4" i="25"/>
  <c r="H22" i="25"/>
  <c r="D5" i="15"/>
  <c r="G5" i="18"/>
  <c r="G109" i="18" s="1"/>
  <c r="G5" i="20"/>
  <c r="N20" i="32"/>
  <c r="C22" i="97" s="1"/>
  <c r="AA9" i="124"/>
  <c r="D89" i="15" l="1"/>
  <c r="D88" i="14" s="1"/>
  <c r="H87" i="14"/>
  <c r="H157" i="25"/>
  <c r="H198" i="25" s="1"/>
  <c r="H124" i="26"/>
  <c r="I157" i="25"/>
  <c r="I198" i="25" s="1"/>
  <c r="I82" i="26"/>
  <c r="E158" i="25"/>
  <c r="E199" i="25" s="1"/>
  <c r="E125" i="26"/>
  <c r="F158" i="25"/>
  <c r="F199" i="25" s="1"/>
  <c r="F125" i="26"/>
  <c r="E128" i="25"/>
  <c r="E169" i="25" s="1"/>
  <c r="Q29" i="123"/>
  <c r="J107" i="14"/>
  <c r="H34" i="26"/>
  <c r="H34" i="29" s="1"/>
  <c r="P29" i="32"/>
  <c r="E31" i="97" s="1"/>
  <c r="Y39" i="97"/>
  <c r="B36" i="26"/>
  <c r="B62" i="22"/>
  <c r="B75" i="22" s="1"/>
  <c r="AL11" i="124"/>
  <c r="N30" i="123"/>
  <c r="M30" i="32"/>
  <c r="B32" i="97" s="1"/>
  <c r="M20" i="32"/>
  <c r="B22" i="97" s="1"/>
  <c r="Z9" i="124"/>
  <c r="I139" i="14"/>
  <c r="T28" i="123"/>
  <c r="C89" i="15"/>
  <c r="C56" i="14" s="1"/>
  <c r="B38" i="18"/>
  <c r="B48" i="22" s="1"/>
  <c r="E35" i="26"/>
  <c r="E35" i="29" s="1"/>
  <c r="Y26" i="97"/>
  <c r="B23" i="26"/>
  <c r="B23" i="29" s="1"/>
  <c r="B6" i="17"/>
  <c r="O6" i="15"/>
  <c r="O7" i="18"/>
  <c r="O7" i="20" s="1"/>
  <c r="C4" i="27" s="1"/>
  <c r="I87" i="14"/>
  <c r="B5" i="14"/>
  <c r="B37" i="14"/>
  <c r="O38" i="15"/>
  <c r="B6" i="26"/>
  <c r="B6" i="29" s="1"/>
  <c r="Y9" i="97"/>
  <c r="AR9" i="124"/>
  <c r="C35" i="25"/>
  <c r="Z38" i="97" s="1"/>
  <c r="F128" i="25"/>
  <c r="F169" i="25" s="1"/>
  <c r="H127" i="25"/>
  <c r="H168" i="25" s="1"/>
  <c r="H145" i="25"/>
  <c r="H186" i="25" s="1"/>
  <c r="F146" i="25"/>
  <c r="F187" i="25" s="1"/>
  <c r="I34" i="26"/>
  <c r="I34" i="29" s="1"/>
  <c r="C113" i="22"/>
  <c r="C117" i="25" s="1"/>
  <c r="K111" i="22"/>
  <c r="K115" i="25" s="1"/>
  <c r="K123" i="26" s="1"/>
  <c r="G86" i="22"/>
  <c r="J55" i="14"/>
  <c r="K98" i="22"/>
  <c r="K74" i="25" s="1"/>
  <c r="G99" i="22"/>
  <c r="G75" i="25" s="1"/>
  <c r="G82" i="26" s="1"/>
  <c r="X7" i="22"/>
  <c r="L28" i="27" s="1"/>
  <c r="W27" i="123" s="1"/>
  <c r="K33" i="25"/>
  <c r="AH36" i="97" s="1"/>
  <c r="G112" i="22"/>
  <c r="G116" i="25" s="1"/>
  <c r="G124" i="26" s="1"/>
  <c r="G34" i="25"/>
  <c r="AD37" i="97" s="1"/>
  <c r="J145" i="25"/>
  <c r="J186" i="25" s="1"/>
  <c r="W8" i="22"/>
  <c r="K29" i="27" s="1"/>
  <c r="J112" i="22"/>
  <c r="J116" i="25" s="1"/>
  <c r="J124" i="26" s="1"/>
  <c r="J99" i="22"/>
  <c r="J75" i="25" s="1"/>
  <c r="J82" i="26" s="1"/>
  <c r="J34" i="25"/>
  <c r="P9" i="22"/>
  <c r="D30" i="27" s="1"/>
  <c r="O29" i="123" s="1"/>
  <c r="C87" i="22"/>
  <c r="D62" i="22"/>
  <c r="D75" i="22" s="1"/>
  <c r="H60" i="22"/>
  <c r="H73" i="22" s="1"/>
  <c r="H111" i="22" s="1"/>
  <c r="H115" i="25" s="1"/>
  <c r="H123" i="26" s="1"/>
  <c r="J127" i="25"/>
  <c r="J168" i="25" s="1"/>
  <c r="I127" i="25"/>
  <c r="I168" i="25" s="1"/>
  <c r="E146" i="25"/>
  <c r="E187" i="25" s="1"/>
  <c r="I145" i="25"/>
  <c r="I186" i="25" s="1"/>
  <c r="J34" i="22"/>
  <c r="J21" i="22" s="1"/>
  <c r="J8" i="22" s="1"/>
  <c r="F35" i="22"/>
  <c r="F22" i="22" s="1"/>
  <c r="F9" i="22" s="1"/>
  <c r="I34" i="22"/>
  <c r="I21" i="22" s="1"/>
  <c r="I8" i="22" s="1"/>
  <c r="U28" i="123"/>
  <c r="AS9" i="124"/>
  <c r="T28" i="32"/>
  <c r="I30" i="97" s="1"/>
  <c r="D109" i="15"/>
  <c r="D5" i="17"/>
  <c r="C141" i="15"/>
  <c r="AC38" i="97"/>
  <c r="F35" i="26"/>
  <c r="F35" i="29" s="1"/>
  <c r="K107" i="15"/>
  <c r="R29" i="123"/>
  <c r="Q29" i="32"/>
  <c r="F31" i="97" s="1"/>
  <c r="AP10" i="124"/>
  <c r="D141" i="15"/>
  <c r="D140" i="14" s="1"/>
  <c r="K55" i="15"/>
  <c r="G108" i="15"/>
  <c r="D48" i="22"/>
  <c r="D142" i="18"/>
  <c r="D142" i="20" s="1"/>
  <c r="D105" i="25" s="1"/>
  <c r="D113" i="26" s="1"/>
  <c r="K108" i="20"/>
  <c r="K85" i="25" s="1"/>
  <c r="K93" i="26" s="1"/>
  <c r="E61" i="22"/>
  <c r="E74" i="22" s="1"/>
  <c r="D110" i="20"/>
  <c r="D87" i="25" s="1"/>
  <c r="D95" i="26" s="1"/>
  <c r="G141" i="18"/>
  <c r="G141" i="20" s="1"/>
  <c r="G104" i="25" s="1"/>
  <c r="G112" i="26" s="1"/>
  <c r="G47" i="22"/>
  <c r="G34" i="22" s="1"/>
  <c r="G21" i="22" s="1"/>
  <c r="G8" i="22" s="1"/>
  <c r="G109" i="20"/>
  <c r="G86" i="25" s="1"/>
  <c r="G94" i="26" s="1"/>
  <c r="C142" i="18"/>
  <c r="C142" i="20" s="1"/>
  <c r="C105" i="25" s="1"/>
  <c r="C113" i="26" s="1"/>
  <c r="C48" i="22"/>
  <c r="C110" i="20"/>
  <c r="C87" i="25" s="1"/>
  <c r="C95" i="26" s="1"/>
  <c r="K46" i="22"/>
  <c r="K33" i="22" s="1"/>
  <c r="K20" i="22" s="1"/>
  <c r="K7" i="22" s="1"/>
  <c r="K140" i="18"/>
  <c r="K140" i="20" s="1"/>
  <c r="K103" i="25" s="1"/>
  <c r="K111" i="26" s="1"/>
  <c r="S28" i="123"/>
  <c r="R28" i="32"/>
  <c r="G30" i="97" s="1"/>
  <c r="AQ9" i="124"/>
  <c r="F56" i="14"/>
  <c r="F88" i="14"/>
  <c r="H107" i="14"/>
  <c r="H139" i="14"/>
  <c r="G88" i="15"/>
  <c r="F140" i="14"/>
  <c r="F108" i="14"/>
  <c r="D57" i="15"/>
  <c r="E140" i="14"/>
  <c r="E108" i="14"/>
  <c r="C57" i="15"/>
  <c r="K87" i="15"/>
  <c r="K86" i="14" s="1"/>
  <c r="K139" i="15"/>
  <c r="K138" i="14" s="1"/>
  <c r="G56" i="15"/>
  <c r="E88" i="14"/>
  <c r="E56" i="14"/>
  <c r="C109" i="15"/>
  <c r="G140" i="15"/>
  <c r="Q38" i="18"/>
  <c r="Q38" i="20" s="1"/>
  <c r="E19" i="27" s="1"/>
  <c r="P18" i="123" s="1"/>
  <c r="D90" i="18"/>
  <c r="D90" i="20" s="1"/>
  <c r="D64" i="25" s="1"/>
  <c r="D71" i="26" s="1"/>
  <c r="X36" i="18"/>
  <c r="X36" i="20" s="1"/>
  <c r="L17" i="27" s="1"/>
  <c r="W16" i="123" s="1"/>
  <c r="K88" i="18"/>
  <c r="K88" i="20" s="1"/>
  <c r="K62" i="25" s="1"/>
  <c r="K69" i="26" s="1"/>
  <c r="T37" i="18"/>
  <c r="T37" i="20" s="1"/>
  <c r="H18" i="27" s="1"/>
  <c r="S17" i="123" s="1"/>
  <c r="G89" i="18"/>
  <c r="G89" i="20" s="1"/>
  <c r="G63" i="25" s="1"/>
  <c r="G70" i="26" s="1"/>
  <c r="P38" i="18"/>
  <c r="P38" i="20" s="1"/>
  <c r="D19" i="27" s="1"/>
  <c r="O18" i="123" s="1"/>
  <c r="C90" i="18"/>
  <c r="C90" i="20" s="1"/>
  <c r="C64" i="25" s="1"/>
  <c r="C71" i="26" s="1"/>
  <c r="T5" i="18"/>
  <c r="T5" i="20" s="1"/>
  <c r="G57" i="18"/>
  <c r="G57" i="20" s="1"/>
  <c r="G45" i="25" s="1"/>
  <c r="G52" i="26" s="1"/>
  <c r="Q6" i="18"/>
  <c r="Q6" i="20" s="1"/>
  <c r="D58" i="18"/>
  <c r="D58" i="20" s="1"/>
  <c r="D46" i="25" s="1"/>
  <c r="D53" i="26" s="1"/>
  <c r="P6" i="18"/>
  <c r="P6" i="20" s="1"/>
  <c r="C58" i="18"/>
  <c r="C58" i="20" s="1"/>
  <c r="C46" i="25" s="1"/>
  <c r="C53" i="26" s="1"/>
  <c r="X4" i="18"/>
  <c r="X4" i="20" s="1"/>
  <c r="K56" i="18"/>
  <c r="K56" i="20" s="1"/>
  <c r="K44" i="25" s="1"/>
  <c r="K51" i="26" s="1"/>
  <c r="H36" i="18"/>
  <c r="H36" i="20"/>
  <c r="T4" i="15"/>
  <c r="J35" i="15"/>
  <c r="AC26" i="97"/>
  <c r="F23" i="26"/>
  <c r="F23" i="29" s="1"/>
  <c r="C23" i="25"/>
  <c r="G22" i="25"/>
  <c r="D23" i="25"/>
  <c r="J4" i="18"/>
  <c r="J108" i="18" s="1"/>
  <c r="J4" i="20"/>
  <c r="AB26" i="97"/>
  <c r="E23" i="26"/>
  <c r="E23" i="29" s="1"/>
  <c r="P37" i="15"/>
  <c r="C37" i="17"/>
  <c r="C4" i="14"/>
  <c r="C36" i="14"/>
  <c r="F36" i="15"/>
  <c r="F36" i="17" s="1"/>
  <c r="F37" i="18"/>
  <c r="F37" i="20"/>
  <c r="AG7" i="124"/>
  <c r="T18" i="32"/>
  <c r="I20" i="97" s="1"/>
  <c r="G4" i="25"/>
  <c r="C24" i="29"/>
  <c r="L24" i="26"/>
  <c r="X35" i="15"/>
  <c r="K35" i="17"/>
  <c r="K34" i="14"/>
  <c r="Q5" i="15"/>
  <c r="AC8" i="97"/>
  <c r="F5" i="26"/>
  <c r="F5" i="29" s="1"/>
  <c r="E37" i="20"/>
  <c r="E37" i="18"/>
  <c r="H3" i="15"/>
  <c r="J3" i="15"/>
  <c r="J36" i="20"/>
  <c r="J36" i="18"/>
  <c r="I35" i="15"/>
  <c r="I36" i="18"/>
  <c r="I36" i="20"/>
  <c r="AD8" i="124"/>
  <c r="Q19" i="32"/>
  <c r="F21" i="97" s="1"/>
  <c r="P5" i="15"/>
  <c r="C5" i="25"/>
  <c r="AB8" i="97"/>
  <c r="E5" i="26"/>
  <c r="E5" i="29" s="1"/>
  <c r="AG25" i="97"/>
  <c r="J22" i="26"/>
  <c r="J22" i="29" s="1"/>
  <c r="F4" i="15"/>
  <c r="F4" i="17" s="1"/>
  <c r="AF25" i="97"/>
  <c r="I22" i="26"/>
  <c r="I22" i="29" s="1"/>
  <c r="AF7" i="124"/>
  <c r="S18" i="32"/>
  <c r="H20" i="97" s="1"/>
  <c r="X3" i="15"/>
  <c r="AE25" i="97"/>
  <c r="H22" i="26"/>
  <c r="H22" i="29" s="1"/>
  <c r="AE7" i="97"/>
  <c r="H4" i="26"/>
  <c r="H4" i="29" s="1"/>
  <c r="K21" i="25"/>
  <c r="F5" i="20"/>
  <c r="F5" i="18"/>
  <c r="F109" i="18" s="1"/>
  <c r="T36" i="15"/>
  <c r="G3" i="14"/>
  <c r="G35" i="14"/>
  <c r="E4" i="15"/>
  <c r="E4" i="17" s="1"/>
  <c r="H35" i="15"/>
  <c r="D5" i="25"/>
  <c r="I3" i="15"/>
  <c r="I55" i="15" s="1"/>
  <c r="AG7" i="97"/>
  <c r="J4" i="26"/>
  <c r="J4" i="29" s="1"/>
  <c r="AH7" i="124"/>
  <c r="U18" i="32"/>
  <c r="J20" i="97" s="1"/>
  <c r="AF7" i="97"/>
  <c r="I4" i="26"/>
  <c r="I4" i="29" s="1"/>
  <c r="E36" i="15"/>
  <c r="Q37" i="15"/>
  <c r="D37" i="17"/>
  <c r="D36" i="14"/>
  <c r="D4" i="14"/>
  <c r="E5" i="20"/>
  <c r="E5" i="18"/>
  <c r="E109" i="18" s="1"/>
  <c r="H4" i="18"/>
  <c r="H108" i="18" s="1"/>
  <c r="H4" i="20"/>
  <c r="C6" i="29"/>
  <c r="K3" i="25"/>
  <c r="I4" i="18"/>
  <c r="I108" i="18" s="1"/>
  <c r="I4" i="20"/>
  <c r="AC8" i="124"/>
  <c r="P19" i="32"/>
  <c r="E21" i="97" s="1"/>
  <c r="D108" i="14" l="1"/>
  <c r="H87" i="15"/>
  <c r="H86" i="14" s="1"/>
  <c r="D56" i="14"/>
  <c r="K156" i="25"/>
  <c r="K197" i="25" s="1"/>
  <c r="K81" i="26"/>
  <c r="C158" i="25"/>
  <c r="C199" i="25" s="1"/>
  <c r="C125" i="26"/>
  <c r="B35" i="25"/>
  <c r="O9" i="22"/>
  <c r="C30" i="27" s="1"/>
  <c r="B36" i="29"/>
  <c r="L36" i="26"/>
  <c r="B87" i="22"/>
  <c r="L6" i="26"/>
  <c r="O38" i="18"/>
  <c r="O38" i="20" s="1"/>
  <c r="C19" i="27" s="1"/>
  <c r="Z8" i="124" s="1"/>
  <c r="C35" i="26"/>
  <c r="C35" i="29" s="1"/>
  <c r="C88" i="14"/>
  <c r="V27" i="32"/>
  <c r="K29" i="97" s="1"/>
  <c r="B35" i="22"/>
  <c r="B22" i="22" s="1"/>
  <c r="B9" i="22" s="1"/>
  <c r="B6" i="18"/>
  <c r="B6" i="20"/>
  <c r="B5" i="25" s="1"/>
  <c r="B37" i="15"/>
  <c r="B37" i="17" s="1"/>
  <c r="B37" i="20" s="1"/>
  <c r="B22" i="25" s="1"/>
  <c r="N3" i="123"/>
  <c r="M4" i="32"/>
  <c r="B6" i="97" s="1"/>
  <c r="N4" i="124"/>
  <c r="D128" i="25"/>
  <c r="D169" i="25" s="1"/>
  <c r="B5" i="15"/>
  <c r="G145" i="25"/>
  <c r="G186" i="25" s="1"/>
  <c r="D146" i="25"/>
  <c r="D187" i="25" s="1"/>
  <c r="K33" i="26"/>
  <c r="K33" i="29" s="1"/>
  <c r="K144" i="25"/>
  <c r="K185" i="25" s="1"/>
  <c r="H98" i="22"/>
  <c r="H74" i="25" s="1"/>
  <c r="G127" i="25"/>
  <c r="G168" i="25" s="1"/>
  <c r="H33" i="25"/>
  <c r="AE36" i="97" s="1"/>
  <c r="H85" i="22"/>
  <c r="U7" i="22"/>
  <c r="I28" i="27" s="1"/>
  <c r="T27" i="123" s="1"/>
  <c r="G157" i="25"/>
  <c r="G198" i="25" s="1"/>
  <c r="K126" i="25"/>
  <c r="K167" i="25" s="1"/>
  <c r="N29" i="32"/>
  <c r="C31" i="97" s="1"/>
  <c r="G34" i="26"/>
  <c r="G34" i="29" s="1"/>
  <c r="AM10" i="124"/>
  <c r="AU8" i="124"/>
  <c r="C128" i="25"/>
  <c r="C169" i="25" s="1"/>
  <c r="D113" i="22"/>
  <c r="D117" i="25" s="1"/>
  <c r="D125" i="26" s="1"/>
  <c r="D87" i="22"/>
  <c r="Q9" i="22"/>
  <c r="E30" i="27" s="1"/>
  <c r="D100" i="22"/>
  <c r="D76" i="25" s="1"/>
  <c r="D83" i="26" s="1"/>
  <c r="D35" i="25"/>
  <c r="J157" i="25"/>
  <c r="J198" i="25" s="1"/>
  <c r="AG37" i="97"/>
  <c r="J34" i="26"/>
  <c r="J34" i="29" s="1"/>
  <c r="I60" i="22"/>
  <c r="I73" i="22" s="1"/>
  <c r="C146" i="25"/>
  <c r="C187" i="25" s="1"/>
  <c r="J60" i="22"/>
  <c r="J73" i="22" s="1"/>
  <c r="F61" i="22"/>
  <c r="F74" i="22" s="1"/>
  <c r="AT9" i="124"/>
  <c r="U28" i="32"/>
  <c r="J30" i="97" s="1"/>
  <c r="V28" i="123"/>
  <c r="D35" i="22"/>
  <c r="D22" i="22" s="1"/>
  <c r="D9" i="22" s="1"/>
  <c r="C35" i="22"/>
  <c r="C22" i="22" s="1"/>
  <c r="C9" i="22" s="1"/>
  <c r="K59" i="22"/>
  <c r="K72" i="22" s="1"/>
  <c r="K110" i="22" s="1"/>
  <c r="K114" i="25" s="1"/>
  <c r="K122" i="26" s="1"/>
  <c r="H107" i="15"/>
  <c r="C140" i="14"/>
  <c r="C108" i="14"/>
  <c r="J107" i="15"/>
  <c r="J3" i="17"/>
  <c r="I107" i="15"/>
  <c r="I3" i="17"/>
  <c r="H55" i="15"/>
  <c r="H3" i="17"/>
  <c r="F56" i="15"/>
  <c r="E56" i="15"/>
  <c r="R8" i="22"/>
  <c r="F29" i="27" s="1"/>
  <c r="E112" i="22"/>
  <c r="E116" i="25" s="1"/>
  <c r="E124" i="26" s="1"/>
  <c r="E99" i="22"/>
  <c r="E75" i="25" s="1"/>
  <c r="E82" i="26" s="1"/>
  <c r="E86" i="22"/>
  <c r="E34" i="25"/>
  <c r="I108" i="20"/>
  <c r="I85" i="25" s="1"/>
  <c r="I93" i="26" s="1"/>
  <c r="I46" i="22"/>
  <c r="I140" i="18"/>
  <c r="I140" i="20" s="1"/>
  <c r="I103" i="25" s="1"/>
  <c r="I111" i="26" s="1"/>
  <c r="H140" i="18"/>
  <c r="H140" i="20" s="1"/>
  <c r="H103" i="25" s="1"/>
  <c r="H111" i="26" s="1"/>
  <c r="H46" i="22"/>
  <c r="H33" i="22" s="1"/>
  <c r="H20" i="22" s="1"/>
  <c r="H7" i="22" s="1"/>
  <c r="F109" i="20"/>
  <c r="F86" i="25" s="1"/>
  <c r="F94" i="26" s="1"/>
  <c r="G60" i="22"/>
  <c r="G73" i="22" s="1"/>
  <c r="H108" i="20"/>
  <c r="H85" i="25" s="1"/>
  <c r="H93" i="26" s="1"/>
  <c r="E109" i="20"/>
  <c r="E86" i="25" s="1"/>
  <c r="E94" i="26" s="1"/>
  <c r="J46" i="22"/>
  <c r="J33" i="22" s="1"/>
  <c r="J20" i="22" s="1"/>
  <c r="J7" i="22" s="1"/>
  <c r="J140" i="18"/>
  <c r="J140" i="20" s="1"/>
  <c r="J103" i="25" s="1"/>
  <c r="J111" i="26" s="1"/>
  <c r="E141" i="18"/>
  <c r="E141" i="20" s="1"/>
  <c r="E104" i="25" s="1"/>
  <c r="E112" i="26" s="1"/>
  <c r="E47" i="22"/>
  <c r="F47" i="22"/>
  <c r="F34" i="22" s="1"/>
  <c r="F21" i="22" s="1"/>
  <c r="F8" i="22" s="1"/>
  <c r="F141" i="18"/>
  <c r="F141" i="20" s="1"/>
  <c r="F104" i="25" s="1"/>
  <c r="F112" i="26" s="1"/>
  <c r="J108" i="20"/>
  <c r="J85" i="25" s="1"/>
  <c r="J93" i="26" s="1"/>
  <c r="I139" i="15"/>
  <c r="I138" i="14" s="1"/>
  <c r="I87" i="15"/>
  <c r="I86" i="14" s="1"/>
  <c r="G107" i="14"/>
  <c r="G139" i="14"/>
  <c r="E88" i="15"/>
  <c r="F140" i="15"/>
  <c r="J55" i="15"/>
  <c r="E140" i="15"/>
  <c r="G87" i="14"/>
  <c r="G55" i="14"/>
  <c r="F108" i="15"/>
  <c r="J87" i="15"/>
  <c r="J86" i="14" s="1"/>
  <c r="J139" i="15"/>
  <c r="J138" i="14" s="1"/>
  <c r="E108" i="15"/>
  <c r="H139" i="15"/>
  <c r="H138" i="14" s="1"/>
  <c r="F88" i="15"/>
  <c r="U36" i="18"/>
  <c r="U36" i="20" s="1"/>
  <c r="I17" i="27" s="1"/>
  <c r="T16" i="123" s="1"/>
  <c r="H88" i="18"/>
  <c r="H88" i="20" s="1"/>
  <c r="H62" i="25" s="1"/>
  <c r="H69" i="26" s="1"/>
  <c r="W36" i="18"/>
  <c r="W36" i="20" s="1"/>
  <c r="K17" i="27" s="1"/>
  <c r="V16" i="123" s="1"/>
  <c r="J88" i="18"/>
  <c r="J88" i="20" s="1"/>
  <c r="J62" i="25" s="1"/>
  <c r="J69" i="26" s="1"/>
  <c r="S37" i="18"/>
  <c r="S37" i="20" s="1"/>
  <c r="G18" i="27" s="1"/>
  <c r="R17" i="123" s="1"/>
  <c r="F89" i="18"/>
  <c r="F89" i="20" s="1"/>
  <c r="F63" i="25" s="1"/>
  <c r="F70" i="26" s="1"/>
  <c r="V36" i="18"/>
  <c r="V36" i="20" s="1"/>
  <c r="J17" i="27" s="1"/>
  <c r="U16" i="123" s="1"/>
  <c r="I88" i="18"/>
  <c r="I88" i="20" s="1"/>
  <c r="I62" i="25" s="1"/>
  <c r="I69" i="26" s="1"/>
  <c r="R37" i="18"/>
  <c r="R37" i="20" s="1"/>
  <c r="F18" i="27" s="1"/>
  <c r="Q17" i="123" s="1"/>
  <c r="E89" i="18"/>
  <c r="E89" i="20" s="1"/>
  <c r="E63" i="25" s="1"/>
  <c r="E70" i="26" s="1"/>
  <c r="V4" i="18"/>
  <c r="V4" i="20" s="1"/>
  <c r="I56" i="18"/>
  <c r="I56" i="20" s="1"/>
  <c r="I44" i="25" s="1"/>
  <c r="I51" i="26" s="1"/>
  <c r="U4" i="18"/>
  <c r="U4" i="20" s="1"/>
  <c r="H56" i="18"/>
  <c r="H56" i="20" s="1"/>
  <c r="H44" i="25" s="1"/>
  <c r="H51" i="26" s="1"/>
  <c r="R5" i="18"/>
  <c r="R5" i="20" s="1"/>
  <c r="E57" i="18"/>
  <c r="E57" i="20" s="1"/>
  <c r="E45" i="25" s="1"/>
  <c r="E52" i="26" s="1"/>
  <c r="S5" i="18"/>
  <c r="S5" i="20" s="1"/>
  <c r="F57" i="18"/>
  <c r="F57" i="20" s="1"/>
  <c r="F45" i="25" s="1"/>
  <c r="F52" i="26" s="1"/>
  <c r="W4" i="18"/>
  <c r="W4" i="20" s="1"/>
  <c r="J56" i="18"/>
  <c r="J56" i="20" s="1"/>
  <c r="J44" i="25" s="1"/>
  <c r="J51" i="26" s="1"/>
  <c r="V3" i="15"/>
  <c r="I21" i="25"/>
  <c r="K34" i="15"/>
  <c r="C36" i="15"/>
  <c r="AD25" i="97"/>
  <c r="G22" i="26"/>
  <c r="G22" i="29" s="1"/>
  <c r="D37" i="20"/>
  <c r="D37" i="18"/>
  <c r="H3" i="25"/>
  <c r="R36" i="15"/>
  <c r="E36" i="17"/>
  <c r="E35" i="14"/>
  <c r="E3" i="14"/>
  <c r="G3" i="15"/>
  <c r="G3" i="17" s="1"/>
  <c r="G36" i="18"/>
  <c r="G36" i="20"/>
  <c r="AH24" i="97"/>
  <c r="K21" i="26"/>
  <c r="K21" i="29" s="1"/>
  <c r="Z8" i="97"/>
  <c r="C5" i="26"/>
  <c r="C5" i="18"/>
  <c r="C109" i="18" s="1"/>
  <c r="C5" i="20"/>
  <c r="V35" i="15"/>
  <c r="I35" i="17"/>
  <c r="I34" i="14"/>
  <c r="J21" i="25"/>
  <c r="E22" i="25"/>
  <c r="D5" i="20"/>
  <c r="D5" i="18"/>
  <c r="D109" i="18" s="1"/>
  <c r="F22" i="25"/>
  <c r="C37" i="20"/>
  <c r="C37" i="18"/>
  <c r="AA26" i="97"/>
  <c r="D23" i="26"/>
  <c r="D23" i="29" s="1"/>
  <c r="Z26" i="97"/>
  <c r="C23" i="26"/>
  <c r="J35" i="17"/>
  <c r="W35" i="15"/>
  <c r="J34" i="14"/>
  <c r="AH6" i="97"/>
  <c r="K3" i="26"/>
  <c r="D4" i="15"/>
  <c r="AA8" i="97"/>
  <c r="D5" i="26"/>
  <c r="D5" i="29" s="1"/>
  <c r="F4" i="25"/>
  <c r="V17" i="32"/>
  <c r="K19" i="97" s="1"/>
  <c r="AI6" i="124"/>
  <c r="K3" i="18"/>
  <c r="K107" i="18" s="1"/>
  <c r="K3" i="20"/>
  <c r="S4" i="15"/>
  <c r="U3" i="15"/>
  <c r="K35" i="18"/>
  <c r="K35" i="20"/>
  <c r="AD7" i="97"/>
  <c r="G4" i="26"/>
  <c r="G4" i="29" s="1"/>
  <c r="J3" i="25"/>
  <c r="AE7" i="124"/>
  <c r="R18" i="32"/>
  <c r="G20" i="97" s="1"/>
  <c r="D36" i="15"/>
  <c r="D88" i="15" s="1"/>
  <c r="D55" i="14" s="1"/>
  <c r="U35" i="15"/>
  <c r="H35" i="17"/>
  <c r="H34" i="14"/>
  <c r="I3" i="25"/>
  <c r="E4" i="25"/>
  <c r="R4" i="15"/>
  <c r="G35" i="15"/>
  <c r="G35" i="17" s="1"/>
  <c r="W3" i="15"/>
  <c r="S36" i="15"/>
  <c r="F35" i="14"/>
  <c r="F3" i="14"/>
  <c r="C4" i="15"/>
  <c r="C4" i="17" s="1"/>
  <c r="AB8" i="124"/>
  <c r="O19" i="32"/>
  <c r="D21" i="97" s="1"/>
  <c r="AA8" i="124"/>
  <c r="N19" i="32"/>
  <c r="C21" i="97" s="1"/>
  <c r="G4" i="18"/>
  <c r="G108" i="18" s="1"/>
  <c r="G4" i="20"/>
  <c r="H21" i="25"/>
  <c r="H156" i="25" l="1"/>
  <c r="H197" i="25" s="1"/>
  <c r="H81" i="26"/>
  <c r="M29" i="32"/>
  <c r="B31" i="97" s="1"/>
  <c r="N29" i="123"/>
  <c r="AL10" i="124"/>
  <c r="B61" i="22"/>
  <c r="B74" i="22" s="1"/>
  <c r="B34" i="25" s="1"/>
  <c r="Y38" i="97"/>
  <c r="B35" i="26"/>
  <c r="B35" i="29" s="1"/>
  <c r="M19" i="32"/>
  <c r="B21" i="97" s="1"/>
  <c r="N18" i="123"/>
  <c r="F145" i="25"/>
  <c r="F186" i="25" s="1"/>
  <c r="B37" i="18"/>
  <c r="B47" i="22" s="1"/>
  <c r="H144" i="25"/>
  <c r="H185" i="25" s="1"/>
  <c r="B5" i="17"/>
  <c r="O5" i="15"/>
  <c r="O6" i="18"/>
  <c r="O6" i="20" s="1"/>
  <c r="Y8" i="97"/>
  <c r="B5" i="26"/>
  <c r="B5" i="29" s="1"/>
  <c r="AR8" i="124"/>
  <c r="Y25" i="97"/>
  <c r="B22" i="26"/>
  <c r="B22" i="29" s="1"/>
  <c r="B36" i="14"/>
  <c r="B4" i="14"/>
  <c r="O37" i="15"/>
  <c r="E127" i="25"/>
  <c r="E168" i="25" s="1"/>
  <c r="J144" i="25"/>
  <c r="J185" i="25" s="1"/>
  <c r="H33" i="26"/>
  <c r="H33" i="29" s="1"/>
  <c r="S27" i="32"/>
  <c r="H29" i="97" s="1"/>
  <c r="I126" i="25"/>
  <c r="I167" i="25" s="1"/>
  <c r="D158" i="25"/>
  <c r="D199" i="25" s="1"/>
  <c r="F127" i="25"/>
  <c r="F168" i="25" s="1"/>
  <c r="H126" i="25"/>
  <c r="H167" i="25" s="1"/>
  <c r="E145" i="25"/>
  <c r="E186" i="25" s="1"/>
  <c r="S8" i="22"/>
  <c r="G29" i="27" s="1"/>
  <c r="F99" i="22"/>
  <c r="F75" i="25" s="1"/>
  <c r="F82" i="26" s="1"/>
  <c r="F34" i="25"/>
  <c r="F112" i="22"/>
  <c r="F116" i="25" s="1"/>
  <c r="F124" i="26" s="1"/>
  <c r="F86" i="22"/>
  <c r="D61" i="22"/>
  <c r="D74" i="22" s="1"/>
  <c r="I111" i="22"/>
  <c r="I115" i="25" s="1"/>
  <c r="I123" i="26" s="1"/>
  <c r="I98" i="22"/>
  <c r="I74" i="25" s="1"/>
  <c r="I81" i="26" s="1"/>
  <c r="I33" i="25"/>
  <c r="V7" i="22"/>
  <c r="J28" i="27" s="1"/>
  <c r="J126" i="25"/>
  <c r="J167" i="25" s="1"/>
  <c r="I144" i="25"/>
  <c r="I185" i="25" s="1"/>
  <c r="C61" i="22"/>
  <c r="C74" i="22" s="1"/>
  <c r="W7" i="22"/>
  <c r="K28" i="27" s="1"/>
  <c r="J111" i="22"/>
  <c r="J115" i="25" s="1"/>
  <c r="J123" i="26" s="1"/>
  <c r="J33" i="25"/>
  <c r="J98" i="22"/>
  <c r="J74" i="25" s="1"/>
  <c r="J81" i="26" s="1"/>
  <c r="AN10" i="124"/>
  <c r="O29" i="32"/>
  <c r="D31" i="97" s="1"/>
  <c r="P29" i="123"/>
  <c r="K97" i="22"/>
  <c r="K73" i="25" s="1"/>
  <c r="I85" i="22"/>
  <c r="J85" i="22"/>
  <c r="AA38" i="97"/>
  <c r="D35" i="26"/>
  <c r="E157" i="25"/>
  <c r="E198" i="25" s="1"/>
  <c r="E34" i="22"/>
  <c r="E21" i="22" s="1"/>
  <c r="E8" i="22" s="1"/>
  <c r="K84" i="22"/>
  <c r="K32" i="25"/>
  <c r="K32" i="26" s="1"/>
  <c r="K32" i="29" s="1"/>
  <c r="X6" i="22"/>
  <c r="L27" i="27" s="1"/>
  <c r="W26" i="123" s="1"/>
  <c r="I33" i="22"/>
  <c r="I20" i="22" s="1"/>
  <c r="I7" i="22" s="1"/>
  <c r="H59" i="22"/>
  <c r="H72" i="22" s="1"/>
  <c r="H97" i="22" s="1"/>
  <c r="H73" i="25" s="1"/>
  <c r="H80" i="26" s="1"/>
  <c r="G87" i="15"/>
  <c r="G86" i="14" s="1"/>
  <c r="G107" i="15"/>
  <c r="D108" i="15"/>
  <c r="D4" i="17"/>
  <c r="G108" i="20"/>
  <c r="G85" i="25" s="1"/>
  <c r="G93" i="26" s="1"/>
  <c r="K45" i="22"/>
  <c r="K32" i="22" s="1"/>
  <c r="K19" i="22" s="1"/>
  <c r="K6" i="22" s="1"/>
  <c r="K139" i="18"/>
  <c r="K139" i="20" s="1"/>
  <c r="K102" i="25" s="1"/>
  <c r="K110" i="26" s="1"/>
  <c r="F60" i="22"/>
  <c r="F73" i="22" s="1"/>
  <c r="G46" i="22"/>
  <c r="G140" i="18"/>
  <c r="G140" i="20" s="1"/>
  <c r="G103" i="25" s="1"/>
  <c r="G111" i="26" s="1"/>
  <c r="D47" i="22"/>
  <c r="D141" i="18"/>
  <c r="D141" i="20" s="1"/>
  <c r="D104" i="25" s="1"/>
  <c r="D112" i="26" s="1"/>
  <c r="G33" i="25"/>
  <c r="G98" i="22"/>
  <c r="G74" i="25" s="1"/>
  <c r="G81" i="26" s="1"/>
  <c r="G111" i="22"/>
  <c r="G115" i="25" s="1"/>
  <c r="G123" i="26" s="1"/>
  <c r="G85" i="22"/>
  <c r="T7" i="22"/>
  <c r="H28" i="27" s="1"/>
  <c r="D109" i="20"/>
  <c r="D86" i="25" s="1"/>
  <c r="D94" i="26" s="1"/>
  <c r="C109" i="20"/>
  <c r="C86" i="25" s="1"/>
  <c r="C94" i="26" s="1"/>
  <c r="K107" i="20"/>
  <c r="C141" i="18"/>
  <c r="C141" i="20" s="1"/>
  <c r="C104" i="25" s="1"/>
  <c r="C112" i="26" s="1"/>
  <c r="C47" i="22"/>
  <c r="C34" i="22" s="1"/>
  <c r="C21" i="22" s="1"/>
  <c r="C8" i="22" s="1"/>
  <c r="J59" i="22"/>
  <c r="J72" i="22" s="1"/>
  <c r="E34" i="26"/>
  <c r="E34" i="29" s="1"/>
  <c r="AB37" i="97"/>
  <c r="Q28" i="123"/>
  <c r="AO9" i="124"/>
  <c r="P28" i="32"/>
  <c r="E30" i="97" s="1"/>
  <c r="D87" i="14"/>
  <c r="C140" i="15"/>
  <c r="C88" i="15"/>
  <c r="K138" i="15"/>
  <c r="K137" i="14" s="1"/>
  <c r="K86" i="15"/>
  <c r="K85" i="14" s="1"/>
  <c r="F55" i="14"/>
  <c r="F87" i="14"/>
  <c r="G55" i="15"/>
  <c r="D56" i="15"/>
  <c r="E87" i="14"/>
  <c r="E55" i="14"/>
  <c r="D140" i="15"/>
  <c r="E107" i="14"/>
  <c r="E139" i="14"/>
  <c r="C56" i="15"/>
  <c r="C108" i="15"/>
  <c r="F107" i="14"/>
  <c r="F139" i="14"/>
  <c r="G139" i="15"/>
  <c r="P37" i="18"/>
  <c r="P37" i="20" s="1"/>
  <c r="D18" i="27" s="1"/>
  <c r="O17" i="123" s="1"/>
  <c r="C89" i="18"/>
  <c r="C89" i="20" s="1"/>
  <c r="C63" i="25" s="1"/>
  <c r="C70" i="26" s="1"/>
  <c r="X35" i="18"/>
  <c r="X35" i="20" s="1"/>
  <c r="L16" i="27" s="1"/>
  <c r="W15" i="123" s="1"/>
  <c r="K87" i="18"/>
  <c r="K87" i="20" s="1"/>
  <c r="K61" i="25" s="1"/>
  <c r="K68" i="26" s="1"/>
  <c r="T36" i="18"/>
  <c r="T36" i="20" s="1"/>
  <c r="H17" i="27" s="1"/>
  <c r="S16" i="123" s="1"/>
  <c r="G88" i="18"/>
  <c r="G88" i="20" s="1"/>
  <c r="G62" i="25" s="1"/>
  <c r="G69" i="26" s="1"/>
  <c r="Q37" i="18"/>
  <c r="Q37" i="20" s="1"/>
  <c r="E18" i="27" s="1"/>
  <c r="P17" i="123" s="1"/>
  <c r="D89" i="18"/>
  <c r="D89" i="20" s="1"/>
  <c r="D63" i="25" s="1"/>
  <c r="D70" i="26" s="1"/>
  <c r="Q5" i="18"/>
  <c r="Q5" i="20" s="1"/>
  <c r="D57" i="18"/>
  <c r="D57" i="20" s="1"/>
  <c r="D45" i="25" s="1"/>
  <c r="D52" i="26" s="1"/>
  <c r="P5" i="18"/>
  <c r="P5" i="20" s="1"/>
  <c r="C57" i="18"/>
  <c r="C57" i="20" s="1"/>
  <c r="C45" i="25" s="1"/>
  <c r="C52" i="26" s="1"/>
  <c r="X3" i="18"/>
  <c r="X3" i="20" s="1"/>
  <c r="K55" i="18"/>
  <c r="K55" i="20" s="1"/>
  <c r="T4" i="18"/>
  <c r="T4" i="20" s="1"/>
  <c r="G56" i="18"/>
  <c r="G56" i="20" s="1"/>
  <c r="G44" i="25" s="1"/>
  <c r="G51" i="26" s="1"/>
  <c r="E4" i="18"/>
  <c r="E108" i="18" s="1"/>
  <c r="E4" i="20"/>
  <c r="AB7" i="97"/>
  <c r="E4" i="26"/>
  <c r="E4" i="29" s="1"/>
  <c r="AF6" i="97"/>
  <c r="I3" i="26"/>
  <c r="H34" i="15"/>
  <c r="H86" i="15" s="1"/>
  <c r="H85" i="14" s="1"/>
  <c r="K20" i="25"/>
  <c r="H3" i="20"/>
  <c r="H3" i="18"/>
  <c r="H107" i="18" s="1"/>
  <c r="J35" i="20"/>
  <c r="J35" i="18"/>
  <c r="C22" i="25"/>
  <c r="AG24" i="97"/>
  <c r="J21" i="26"/>
  <c r="J21" i="29" s="1"/>
  <c r="C4" i="25"/>
  <c r="T3" i="15"/>
  <c r="E3" i="15"/>
  <c r="E3" i="17" s="1"/>
  <c r="AG6" i="124"/>
  <c r="T17" i="32"/>
  <c r="I19" i="97" s="1"/>
  <c r="G3" i="25"/>
  <c r="AE24" i="97"/>
  <c r="H21" i="26"/>
  <c r="H21" i="29" s="1"/>
  <c r="AG6" i="97"/>
  <c r="J3" i="26"/>
  <c r="F4" i="20"/>
  <c r="F4" i="18"/>
  <c r="F108" i="18" s="1"/>
  <c r="J34" i="15"/>
  <c r="Q18" i="32"/>
  <c r="F20" i="97" s="1"/>
  <c r="AD7" i="124"/>
  <c r="D4" i="25"/>
  <c r="AH6" i="124"/>
  <c r="U17" i="32"/>
  <c r="J19" i="97" s="1"/>
  <c r="E35" i="15"/>
  <c r="E36" i="20"/>
  <c r="E36" i="18"/>
  <c r="AF24" i="97"/>
  <c r="I21" i="26"/>
  <c r="I21" i="29" s="1"/>
  <c r="F36" i="18"/>
  <c r="F36" i="20"/>
  <c r="S17" i="32"/>
  <c r="H19" i="97" s="1"/>
  <c r="AF6" i="124"/>
  <c r="P4" i="15"/>
  <c r="F3" i="15"/>
  <c r="F3" i="17" s="1"/>
  <c r="H35" i="18"/>
  <c r="H35" i="20"/>
  <c r="Q36" i="15"/>
  <c r="D36" i="17"/>
  <c r="D3" i="14"/>
  <c r="D35" i="14"/>
  <c r="K3" i="29"/>
  <c r="AC25" i="97"/>
  <c r="F22" i="26"/>
  <c r="F22" i="29" s="1"/>
  <c r="AB25" i="97"/>
  <c r="E22" i="26"/>
  <c r="E22" i="29" s="1"/>
  <c r="I35" i="20"/>
  <c r="I35" i="18"/>
  <c r="C5" i="29"/>
  <c r="G21" i="25"/>
  <c r="AE6" i="97"/>
  <c r="H3" i="26"/>
  <c r="P36" i="15"/>
  <c r="C36" i="17"/>
  <c r="C3" i="14"/>
  <c r="C35" i="14"/>
  <c r="K34" i="17"/>
  <c r="X34" i="15"/>
  <c r="K33" i="14"/>
  <c r="F35" i="15"/>
  <c r="F35" i="17" s="1"/>
  <c r="J3" i="18"/>
  <c r="J107" i="18" s="1"/>
  <c r="J3" i="20"/>
  <c r="T35" i="15"/>
  <c r="G34" i="14"/>
  <c r="AC7" i="97"/>
  <c r="F4" i="26"/>
  <c r="F4" i="29" s="1"/>
  <c r="Q4" i="15"/>
  <c r="C23" i="29"/>
  <c r="L23" i="26"/>
  <c r="AC7" i="124"/>
  <c r="P18" i="32"/>
  <c r="E20" i="97" s="1"/>
  <c r="I34" i="15"/>
  <c r="I138" i="15" s="1"/>
  <c r="I137" i="14" s="1"/>
  <c r="D22" i="25"/>
  <c r="I3" i="18"/>
  <c r="I107" i="18" s="1"/>
  <c r="I3" i="20"/>
  <c r="K155" i="25" l="1"/>
  <c r="K196" i="25" s="1"/>
  <c r="K80" i="26"/>
  <c r="D127" i="25"/>
  <c r="D168" i="25" s="1"/>
  <c r="L5" i="26"/>
  <c r="O37" i="18"/>
  <c r="O37" i="20" s="1"/>
  <c r="C18" i="27" s="1"/>
  <c r="M18" i="32" s="1"/>
  <c r="B20" i="97" s="1"/>
  <c r="B86" i="22"/>
  <c r="O8" i="22"/>
  <c r="C29" i="27" s="1"/>
  <c r="N28" i="123" s="1"/>
  <c r="V26" i="32"/>
  <c r="K28" i="97" s="1"/>
  <c r="B4" i="15"/>
  <c r="B34" i="22"/>
  <c r="B21" i="22" s="1"/>
  <c r="B8" i="22" s="1"/>
  <c r="B36" i="15"/>
  <c r="B36" i="17" s="1"/>
  <c r="B36" i="18" s="1"/>
  <c r="B34" i="26"/>
  <c r="B34" i="29" s="1"/>
  <c r="Y37" i="97"/>
  <c r="B5" i="20"/>
  <c r="B4" i="25" s="1"/>
  <c r="B5" i="18"/>
  <c r="G144" i="25"/>
  <c r="G185" i="25" s="1"/>
  <c r="C145" i="25"/>
  <c r="C186" i="25" s="1"/>
  <c r="G126" i="25"/>
  <c r="G167" i="25" s="1"/>
  <c r="AH35" i="97"/>
  <c r="F157" i="25"/>
  <c r="F198" i="25" s="1"/>
  <c r="C127" i="25"/>
  <c r="C168" i="25" s="1"/>
  <c r="D145" i="25"/>
  <c r="D186" i="25" s="1"/>
  <c r="I156" i="25"/>
  <c r="I197" i="25" s="1"/>
  <c r="U6" i="22"/>
  <c r="I27" i="27" s="1"/>
  <c r="T26" i="123" s="1"/>
  <c r="U27" i="32"/>
  <c r="J29" i="97" s="1"/>
  <c r="V27" i="123"/>
  <c r="AT8" i="124"/>
  <c r="R28" i="123"/>
  <c r="Q28" i="32"/>
  <c r="F30" i="97" s="1"/>
  <c r="AP9" i="124"/>
  <c r="K143" i="25"/>
  <c r="K184" i="25" s="1"/>
  <c r="G156" i="25"/>
  <c r="G197" i="25" s="1"/>
  <c r="K58" i="22"/>
  <c r="K71" i="22" s="1"/>
  <c r="X5" i="22" s="1"/>
  <c r="L26" i="27" s="1"/>
  <c r="D35" i="29"/>
  <c r="L35" i="26"/>
  <c r="J156" i="25"/>
  <c r="J197" i="25" s="1"/>
  <c r="E60" i="22"/>
  <c r="E73" i="22" s="1"/>
  <c r="E85" i="22" s="1"/>
  <c r="H110" i="22"/>
  <c r="H114" i="25" s="1"/>
  <c r="J33" i="26"/>
  <c r="J33" i="29" s="1"/>
  <c r="AG36" i="97"/>
  <c r="F34" i="26"/>
  <c r="F34" i="29" s="1"/>
  <c r="AC37" i="97"/>
  <c r="I59" i="22"/>
  <c r="I72" i="22" s="1"/>
  <c r="I84" i="22" s="1"/>
  <c r="I33" i="26"/>
  <c r="I33" i="29" s="1"/>
  <c r="AF36" i="97"/>
  <c r="C99" i="22"/>
  <c r="C75" i="25" s="1"/>
  <c r="C82" i="26" s="1"/>
  <c r="C86" i="22"/>
  <c r="C112" i="22"/>
  <c r="C116" i="25" s="1"/>
  <c r="C124" i="26" s="1"/>
  <c r="P8" i="22"/>
  <c r="D29" i="27" s="1"/>
  <c r="C34" i="25"/>
  <c r="U27" i="123"/>
  <c r="AS8" i="124"/>
  <c r="T27" i="32"/>
  <c r="I29" i="97" s="1"/>
  <c r="D112" i="22"/>
  <c r="D116" i="25" s="1"/>
  <c r="D124" i="26" s="1"/>
  <c r="D99" i="22"/>
  <c r="D75" i="25" s="1"/>
  <c r="D82" i="26" s="1"/>
  <c r="D34" i="25"/>
  <c r="D86" i="22"/>
  <c r="Q8" i="22"/>
  <c r="E29" i="27" s="1"/>
  <c r="AU7" i="124"/>
  <c r="D34" i="22"/>
  <c r="D21" i="22" s="1"/>
  <c r="D8" i="22" s="1"/>
  <c r="G33" i="22"/>
  <c r="G20" i="22" s="1"/>
  <c r="G7" i="22" s="1"/>
  <c r="I86" i="15"/>
  <c r="I85" i="14" s="1"/>
  <c r="H32" i="25"/>
  <c r="H84" i="22"/>
  <c r="E46" i="22"/>
  <c r="E33" i="22" s="1"/>
  <c r="E20" i="22" s="1"/>
  <c r="E7" i="22" s="1"/>
  <c r="E140" i="18"/>
  <c r="E140" i="20" s="1"/>
  <c r="E103" i="25" s="1"/>
  <c r="E111" i="26" s="1"/>
  <c r="I107" i="20"/>
  <c r="I139" i="18"/>
  <c r="I139" i="20" s="1"/>
  <c r="I102" i="25" s="1"/>
  <c r="I110" i="26" s="1"/>
  <c r="I45" i="22"/>
  <c r="I32" i="22" s="1"/>
  <c r="I19" i="22" s="1"/>
  <c r="I6" i="22" s="1"/>
  <c r="F108" i="20"/>
  <c r="F85" i="25" s="1"/>
  <c r="F93" i="26" s="1"/>
  <c r="H107" i="20"/>
  <c r="C60" i="22"/>
  <c r="C73" i="22" s="1"/>
  <c r="S27" i="123"/>
  <c r="R27" i="32"/>
  <c r="G29" i="97" s="1"/>
  <c r="AQ8" i="124"/>
  <c r="AD36" i="97"/>
  <c r="G33" i="26"/>
  <c r="G33" i="29" s="1"/>
  <c r="J107" i="20"/>
  <c r="F46" i="22"/>
  <c r="F140" i="18"/>
  <c r="F140" i="20" s="1"/>
  <c r="F103" i="25" s="1"/>
  <c r="F111" i="26" s="1"/>
  <c r="S7" i="22"/>
  <c r="G28" i="27" s="1"/>
  <c r="F111" i="22"/>
  <c r="F115" i="25" s="1"/>
  <c r="F123" i="26" s="1"/>
  <c r="F98" i="22"/>
  <c r="F74" i="25" s="1"/>
  <c r="F81" i="26" s="1"/>
  <c r="F33" i="25"/>
  <c r="F85" i="22"/>
  <c r="E108" i="20"/>
  <c r="E85" i="25" s="1"/>
  <c r="E93" i="26" s="1"/>
  <c r="J32" i="25"/>
  <c r="J110" i="22"/>
  <c r="J114" i="25" s="1"/>
  <c r="J122" i="26" s="1"/>
  <c r="J97" i="22"/>
  <c r="J73" i="25" s="1"/>
  <c r="J80" i="26" s="1"/>
  <c r="J84" i="22"/>
  <c r="W6" i="22"/>
  <c r="K27" i="27" s="1"/>
  <c r="H45" i="22"/>
  <c r="H32" i="22" s="1"/>
  <c r="H19" i="22" s="1"/>
  <c r="H6" i="22" s="1"/>
  <c r="H139" i="18"/>
  <c r="H139" i="20" s="1"/>
  <c r="H102" i="25" s="1"/>
  <c r="H110" i="26" s="1"/>
  <c r="J139" i="18"/>
  <c r="J139" i="20" s="1"/>
  <c r="J102" i="25" s="1"/>
  <c r="J110" i="26" s="1"/>
  <c r="J45" i="22"/>
  <c r="J32" i="22" s="1"/>
  <c r="J19" i="22" s="1"/>
  <c r="J6" i="22" s="1"/>
  <c r="F107" i="15"/>
  <c r="F55" i="15"/>
  <c r="D107" i="14"/>
  <c r="D139" i="14"/>
  <c r="C87" i="14"/>
  <c r="C55" i="14"/>
  <c r="F139" i="15"/>
  <c r="F138" i="14" s="1"/>
  <c r="E107" i="15"/>
  <c r="E87" i="15"/>
  <c r="E86" i="14" s="1"/>
  <c r="F87" i="15"/>
  <c r="F86" i="14" s="1"/>
  <c r="J86" i="15"/>
  <c r="J85" i="14" s="1"/>
  <c r="J138" i="15"/>
  <c r="J137" i="14" s="1"/>
  <c r="G138" i="14"/>
  <c r="H138" i="15"/>
  <c r="H137" i="14" s="1"/>
  <c r="E139" i="15"/>
  <c r="E138" i="14" s="1"/>
  <c r="E55" i="15"/>
  <c r="C139" i="14"/>
  <c r="C107" i="14"/>
  <c r="U35" i="18"/>
  <c r="U35" i="20" s="1"/>
  <c r="I16" i="27" s="1"/>
  <c r="T15" i="123" s="1"/>
  <c r="H87" i="18"/>
  <c r="H87" i="20" s="1"/>
  <c r="H61" i="25" s="1"/>
  <c r="H68" i="26" s="1"/>
  <c r="W35" i="18"/>
  <c r="W35" i="20" s="1"/>
  <c r="K16" i="27" s="1"/>
  <c r="V15" i="123" s="1"/>
  <c r="J87" i="18"/>
  <c r="J87" i="20" s="1"/>
  <c r="J61" i="25" s="1"/>
  <c r="J68" i="26" s="1"/>
  <c r="R36" i="18"/>
  <c r="R36" i="20" s="1"/>
  <c r="F17" i="27" s="1"/>
  <c r="Q16" i="123" s="1"/>
  <c r="E88" i="18"/>
  <c r="E88" i="20" s="1"/>
  <c r="E62" i="25" s="1"/>
  <c r="E69" i="26" s="1"/>
  <c r="V35" i="18"/>
  <c r="V35" i="20" s="1"/>
  <c r="J16" i="27" s="1"/>
  <c r="U15" i="123" s="1"/>
  <c r="I87" i="18"/>
  <c r="I87" i="20" s="1"/>
  <c r="I61" i="25" s="1"/>
  <c r="I68" i="26" s="1"/>
  <c r="S36" i="18"/>
  <c r="S36" i="20" s="1"/>
  <c r="G17" i="27" s="1"/>
  <c r="R16" i="123" s="1"/>
  <c r="F88" i="18"/>
  <c r="F88" i="20" s="1"/>
  <c r="F62" i="25" s="1"/>
  <c r="F69" i="26" s="1"/>
  <c r="U3" i="18"/>
  <c r="U3" i="20" s="1"/>
  <c r="H55" i="18"/>
  <c r="H55" i="20" s="1"/>
  <c r="V3" i="18"/>
  <c r="V3" i="20" s="1"/>
  <c r="I55" i="18"/>
  <c r="I55" i="20" s="1"/>
  <c r="S4" i="18"/>
  <c r="S4" i="20" s="1"/>
  <c r="F56" i="18"/>
  <c r="F56" i="20" s="1"/>
  <c r="F44" i="25" s="1"/>
  <c r="F51" i="26" s="1"/>
  <c r="R4" i="18"/>
  <c r="R4" i="20" s="1"/>
  <c r="E56" i="18"/>
  <c r="E56" i="20" s="1"/>
  <c r="E44" i="25" s="1"/>
  <c r="E51" i="26" s="1"/>
  <c r="W3" i="18"/>
  <c r="W3" i="20" s="1"/>
  <c r="J55" i="18"/>
  <c r="J55" i="20" s="1"/>
  <c r="D4" i="20"/>
  <c r="D4" i="18"/>
  <c r="D108" i="18" s="1"/>
  <c r="G35" i="18"/>
  <c r="G35" i="20"/>
  <c r="C3" i="15"/>
  <c r="C3" i="17" s="1"/>
  <c r="C36" i="20"/>
  <c r="C36" i="18"/>
  <c r="AE6" i="124"/>
  <c r="R17" i="32"/>
  <c r="G19" i="97" s="1"/>
  <c r="I20" i="25"/>
  <c r="S3" i="15"/>
  <c r="E21" i="25"/>
  <c r="J3" i="29"/>
  <c r="AH23" i="97"/>
  <c r="K20" i="26"/>
  <c r="K20" i="29" s="1"/>
  <c r="I3" i="29"/>
  <c r="E3" i="25"/>
  <c r="S35" i="15"/>
  <c r="F34" i="14"/>
  <c r="D35" i="15"/>
  <c r="D87" i="15" s="1"/>
  <c r="D86" i="14" s="1"/>
  <c r="R35" i="15"/>
  <c r="E35" i="17"/>
  <c r="E34" i="14"/>
  <c r="G3" i="18"/>
  <c r="G107" i="18" s="1"/>
  <c r="G3" i="20"/>
  <c r="J20" i="25"/>
  <c r="H34" i="17"/>
  <c r="U34" i="15"/>
  <c r="H33" i="14"/>
  <c r="AB7" i="124"/>
  <c r="O18" i="32"/>
  <c r="D20" i="97" s="1"/>
  <c r="K34" i="18"/>
  <c r="K34" i="20"/>
  <c r="D3" i="15"/>
  <c r="H20" i="25"/>
  <c r="F21" i="25"/>
  <c r="AA7" i="97"/>
  <c r="D4" i="26"/>
  <c r="D4" i="29" s="1"/>
  <c r="F3" i="25"/>
  <c r="R3" i="15"/>
  <c r="AA7" i="124"/>
  <c r="N18" i="32"/>
  <c r="C20" i="97" s="1"/>
  <c r="K33" i="15"/>
  <c r="AA25" i="97"/>
  <c r="D22" i="26"/>
  <c r="D22" i="29" s="1"/>
  <c r="V34" i="15"/>
  <c r="I34" i="17"/>
  <c r="I33" i="14"/>
  <c r="G34" i="15"/>
  <c r="C35" i="15"/>
  <c r="H3" i="29"/>
  <c r="AD24" i="97"/>
  <c r="G21" i="26"/>
  <c r="G21" i="29" s="1"/>
  <c r="D36" i="20"/>
  <c r="D36" i="18"/>
  <c r="C4" i="20"/>
  <c r="C4" i="18"/>
  <c r="C108" i="18" s="1"/>
  <c r="W34" i="15"/>
  <c r="J34" i="17"/>
  <c r="J33" i="14"/>
  <c r="AD6" i="97"/>
  <c r="G3" i="26"/>
  <c r="Z7" i="97"/>
  <c r="C4" i="26"/>
  <c r="Z25" i="97"/>
  <c r="C22" i="26"/>
  <c r="AI5" i="124"/>
  <c r="V16" i="32"/>
  <c r="K18" i="97" s="1"/>
  <c r="N17" i="123" l="1"/>
  <c r="G86" i="15"/>
  <c r="G85" i="14" s="1"/>
  <c r="G34" i="17"/>
  <c r="H155" i="25"/>
  <c r="H196" i="25" s="1"/>
  <c r="H122" i="26"/>
  <c r="Z7" i="124"/>
  <c r="F126" i="25"/>
  <c r="F167" i="25" s="1"/>
  <c r="AL9" i="124"/>
  <c r="M28" i="32"/>
  <c r="B30" i="97" s="1"/>
  <c r="B60" i="22"/>
  <c r="B73" i="22" s="1"/>
  <c r="B85" i="22" s="1"/>
  <c r="AR7" i="124"/>
  <c r="K31" i="25"/>
  <c r="AH34" i="97" s="1"/>
  <c r="B36" i="20"/>
  <c r="B21" i="25" s="1"/>
  <c r="Y24" i="97" s="1"/>
  <c r="J143" i="25"/>
  <c r="J184" i="25" s="1"/>
  <c r="O36" i="15"/>
  <c r="O36" i="18" s="1"/>
  <c r="B3" i="14"/>
  <c r="B35" i="14"/>
  <c r="B4" i="17"/>
  <c r="O4" i="15"/>
  <c r="O5" i="18"/>
  <c r="O5" i="20" s="1"/>
  <c r="B46" i="22"/>
  <c r="Y7" i="97"/>
  <c r="B4" i="26"/>
  <c r="B4" i="29" s="1"/>
  <c r="K96" i="22"/>
  <c r="K72" i="25" s="1"/>
  <c r="K79" i="26" s="1"/>
  <c r="E126" i="25"/>
  <c r="E167" i="25" s="1"/>
  <c r="E144" i="25"/>
  <c r="E185" i="25" s="1"/>
  <c r="S26" i="32"/>
  <c r="H28" i="97" s="1"/>
  <c r="K109" i="22"/>
  <c r="K113" i="25" s="1"/>
  <c r="K121" i="26" s="1"/>
  <c r="K83" i="22"/>
  <c r="F144" i="25"/>
  <c r="F185" i="25" s="1"/>
  <c r="I143" i="25"/>
  <c r="I184" i="25" s="1"/>
  <c r="H143" i="25"/>
  <c r="H184" i="25" s="1"/>
  <c r="D34" i="26"/>
  <c r="D34" i="29" s="1"/>
  <c r="AA37" i="97"/>
  <c r="D157" i="25"/>
  <c r="D198" i="25" s="1"/>
  <c r="V6" i="22"/>
  <c r="J27" i="27" s="1"/>
  <c r="I32" i="25"/>
  <c r="I110" i="22"/>
  <c r="I114" i="25" s="1"/>
  <c r="I122" i="26" s="1"/>
  <c r="I97" i="22"/>
  <c r="I73" i="25" s="1"/>
  <c r="I80" i="26" s="1"/>
  <c r="G59" i="22"/>
  <c r="G72" i="22" s="1"/>
  <c r="I58" i="22"/>
  <c r="I71" i="22" s="1"/>
  <c r="I109" i="22" s="1"/>
  <c r="I113" i="25" s="1"/>
  <c r="I121" i="26" s="1"/>
  <c r="AN9" i="124"/>
  <c r="O28" i="32"/>
  <c r="D30" i="97" s="1"/>
  <c r="P28" i="123"/>
  <c r="C34" i="26"/>
  <c r="Z37" i="97"/>
  <c r="C157" i="25"/>
  <c r="C198" i="25" s="1"/>
  <c r="E33" i="25"/>
  <c r="R7" i="22"/>
  <c r="F28" i="27" s="1"/>
  <c r="E111" i="22"/>
  <c r="E115" i="25" s="1"/>
  <c r="E123" i="26" s="1"/>
  <c r="E98" i="22"/>
  <c r="E74" i="25" s="1"/>
  <c r="E81" i="26" s="1"/>
  <c r="AM9" i="124"/>
  <c r="N28" i="32"/>
  <c r="C30" i="97" s="1"/>
  <c r="O28" i="123"/>
  <c r="D60" i="22"/>
  <c r="D73" i="22" s="1"/>
  <c r="D85" i="22" s="1"/>
  <c r="J155" i="25"/>
  <c r="J196" i="25" s="1"/>
  <c r="F156" i="25"/>
  <c r="F197" i="25" s="1"/>
  <c r="F33" i="22"/>
  <c r="F20" i="22" s="1"/>
  <c r="F7" i="22" s="1"/>
  <c r="D55" i="15"/>
  <c r="D3" i="17"/>
  <c r="H58" i="22"/>
  <c r="H71" i="22" s="1"/>
  <c r="H96" i="22" s="1"/>
  <c r="H72" i="25" s="1"/>
  <c r="H79" i="26" s="1"/>
  <c r="C107" i="15"/>
  <c r="C87" i="15"/>
  <c r="C86" i="14" s="1"/>
  <c r="E59" i="22"/>
  <c r="E72" i="22" s="1"/>
  <c r="E97" i="22" s="1"/>
  <c r="E73" i="25" s="1"/>
  <c r="E80" i="26" s="1"/>
  <c r="AE35" i="97"/>
  <c r="H32" i="26"/>
  <c r="H32" i="29" s="1"/>
  <c r="C139" i="15"/>
  <c r="C138" i="14" s="1"/>
  <c r="K138" i="18"/>
  <c r="K138" i="20" s="1"/>
  <c r="K101" i="25" s="1"/>
  <c r="K109" i="26" s="1"/>
  <c r="K44" i="22"/>
  <c r="K31" i="22" s="1"/>
  <c r="K18" i="22" s="1"/>
  <c r="K5" i="22" s="1"/>
  <c r="G107" i="20"/>
  <c r="C46" i="22"/>
  <c r="C33" i="22" s="1"/>
  <c r="C20" i="22" s="1"/>
  <c r="C7" i="22" s="1"/>
  <c r="C140" i="18"/>
  <c r="C140" i="20" s="1"/>
  <c r="C103" i="25" s="1"/>
  <c r="C111" i="26" s="1"/>
  <c r="G45" i="22"/>
  <c r="G32" i="22" s="1"/>
  <c r="G19" i="22" s="1"/>
  <c r="G6" i="22" s="1"/>
  <c r="G139" i="18"/>
  <c r="G139" i="20" s="1"/>
  <c r="G102" i="25" s="1"/>
  <c r="G110" i="26" s="1"/>
  <c r="J58" i="22"/>
  <c r="J71" i="22" s="1"/>
  <c r="R27" i="123"/>
  <c r="AP8" i="124"/>
  <c r="Q27" i="32"/>
  <c r="F29" i="97" s="1"/>
  <c r="C98" i="22"/>
  <c r="C74" i="25" s="1"/>
  <c r="C81" i="26" s="1"/>
  <c r="C111" i="22"/>
  <c r="C115" i="25" s="1"/>
  <c r="C123" i="26" s="1"/>
  <c r="C33" i="25"/>
  <c r="P7" i="22"/>
  <c r="D28" i="27" s="1"/>
  <c r="C85" i="22"/>
  <c r="AC36" i="97"/>
  <c r="F33" i="26"/>
  <c r="F33" i="29" s="1"/>
  <c r="D140" i="18"/>
  <c r="D140" i="20" s="1"/>
  <c r="D103" i="25" s="1"/>
  <c r="D111" i="26" s="1"/>
  <c r="D46" i="22"/>
  <c r="V26" i="123"/>
  <c r="AT7" i="124"/>
  <c r="U26" i="32"/>
  <c r="J28" i="97" s="1"/>
  <c r="AG35" i="97"/>
  <c r="J32" i="26"/>
  <c r="J32" i="29" s="1"/>
  <c r="W25" i="123"/>
  <c r="AU6" i="124"/>
  <c r="V25" i="32"/>
  <c r="K27" i="97" s="1"/>
  <c r="C108" i="20"/>
  <c r="C85" i="25" s="1"/>
  <c r="C93" i="26" s="1"/>
  <c r="D108" i="20"/>
  <c r="D85" i="25" s="1"/>
  <c r="D93" i="26" s="1"/>
  <c r="D139" i="15"/>
  <c r="C55" i="15"/>
  <c r="D107" i="15"/>
  <c r="K85" i="15"/>
  <c r="K137" i="15"/>
  <c r="G138" i="15"/>
  <c r="G137" i="14" s="1"/>
  <c r="T35" i="18"/>
  <c r="T35" i="20" s="1"/>
  <c r="H16" i="27" s="1"/>
  <c r="S15" i="123" s="1"/>
  <c r="G87" i="18"/>
  <c r="G87" i="20" s="1"/>
  <c r="G61" i="25" s="1"/>
  <c r="G68" i="26" s="1"/>
  <c r="X34" i="18"/>
  <c r="X34" i="20" s="1"/>
  <c r="L15" i="27" s="1"/>
  <c r="W14" i="123" s="1"/>
  <c r="K86" i="18"/>
  <c r="K86" i="20" s="1"/>
  <c r="K60" i="25" s="1"/>
  <c r="K67" i="26" s="1"/>
  <c r="P36" i="18"/>
  <c r="P36" i="20" s="1"/>
  <c r="D17" i="27" s="1"/>
  <c r="O16" i="123" s="1"/>
  <c r="C88" i="18"/>
  <c r="C88" i="20" s="1"/>
  <c r="C62" i="25" s="1"/>
  <c r="C69" i="26" s="1"/>
  <c r="Q36" i="18"/>
  <c r="Q36" i="20" s="1"/>
  <c r="E17" i="27" s="1"/>
  <c r="P16" i="123" s="1"/>
  <c r="D88" i="18"/>
  <c r="D88" i="20" s="1"/>
  <c r="D62" i="25" s="1"/>
  <c r="D69" i="26" s="1"/>
  <c r="P4" i="18"/>
  <c r="P4" i="20" s="1"/>
  <c r="C56" i="18"/>
  <c r="C56" i="20" s="1"/>
  <c r="C44" i="25" s="1"/>
  <c r="C51" i="26" s="1"/>
  <c r="T3" i="18"/>
  <c r="T3" i="20" s="1"/>
  <c r="G55" i="18"/>
  <c r="G55" i="20" s="1"/>
  <c r="Q4" i="18"/>
  <c r="Q4" i="20" s="1"/>
  <c r="D56" i="18"/>
  <c r="D56" i="20" s="1"/>
  <c r="D44" i="25" s="1"/>
  <c r="D51" i="26" s="1"/>
  <c r="I33" i="15"/>
  <c r="K33" i="17"/>
  <c r="X33" i="15"/>
  <c r="Q17" i="32"/>
  <c r="F19" i="97" s="1"/>
  <c r="AD6" i="124"/>
  <c r="K19" i="25"/>
  <c r="H33" i="15"/>
  <c r="H85" i="15" s="1"/>
  <c r="H34" i="18"/>
  <c r="H34" i="20"/>
  <c r="AG23" i="97"/>
  <c r="J20" i="26"/>
  <c r="J20" i="29" s="1"/>
  <c r="E35" i="18"/>
  <c r="E35" i="20"/>
  <c r="AB24" i="97"/>
  <c r="E21" i="26"/>
  <c r="E21" i="29" s="1"/>
  <c r="D3" i="25"/>
  <c r="C22" i="29"/>
  <c r="L22" i="26"/>
  <c r="G3" i="29"/>
  <c r="C3" i="25"/>
  <c r="I34" i="20"/>
  <c r="I34" i="18"/>
  <c r="AC24" i="97"/>
  <c r="F21" i="26"/>
  <c r="F21" i="29" s="1"/>
  <c r="Q3" i="15"/>
  <c r="AH5" i="124"/>
  <c r="U16" i="32"/>
  <c r="J18" i="97" s="1"/>
  <c r="E34" i="15"/>
  <c r="E86" i="15" s="1"/>
  <c r="E85" i="14" s="1"/>
  <c r="AC6" i="124"/>
  <c r="P17" i="32"/>
  <c r="E19" i="97" s="1"/>
  <c r="AG5" i="124"/>
  <c r="T16" i="32"/>
  <c r="I18" i="97" s="1"/>
  <c r="J33" i="15"/>
  <c r="AC6" i="97"/>
  <c r="F3" i="26"/>
  <c r="AF5" i="124"/>
  <c r="S16" i="32"/>
  <c r="H18" i="97" s="1"/>
  <c r="Q35" i="15"/>
  <c r="D35" i="17"/>
  <c r="D34" i="14"/>
  <c r="AB6" i="97"/>
  <c r="E3" i="26"/>
  <c r="AF23" i="97"/>
  <c r="I20" i="26"/>
  <c r="I20" i="29" s="1"/>
  <c r="P3" i="15"/>
  <c r="J34" i="20"/>
  <c r="J34" i="18"/>
  <c r="E3" i="18"/>
  <c r="E107" i="18" s="1"/>
  <c r="E3" i="20"/>
  <c r="C4" i="29"/>
  <c r="D21" i="25"/>
  <c r="P35" i="15"/>
  <c r="C35" i="17"/>
  <c r="C34" i="14"/>
  <c r="T34" i="15"/>
  <c r="G33" i="14"/>
  <c r="AE23" i="97"/>
  <c r="H20" i="26"/>
  <c r="H20" i="29" s="1"/>
  <c r="F34" i="15"/>
  <c r="F35" i="18"/>
  <c r="F35" i="20"/>
  <c r="F3" i="18"/>
  <c r="F107" i="18" s="1"/>
  <c r="F3" i="20"/>
  <c r="C21" i="25"/>
  <c r="G20" i="25"/>
  <c r="F138" i="15" l="1"/>
  <c r="F137" i="14" s="1"/>
  <c r="F34" i="17"/>
  <c r="I96" i="22"/>
  <c r="I72" i="25" s="1"/>
  <c r="I79" i="26" s="1"/>
  <c r="L4" i="26"/>
  <c r="B33" i="25"/>
  <c r="O7" i="22"/>
  <c r="C28" i="27" s="1"/>
  <c r="I83" i="22"/>
  <c r="B21" i="26"/>
  <c r="B21" i="29" s="1"/>
  <c r="K31" i="26"/>
  <c r="K31" i="29" s="1"/>
  <c r="U5" i="22"/>
  <c r="I26" i="27" s="1"/>
  <c r="T25" i="123" s="1"/>
  <c r="O36" i="20"/>
  <c r="C17" i="27" s="1"/>
  <c r="N16" i="123" s="1"/>
  <c r="B4" i="18"/>
  <c r="B4" i="20"/>
  <c r="B3" i="25" s="1"/>
  <c r="B33" i="22"/>
  <c r="B20" i="22" s="1"/>
  <c r="B7" i="22" s="1"/>
  <c r="B35" i="15"/>
  <c r="B35" i="17" s="1"/>
  <c r="B35" i="18" s="1"/>
  <c r="B3" i="15"/>
  <c r="K154" i="25"/>
  <c r="K195" i="25" s="1"/>
  <c r="C126" i="25"/>
  <c r="C167" i="25" s="1"/>
  <c r="I31" i="25"/>
  <c r="I31" i="26" s="1"/>
  <c r="I31" i="29" s="1"/>
  <c r="C144" i="25"/>
  <c r="C185" i="25" s="1"/>
  <c r="V5" i="22"/>
  <c r="J26" i="27" s="1"/>
  <c r="AS6" i="124" s="1"/>
  <c r="K142" i="25"/>
  <c r="K183" i="25" s="1"/>
  <c r="AS7" i="124"/>
  <c r="U26" i="123"/>
  <c r="T26" i="32"/>
  <c r="I28" i="97" s="1"/>
  <c r="D144" i="25"/>
  <c r="D185" i="25" s="1"/>
  <c r="K57" i="22"/>
  <c r="K70" i="22" s="1"/>
  <c r="X4" i="22" s="1"/>
  <c r="L25" i="27" s="1"/>
  <c r="Q27" i="123"/>
  <c r="AO8" i="124"/>
  <c r="P27" i="32"/>
  <c r="E29" i="97" s="1"/>
  <c r="L34" i="26"/>
  <c r="C34" i="29"/>
  <c r="I155" i="25"/>
  <c r="I196" i="25" s="1"/>
  <c r="E33" i="26"/>
  <c r="E33" i="29" s="1"/>
  <c r="AB36" i="97"/>
  <c r="F59" i="22"/>
  <c r="F72" i="22" s="1"/>
  <c r="G32" i="25"/>
  <c r="T6" i="22"/>
  <c r="H27" i="27" s="1"/>
  <c r="G110" i="22"/>
  <c r="G114" i="25" s="1"/>
  <c r="G122" i="26" s="1"/>
  <c r="G97" i="22"/>
  <c r="G73" i="25" s="1"/>
  <c r="G80" i="26" s="1"/>
  <c r="D126" i="25"/>
  <c r="D167" i="25" s="1"/>
  <c r="Q7" i="22"/>
  <c r="E28" i="27" s="1"/>
  <c r="D33" i="25"/>
  <c r="D111" i="22"/>
  <c r="D115" i="25" s="1"/>
  <c r="D123" i="26" s="1"/>
  <c r="D98" i="22"/>
  <c r="D74" i="25" s="1"/>
  <c r="D81" i="26" s="1"/>
  <c r="E156" i="25"/>
  <c r="E197" i="25" s="1"/>
  <c r="G84" i="22"/>
  <c r="AF35" i="97"/>
  <c r="I32" i="26"/>
  <c r="I32" i="29" s="1"/>
  <c r="G143" i="25"/>
  <c r="G184" i="25" s="1"/>
  <c r="C156" i="25"/>
  <c r="C197" i="25" s="1"/>
  <c r="E110" i="22"/>
  <c r="E114" i="25" s="1"/>
  <c r="H31" i="25"/>
  <c r="AE34" i="97" s="1"/>
  <c r="H109" i="22"/>
  <c r="H113" i="25" s="1"/>
  <c r="R6" i="22"/>
  <c r="F27" i="27" s="1"/>
  <c r="P26" i="32" s="1"/>
  <c r="E28" i="97" s="1"/>
  <c r="H83" i="22"/>
  <c r="D33" i="22"/>
  <c r="D20" i="22" s="1"/>
  <c r="D7" i="22" s="1"/>
  <c r="F86" i="15"/>
  <c r="F85" i="14" s="1"/>
  <c r="E138" i="15"/>
  <c r="E137" i="14" s="1"/>
  <c r="C59" i="22"/>
  <c r="C72" i="22" s="1"/>
  <c r="C110" i="22" s="1"/>
  <c r="C114" i="25" s="1"/>
  <c r="C122" i="26" s="1"/>
  <c r="E32" i="25"/>
  <c r="E84" i="22"/>
  <c r="E139" i="18"/>
  <c r="E139" i="20" s="1"/>
  <c r="E102" i="25" s="1"/>
  <c r="E110" i="26" s="1"/>
  <c r="E45" i="22"/>
  <c r="F139" i="18"/>
  <c r="F139" i="20" s="1"/>
  <c r="F102" i="25" s="1"/>
  <c r="F110" i="26" s="1"/>
  <c r="F45" i="22"/>
  <c r="E107" i="20"/>
  <c r="C33" i="26"/>
  <c r="Z36" i="97"/>
  <c r="I44" i="22"/>
  <c r="I31" i="22" s="1"/>
  <c r="I18" i="22" s="1"/>
  <c r="I5" i="22" s="1"/>
  <c r="I138" i="18"/>
  <c r="I138" i="20" s="1"/>
  <c r="I101" i="25" s="1"/>
  <c r="I109" i="26" s="1"/>
  <c r="H44" i="22"/>
  <c r="H31" i="22" s="1"/>
  <c r="H18" i="22" s="1"/>
  <c r="H5" i="22" s="1"/>
  <c r="H138" i="18"/>
  <c r="H138" i="20" s="1"/>
  <c r="H101" i="25" s="1"/>
  <c r="H109" i="26" s="1"/>
  <c r="F107" i="20"/>
  <c r="O27" i="123"/>
  <c r="N27" i="32"/>
  <c r="C29" i="97" s="1"/>
  <c r="AM8" i="124"/>
  <c r="J44" i="22"/>
  <c r="J31" i="22" s="1"/>
  <c r="J138" i="18"/>
  <c r="J138" i="20" s="1"/>
  <c r="J101" i="25" s="1"/>
  <c r="J109" i="26" s="1"/>
  <c r="J109" i="22"/>
  <c r="J113" i="25" s="1"/>
  <c r="J121" i="26" s="1"/>
  <c r="J96" i="22"/>
  <c r="J72" i="25" s="1"/>
  <c r="J79" i="26" s="1"/>
  <c r="W5" i="22"/>
  <c r="K26" i="27" s="1"/>
  <c r="J31" i="25"/>
  <c r="J83" i="22"/>
  <c r="G58" i="22"/>
  <c r="G71" i="22" s="1"/>
  <c r="J85" i="15"/>
  <c r="J137" i="15"/>
  <c r="D138" i="14"/>
  <c r="I137" i="15"/>
  <c r="I85" i="15"/>
  <c r="H137" i="15"/>
  <c r="R35" i="18"/>
  <c r="R35" i="20" s="1"/>
  <c r="F16" i="27" s="1"/>
  <c r="Q15" i="123" s="1"/>
  <c r="E87" i="18"/>
  <c r="E87" i="20" s="1"/>
  <c r="E61" i="25" s="1"/>
  <c r="E68" i="26" s="1"/>
  <c r="V34" i="18"/>
  <c r="V34" i="20" s="1"/>
  <c r="J15" i="27" s="1"/>
  <c r="U14" i="123" s="1"/>
  <c r="I86" i="18"/>
  <c r="I86" i="20" s="1"/>
  <c r="I60" i="25" s="1"/>
  <c r="I67" i="26" s="1"/>
  <c r="U34" i="18"/>
  <c r="U34" i="20" s="1"/>
  <c r="I15" i="27" s="1"/>
  <c r="T14" i="123" s="1"/>
  <c r="H86" i="18"/>
  <c r="H86" i="20" s="1"/>
  <c r="H60" i="25" s="1"/>
  <c r="H67" i="26" s="1"/>
  <c r="W34" i="18"/>
  <c r="W34" i="20" s="1"/>
  <c r="K15" i="27" s="1"/>
  <c r="V14" i="123" s="1"/>
  <c r="J86" i="18"/>
  <c r="J86" i="20" s="1"/>
  <c r="J60" i="25" s="1"/>
  <c r="J67" i="26" s="1"/>
  <c r="S35" i="18"/>
  <c r="S35" i="20" s="1"/>
  <c r="G16" i="27" s="1"/>
  <c r="R15" i="123" s="1"/>
  <c r="F87" i="18"/>
  <c r="F87" i="20" s="1"/>
  <c r="F61" i="25" s="1"/>
  <c r="F68" i="26" s="1"/>
  <c r="S3" i="18"/>
  <c r="S3" i="20" s="1"/>
  <c r="F55" i="18"/>
  <c r="F55" i="20" s="1"/>
  <c r="R3" i="18"/>
  <c r="R3" i="20" s="1"/>
  <c r="E55" i="18"/>
  <c r="E55" i="20" s="1"/>
  <c r="AA6" i="124"/>
  <c r="N17" i="32"/>
  <c r="C19" i="97" s="1"/>
  <c r="C35" i="20"/>
  <c r="C35" i="18"/>
  <c r="C3" i="18"/>
  <c r="C107" i="18" s="1"/>
  <c r="C3" i="20"/>
  <c r="E3" i="29"/>
  <c r="D35" i="20"/>
  <c r="D35" i="18"/>
  <c r="W33" i="15"/>
  <c r="J33" i="17"/>
  <c r="H19" i="25"/>
  <c r="H33" i="17"/>
  <c r="U33" i="15"/>
  <c r="K33" i="18"/>
  <c r="K137" i="18" s="1"/>
  <c r="K33" i="20"/>
  <c r="AE5" i="124"/>
  <c r="R16" i="32"/>
  <c r="G18" i="97" s="1"/>
  <c r="F20" i="25"/>
  <c r="G33" i="15"/>
  <c r="J19" i="25"/>
  <c r="E34" i="17"/>
  <c r="R34" i="15"/>
  <c r="E33" i="14"/>
  <c r="Z6" i="97"/>
  <c r="C3" i="26"/>
  <c r="E20" i="25"/>
  <c r="AH22" i="97"/>
  <c r="K19" i="26"/>
  <c r="AD23" i="97"/>
  <c r="G20" i="26"/>
  <c r="G20" i="29" s="1"/>
  <c r="C34" i="15"/>
  <c r="AA24" i="97"/>
  <c r="D21" i="26"/>
  <c r="D21" i="29" s="1"/>
  <c r="F3" i="29"/>
  <c r="AI4" i="124"/>
  <c r="V15" i="32"/>
  <c r="K17" i="97" s="1"/>
  <c r="S34" i="15"/>
  <c r="F33" i="14"/>
  <c r="Z24" i="97"/>
  <c r="C21" i="26"/>
  <c r="G34" i="20"/>
  <c r="G34" i="18"/>
  <c r="AB6" i="124"/>
  <c r="O17" i="32"/>
  <c r="D19" i="97" s="1"/>
  <c r="D34" i="15"/>
  <c r="D86" i="15" s="1"/>
  <c r="D85" i="14" s="1"/>
  <c r="D3" i="18"/>
  <c r="D107" i="18" s="1"/>
  <c r="D3" i="20"/>
  <c r="I19" i="25"/>
  <c r="AA6" i="97"/>
  <c r="D3" i="26"/>
  <c r="V33" i="15"/>
  <c r="I33" i="17"/>
  <c r="G85" i="15" l="1"/>
  <c r="G33" i="17"/>
  <c r="I154" i="25"/>
  <c r="I195" i="25" s="1"/>
  <c r="H154" i="25"/>
  <c r="H195" i="25" s="1"/>
  <c r="H121" i="26"/>
  <c r="E155" i="25"/>
  <c r="E196" i="25" s="1"/>
  <c r="E122" i="26"/>
  <c r="S25" i="32"/>
  <c r="H27" i="97" s="1"/>
  <c r="O9" i="25"/>
  <c r="N9" i="25"/>
  <c r="B59" i="22"/>
  <c r="B72" i="22" s="1"/>
  <c r="B84" i="22" s="1"/>
  <c r="M27" i="32"/>
  <c r="B29" i="97" s="1"/>
  <c r="AL8" i="124"/>
  <c r="N27" i="123"/>
  <c r="Y36" i="97"/>
  <c r="B33" i="26"/>
  <c r="B33" i="29" s="1"/>
  <c r="AR6" i="124"/>
  <c r="F143" i="25"/>
  <c r="F184" i="25" s="1"/>
  <c r="AF34" i="97"/>
  <c r="K82" i="22"/>
  <c r="U25" i="123"/>
  <c r="M17" i="32"/>
  <c r="B19" i="97" s="1"/>
  <c r="Z6" i="124"/>
  <c r="B35" i="20"/>
  <c r="B20" i="25" s="1"/>
  <c r="Y23" i="97" s="1"/>
  <c r="O3" i="15"/>
  <c r="B3" i="17"/>
  <c r="B34" i="14"/>
  <c r="O35" i="15"/>
  <c r="O35" i="18" s="1"/>
  <c r="O4" i="18"/>
  <c r="O4" i="20" s="1"/>
  <c r="B45" i="22"/>
  <c r="E143" i="25"/>
  <c r="E184" i="25" s="1"/>
  <c r="Y6" i="97"/>
  <c r="B3" i="26"/>
  <c r="B3" i="29" s="1"/>
  <c r="K95" i="22"/>
  <c r="K71" i="25" s="1"/>
  <c r="K78" i="26" s="1"/>
  <c r="K108" i="22"/>
  <c r="K112" i="25" s="1"/>
  <c r="K120" i="26" s="1"/>
  <c r="J142" i="25"/>
  <c r="J183" i="25" s="1"/>
  <c r="K30" i="25"/>
  <c r="K30" i="26" s="1"/>
  <c r="K30" i="29" s="1"/>
  <c r="T25" i="32"/>
  <c r="I27" i="97" s="1"/>
  <c r="H142" i="25"/>
  <c r="H183" i="25" s="1"/>
  <c r="D156" i="25"/>
  <c r="D197" i="25" s="1"/>
  <c r="D59" i="22"/>
  <c r="D72" i="22" s="1"/>
  <c r="Q6" i="22" s="1"/>
  <c r="E27" i="27" s="1"/>
  <c r="P26" i="123" s="1"/>
  <c r="G155" i="25"/>
  <c r="G196" i="25" s="1"/>
  <c r="S26" i="123"/>
  <c r="R26" i="32"/>
  <c r="G28" i="97" s="1"/>
  <c r="AQ7" i="124"/>
  <c r="AD35" i="97"/>
  <c r="G32" i="26"/>
  <c r="G32" i="29" s="1"/>
  <c r="I142" i="25"/>
  <c r="I183" i="25" s="1"/>
  <c r="I57" i="22"/>
  <c r="I70" i="22" s="1"/>
  <c r="I108" i="22" s="1"/>
  <c r="I112" i="25" s="1"/>
  <c r="I120" i="26" s="1"/>
  <c r="D33" i="26"/>
  <c r="D33" i="29" s="1"/>
  <c r="AA36" i="97"/>
  <c r="F84" i="22"/>
  <c r="S6" i="22"/>
  <c r="G27" i="27" s="1"/>
  <c r="F32" i="25"/>
  <c r="F110" i="22"/>
  <c r="F114" i="25" s="1"/>
  <c r="F122" i="26" s="1"/>
  <c r="F97" i="22"/>
  <c r="F73" i="25" s="1"/>
  <c r="F80" i="26" s="1"/>
  <c r="C32" i="25"/>
  <c r="Z35" i="97" s="1"/>
  <c r="H31" i="26"/>
  <c r="H31" i="29" s="1"/>
  <c r="P27" i="123"/>
  <c r="AN8" i="124"/>
  <c r="O27" i="32"/>
  <c r="D29" i="97" s="1"/>
  <c r="J154" i="25"/>
  <c r="J195" i="25" s="1"/>
  <c r="Q26" i="123"/>
  <c r="C97" i="22"/>
  <c r="C73" i="25" s="1"/>
  <c r="F32" i="22"/>
  <c r="F19" i="22" s="1"/>
  <c r="F6" i="22" s="1"/>
  <c r="AO7" i="124"/>
  <c r="G137" i="15"/>
  <c r="AB35" i="97"/>
  <c r="E32" i="26"/>
  <c r="E32" i="29" s="1"/>
  <c r="P6" i="22"/>
  <c r="D27" i="27" s="1"/>
  <c r="C84" i="22"/>
  <c r="J18" i="22"/>
  <c r="J5" i="22" s="1"/>
  <c r="D107" i="20"/>
  <c r="C45" i="22"/>
  <c r="C139" i="18"/>
  <c r="C139" i="20" s="1"/>
  <c r="C102" i="25" s="1"/>
  <c r="C110" i="26" s="1"/>
  <c r="AG34" i="97"/>
  <c r="J31" i="26"/>
  <c r="J31" i="29" s="1"/>
  <c r="K137" i="20"/>
  <c r="D45" i="22"/>
  <c r="D32" i="22" s="1"/>
  <c r="D19" i="22" s="1"/>
  <c r="D6" i="22" s="1"/>
  <c r="D139" i="18"/>
  <c r="D139" i="20" s="1"/>
  <c r="D102" i="25" s="1"/>
  <c r="D110" i="26" s="1"/>
  <c r="V25" i="123"/>
  <c r="U25" i="32"/>
  <c r="J27" i="97" s="1"/>
  <c r="AT6" i="124"/>
  <c r="H57" i="22"/>
  <c r="H70" i="22" s="1"/>
  <c r="G138" i="18"/>
  <c r="G138" i="20" s="1"/>
  <c r="G101" i="25" s="1"/>
  <c r="G109" i="26" s="1"/>
  <c r="G44" i="22"/>
  <c r="C107" i="20"/>
  <c r="T5" i="22"/>
  <c r="H26" i="27" s="1"/>
  <c r="G109" i="22"/>
  <c r="G113" i="25" s="1"/>
  <c r="G121" i="26" s="1"/>
  <c r="G96" i="22"/>
  <c r="G72" i="25" s="1"/>
  <c r="G79" i="26" s="1"/>
  <c r="G31" i="25"/>
  <c r="G83" i="22"/>
  <c r="C33" i="29"/>
  <c r="E32" i="22"/>
  <c r="E19" i="22" s="1"/>
  <c r="E6" i="22" s="1"/>
  <c r="W24" i="123"/>
  <c r="AU5" i="124"/>
  <c r="V24" i="32"/>
  <c r="K26" i="97" s="1"/>
  <c r="D138" i="15"/>
  <c r="D137" i="14" s="1"/>
  <c r="C86" i="15"/>
  <c r="C85" i="14" s="1"/>
  <c r="C138" i="15"/>
  <c r="C137" i="14" s="1"/>
  <c r="X33" i="18"/>
  <c r="X33" i="20" s="1"/>
  <c r="K85" i="18"/>
  <c r="K85" i="20" s="1"/>
  <c r="T34" i="18"/>
  <c r="T34" i="20" s="1"/>
  <c r="H15" i="27" s="1"/>
  <c r="S14" i="123" s="1"/>
  <c r="G86" i="18"/>
  <c r="G86" i="20" s="1"/>
  <c r="G60" i="25" s="1"/>
  <c r="G67" i="26" s="1"/>
  <c r="P35" i="18"/>
  <c r="P35" i="20" s="1"/>
  <c r="D16" i="27" s="1"/>
  <c r="O15" i="123" s="1"/>
  <c r="C87" i="18"/>
  <c r="C87" i="20" s="1"/>
  <c r="C61" i="25" s="1"/>
  <c r="C68" i="26" s="1"/>
  <c r="Q35" i="18"/>
  <c r="Q35" i="20" s="1"/>
  <c r="E16" i="27" s="1"/>
  <c r="P15" i="123" s="1"/>
  <c r="D87" i="18"/>
  <c r="D87" i="20" s="1"/>
  <c r="D61" i="25" s="1"/>
  <c r="D68" i="26" s="1"/>
  <c r="P3" i="18"/>
  <c r="P3" i="20" s="1"/>
  <c r="C55" i="18"/>
  <c r="C55" i="20" s="1"/>
  <c r="Q3" i="18"/>
  <c r="Q3" i="20" s="1"/>
  <c r="D55" i="18"/>
  <c r="D55" i="20" s="1"/>
  <c r="E34" i="18"/>
  <c r="E34" i="20"/>
  <c r="AG22" i="97"/>
  <c r="J19" i="26"/>
  <c r="S15" i="32"/>
  <c r="H17" i="97" s="1"/>
  <c r="AF4" i="124"/>
  <c r="I33" i="20"/>
  <c r="I33" i="18"/>
  <c r="I137" i="18" s="1"/>
  <c r="D3" i="29"/>
  <c r="G19" i="25"/>
  <c r="E33" i="15"/>
  <c r="AC23" i="97"/>
  <c r="F20" i="26"/>
  <c r="F20" i="29" s="1"/>
  <c r="AE22" i="97"/>
  <c r="H19" i="26"/>
  <c r="Q34" i="15"/>
  <c r="D34" i="17"/>
  <c r="D33" i="14"/>
  <c r="F33" i="15"/>
  <c r="F33" i="17" s="1"/>
  <c r="AC5" i="124"/>
  <c r="P16" i="32"/>
  <c r="E18" i="97" s="1"/>
  <c r="C3" i="29"/>
  <c r="T33" i="15"/>
  <c r="AD5" i="124"/>
  <c r="Q16" i="32"/>
  <c r="F18" i="97" s="1"/>
  <c r="K69" i="22"/>
  <c r="J33" i="20"/>
  <c r="J33" i="18"/>
  <c r="J137" i="18" s="1"/>
  <c r="AF22" i="97"/>
  <c r="I19" i="26"/>
  <c r="F34" i="20"/>
  <c r="F34" i="18"/>
  <c r="AG4" i="124"/>
  <c r="T15" i="32"/>
  <c r="I17" i="97" s="1"/>
  <c r="C21" i="29"/>
  <c r="L21" i="26"/>
  <c r="P34" i="15"/>
  <c r="C34" i="17"/>
  <c r="C33" i="14"/>
  <c r="K19" i="29"/>
  <c r="AB23" i="97"/>
  <c r="E20" i="26"/>
  <c r="E20" i="29" s="1"/>
  <c r="AH4" i="124"/>
  <c r="U15" i="32"/>
  <c r="J17" i="97" s="1"/>
  <c r="H33" i="18"/>
  <c r="H137" i="18" s="1"/>
  <c r="H33" i="20"/>
  <c r="D20" i="25"/>
  <c r="C20" i="25"/>
  <c r="O35" i="20" l="1"/>
  <c r="C16" i="27" s="1"/>
  <c r="Z5" i="124" s="1"/>
  <c r="P9" i="25"/>
  <c r="C155" i="25"/>
  <c r="C196" i="25" s="1"/>
  <c r="C80" i="26"/>
  <c r="O6" i="22"/>
  <c r="C27" i="27" s="1"/>
  <c r="N26" i="123" s="1"/>
  <c r="B32" i="25"/>
  <c r="Y35" i="97" s="1"/>
  <c r="B20" i="26"/>
  <c r="B20" i="29" s="1"/>
  <c r="K153" i="25"/>
  <c r="K194" i="25" s="1"/>
  <c r="B3" i="20"/>
  <c r="B3" i="18"/>
  <c r="O3" i="18" s="1"/>
  <c r="L3" i="26"/>
  <c r="C143" i="25"/>
  <c r="C184" i="25" s="1"/>
  <c r="AH33" i="97"/>
  <c r="D43" i="26"/>
  <c r="L33" i="26"/>
  <c r="D143" i="25"/>
  <c r="D184" i="25" s="1"/>
  <c r="B34" i="15"/>
  <c r="B34" i="17" s="1"/>
  <c r="B34" i="18" s="1"/>
  <c r="B32" i="22"/>
  <c r="B19" i="22" s="1"/>
  <c r="B6" i="22" s="1"/>
  <c r="C32" i="26"/>
  <c r="C32" i="29" s="1"/>
  <c r="V4" i="22"/>
  <c r="J25" i="27" s="1"/>
  <c r="T24" i="32" s="1"/>
  <c r="I26" i="97" s="1"/>
  <c r="D32" i="25"/>
  <c r="AA35" i="97" s="1"/>
  <c r="D84" i="22"/>
  <c r="I30" i="25"/>
  <c r="AF33" i="97" s="1"/>
  <c r="E58" i="22"/>
  <c r="E71" i="22" s="1"/>
  <c r="E31" i="25" s="1"/>
  <c r="AB34" i="97" s="1"/>
  <c r="I95" i="22"/>
  <c r="I71" i="25" s="1"/>
  <c r="I82" i="22"/>
  <c r="D110" i="22"/>
  <c r="D114" i="25" s="1"/>
  <c r="D122" i="26" s="1"/>
  <c r="D97" i="22"/>
  <c r="D73" i="25" s="1"/>
  <c r="D80" i="26" s="1"/>
  <c r="G142" i="25"/>
  <c r="G183" i="25" s="1"/>
  <c r="AN7" i="124"/>
  <c r="F32" i="26"/>
  <c r="F32" i="29" s="1"/>
  <c r="AC35" i="97"/>
  <c r="F58" i="22"/>
  <c r="F71" i="22" s="1"/>
  <c r="O26" i="32"/>
  <c r="D28" i="97" s="1"/>
  <c r="R26" i="123"/>
  <c r="AP7" i="124"/>
  <c r="Q26" i="32"/>
  <c r="F28" i="97" s="1"/>
  <c r="G154" i="25"/>
  <c r="G195" i="25" s="1"/>
  <c r="J57" i="22"/>
  <c r="J70" i="22" s="1"/>
  <c r="J108" i="22" s="1"/>
  <c r="J112" i="25" s="1"/>
  <c r="J120" i="26" s="1"/>
  <c r="F155" i="25"/>
  <c r="F196" i="25" s="1"/>
  <c r="C32" i="22"/>
  <c r="C19" i="22" s="1"/>
  <c r="C6" i="22" s="1"/>
  <c r="G31" i="22"/>
  <c r="G18" i="22" s="1"/>
  <c r="G5" i="22" s="1"/>
  <c r="D58" i="22"/>
  <c r="D71" i="22" s="1"/>
  <c r="D83" i="22" s="1"/>
  <c r="O26" i="123"/>
  <c r="N26" i="32"/>
  <c r="C28" i="97" s="1"/>
  <c r="AM7" i="124"/>
  <c r="F44" i="22"/>
  <c r="F138" i="18"/>
  <c r="F138" i="20" s="1"/>
  <c r="F101" i="25" s="1"/>
  <c r="F109" i="26" s="1"/>
  <c r="H137" i="20"/>
  <c r="J137" i="20"/>
  <c r="I137" i="20"/>
  <c r="K94" i="22"/>
  <c r="K70" i="25" s="1"/>
  <c r="K77" i="26" s="1"/>
  <c r="K87" i="26" s="1"/>
  <c r="K107" i="22"/>
  <c r="K111" i="25" s="1"/>
  <c r="K119" i="26" s="1"/>
  <c r="K129" i="26" s="1"/>
  <c r="S25" i="123"/>
  <c r="AQ6" i="124"/>
  <c r="R25" i="32"/>
  <c r="G27" i="97" s="1"/>
  <c r="G31" i="26"/>
  <c r="G31" i="29" s="1"/>
  <c r="AD34" i="97"/>
  <c r="H30" i="25"/>
  <c r="H108" i="22"/>
  <c r="H112" i="25" s="1"/>
  <c r="H120" i="26" s="1"/>
  <c r="H95" i="22"/>
  <c r="H71" i="25" s="1"/>
  <c r="H78" i="26" s="1"/>
  <c r="U4" i="22"/>
  <c r="I25" i="27" s="1"/>
  <c r="H82" i="22"/>
  <c r="E44" i="22"/>
  <c r="E31" i="22" s="1"/>
  <c r="E18" i="22" s="1"/>
  <c r="E5" i="22" s="1"/>
  <c r="E138" i="18"/>
  <c r="E138" i="20" s="1"/>
  <c r="E101" i="25" s="1"/>
  <c r="E109" i="26" s="1"/>
  <c r="E85" i="15"/>
  <c r="E137" i="15"/>
  <c r="F137" i="15"/>
  <c r="F85" i="15"/>
  <c r="V33" i="18"/>
  <c r="V33" i="20" s="1"/>
  <c r="I85" i="18"/>
  <c r="I85" i="20" s="1"/>
  <c r="U33" i="18"/>
  <c r="U33" i="20" s="1"/>
  <c r="H85" i="18"/>
  <c r="H85" i="20" s="1"/>
  <c r="S34" i="18"/>
  <c r="S34" i="20" s="1"/>
  <c r="G15" i="27" s="1"/>
  <c r="R14" i="123" s="1"/>
  <c r="F86" i="18"/>
  <c r="F86" i="20" s="1"/>
  <c r="F60" i="25" s="1"/>
  <c r="F67" i="26" s="1"/>
  <c r="W33" i="18"/>
  <c r="W33" i="20" s="1"/>
  <c r="J85" i="18"/>
  <c r="J85" i="20" s="1"/>
  <c r="R34" i="18"/>
  <c r="R34" i="20" s="1"/>
  <c r="F15" i="27" s="1"/>
  <c r="Q14" i="123" s="1"/>
  <c r="E86" i="18"/>
  <c r="E86" i="20" s="1"/>
  <c r="E60" i="25" s="1"/>
  <c r="E67" i="26" s="1"/>
  <c r="F19" i="25"/>
  <c r="J69" i="22"/>
  <c r="I19" i="29"/>
  <c r="X3" i="22"/>
  <c r="L24" i="27" s="1"/>
  <c r="W23" i="123" s="1"/>
  <c r="K81" i="22"/>
  <c r="K29" i="25"/>
  <c r="AA5" i="124"/>
  <c r="N16" i="32"/>
  <c r="C18" i="97" s="1"/>
  <c r="H69" i="22"/>
  <c r="C33" i="15"/>
  <c r="C137" i="15" s="1"/>
  <c r="E33" i="17"/>
  <c r="R33" i="15"/>
  <c r="AB5" i="124"/>
  <c r="O16" i="32"/>
  <c r="D18" i="97" s="1"/>
  <c r="C34" i="18"/>
  <c r="C34" i="20"/>
  <c r="G33" i="18"/>
  <c r="G137" i="18" s="1"/>
  <c r="G33" i="20"/>
  <c r="S33" i="15"/>
  <c r="AE4" i="124"/>
  <c r="R15" i="32"/>
  <c r="G17" i="97" s="1"/>
  <c r="Z23" i="97"/>
  <c r="C20" i="26"/>
  <c r="H19" i="29"/>
  <c r="E19" i="25"/>
  <c r="D34" i="18"/>
  <c r="D34" i="20"/>
  <c r="AA23" i="97"/>
  <c r="D20" i="26"/>
  <c r="D20" i="29" s="1"/>
  <c r="D33" i="15"/>
  <c r="D85" i="15" s="1"/>
  <c r="AD22" i="97"/>
  <c r="G19" i="26"/>
  <c r="I69" i="22"/>
  <c r="J19" i="29"/>
  <c r="N15" i="123" l="1"/>
  <c r="E83" i="22"/>
  <c r="AL7" i="124"/>
  <c r="M16" i="32"/>
  <c r="B18" i="97" s="1"/>
  <c r="I153" i="25"/>
  <c r="I194" i="25" s="1"/>
  <c r="I78" i="26"/>
  <c r="U24" i="123"/>
  <c r="I30" i="26"/>
  <c r="I30" i="29" s="1"/>
  <c r="M26" i="32"/>
  <c r="B28" i="97" s="1"/>
  <c r="B32" i="26"/>
  <c r="B32" i="29" s="1"/>
  <c r="O3" i="20"/>
  <c r="AS5" i="124"/>
  <c r="B58" i="22"/>
  <c r="B71" i="22" s="1"/>
  <c r="B83" i="22" s="1"/>
  <c r="D96" i="22"/>
  <c r="D72" i="25" s="1"/>
  <c r="D79" i="26" s="1"/>
  <c r="B34" i="20"/>
  <c r="B19" i="25" s="1"/>
  <c r="E142" i="25"/>
  <c r="E183" i="25" s="1"/>
  <c r="B44" i="22"/>
  <c r="B33" i="14"/>
  <c r="O34" i="15"/>
  <c r="O34" i="18" s="1"/>
  <c r="D32" i="26"/>
  <c r="D32" i="29" s="1"/>
  <c r="F142" i="25"/>
  <c r="F183" i="25" s="1"/>
  <c r="J82" i="22"/>
  <c r="D155" i="25"/>
  <c r="D196" i="25" s="1"/>
  <c r="E31" i="26"/>
  <c r="E31" i="29" s="1"/>
  <c r="J30" i="25"/>
  <c r="J30" i="26" s="1"/>
  <c r="J30" i="29" s="1"/>
  <c r="H153" i="25"/>
  <c r="H194" i="25" s="1"/>
  <c r="G57" i="22"/>
  <c r="G70" i="22" s="1"/>
  <c r="G82" i="22" s="1"/>
  <c r="C58" i="22"/>
  <c r="C71" i="22" s="1"/>
  <c r="C96" i="22" s="1"/>
  <c r="C72" i="25" s="1"/>
  <c r="C79" i="26" s="1"/>
  <c r="R5" i="22"/>
  <c r="F26" i="27" s="1"/>
  <c r="E109" i="22"/>
  <c r="E113" i="25" s="1"/>
  <c r="E121" i="26" s="1"/>
  <c r="E96" i="22"/>
  <c r="E72" i="25" s="1"/>
  <c r="E79" i="26" s="1"/>
  <c r="D109" i="22"/>
  <c r="D113" i="25" s="1"/>
  <c r="D121" i="26" s="1"/>
  <c r="S5" i="22"/>
  <c r="G26" i="27" s="1"/>
  <c r="F83" i="22"/>
  <c r="F31" i="25"/>
  <c r="F109" i="22"/>
  <c r="F113" i="25" s="1"/>
  <c r="F121" i="26" s="1"/>
  <c r="F96" i="22"/>
  <c r="F72" i="25" s="1"/>
  <c r="F79" i="26" s="1"/>
  <c r="D31" i="25"/>
  <c r="D31" i="26" s="1"/>
  <c r="D31" i="29" s="1"/>
  <c r="Q5" i="22"/>
  <c r="E26" i="27" s="1"/>
  <c r="P25" i="123" s="1"/>
  <c r="W4" i="22"/>
  <c r="K25" i="27" s="1"/>
  <c r="J95" i="22"/>
  <c r="J71" i="25" s="1"/>
  <c r="K152" i="25"/>
  <c r="K193" i="25" s="1"/>
  <c r="F31" i="22"/>
  <c r="F18" i="22" s="1"/>
  <c r="F5" i="22" s="1"/>
  <c r="C85" i="15"/>
  <c r="D137" i="15"/>
  <c r="C138" i="18"/>
  <c r="C138" i="20" s="1"/>
  <c r="C101" i="25" s="1"/>
  <c r="C109" i="26" s="1"/>
  <c r="C44" i="22"/>
  <c r="C31" i="22" s="1"/>
  <c r="C18" i="22" s="1"/>
  <c r="C5" i="22" s="1"/>
  <c r="H107" i="22"/>
  <c r="H111" i="25" s="1"/>
  <c r="H119" i="26" s="1"/>
  <c r="H129" i="26" s="1"/>
  <c r="H94" i="22"/>
  <c r="H70" i="25" s="1"/>
  <c r="H77" i="26" s="1"/>
  <c r="H87" i="26" s="1"/>
  <c r="E57" i="22"/>
  <c r="E70" i="22" s="1"/>
  <c r="AE33" i="97"/>
  <c r="H30" i="26"/>
  <c r="H30" i="29" s="1"/>
  <c r="D44" i="22"/>
  <c r="D138" i="18"/>
  <c r="D138" i="20" s="1"/>
  <c r="D101" i="25" s="1"/>
  <c r="D109" i="26" s="1"/>
  <c r="G137" i="20"/>
  <c r="T24" i="123"/>
  <c r="S24" i="32"/>
  <c r="H26" i="97" s="1"/>
  <c r="AR5" i="124"/>
  <c r="I94" i="22"/>
  <c r="I70" i="25" s="1"/>
  <c r="I77" i="26" s="1"/>
  <c r="I107" i="22"/>
  <c r="I111" i="25" s="1"/>
  <c r="I119" i="26" s="1"/>
  <c r="I129" i="26" s="1"/>
  <c r="J94" i="22"/>
  <c r="J70" i="25" s="1"/>
  <c r="J77" i="26" s="1"/>
  <c r="J107" i="22"/>
  <c r="J111" i="25" s="1"/>
  <c r="J119" i="26" s="1"/>
  <c r="J129" i="26" s="1"/>
  <c r="P34" i="18"/>
  <c r="P34" i="20" s="1"/>
  <c r="D15" i="27" s="1"/>
  <c r="O14" i="123" s="1"/>
  <c r="C86" i="18"/>
  <c r="C86" i="20" s="1"/>
  <c r="C60" i="25" s="1"/>
  <c r="C67" i="26" s="1"/>
  <c r="Q34" i="18"/>
  <c r="Q34" i="20" s="1"/>
  <c r="E15" i="27" s="1"/>
  <c r="P14" i="123" s="1"/>
  <c r="D86" i="18"/>
  <c r="D86" i="20" s="1"/>
  <c r="D60" i="25" s="1"/>
  <c r="D67" i="26" s="1"/>
  <c r="T33" i="18"/>
  <c r="T33" i="20" s="1"/>
  <c r="G85" i="18"/>
  <c r="G85" i="20" s="1"/>
  <c r="F33" i="20"/>
  <c r="F33" i="18"/>
  <c r="F137" i="18" s="1"/>
  <c r="E33" i="20"/>
  <c r="E33" i="18"/>
  <c r="E137" i="18" s="1"/>
  <c r="H81" i="22"/>
  <c r="H29" i="25"/>
  <c r="U3" i="22"/>
  <c r="I24" i="27" s="1"/>
  <c r="T23" i="123" s="1"/>
  <c r="AU4" i="124"/>
  <c r="V23" i="32"/>
  <c r="K25" i="97" s="1"/>
  <c r="J81" i="22"/>
  <c r="J29" i="25"/>
  <c r="W3" i="22"/>
  <c r="K24" i="27" s="1"/>
  <c r="V23" i="123" s="1"/>
  <c r="C20" i="29"/>
  <c r="L20" i="26"/>
  <c r="G69" i="22"/>
  <c r="P15" i="32"/>
  <c r="E17" i="97" s="1"/>
  <c r="AC4" i="124"/>
  <c r="AB22" i="97"/>
  <c r="E19" i="26"/>
  <c r="C33" i="17"/>
  <c r="P33" i="15"/>
  <c r="AH32" i="97"/>
  <c r="K29" i="26"/>
  <c r="AC22" i="97"/>
  <c r="F19" i="26"/>
  <c r="Q33" i="15"/>
  <c r="D33" i="17"/>
  <c r="D19" i="25"/>
  <c r="I81" i="22"/>
  <c r="V3" i="22"/>
  <c r="J24" i="27" s="1"/>
  <c r="U23" i="123" s="1"/>
  <c r="I29" i="25"/>
  <c r="G19" i="29"/>
  <c r="C19" i="25"/>
  <c r="Q15" i="32"/>
  <c r="F17" i="97" s="1"/>
  <c r="AD4" i="124"/>
  <c r="O34" i="20" l="1"/>
  <c r="C15" i="27" s="1"/>
  <c r="Z4" i="124" s="1"/>
  <c r="I87" i="26"/>
  <c r="J153" i="25"/>
  <c r="J194" i="25" s="1"/>
  <c r="J78" i="26"/>
  <c r="J87" i="26" s="1"/>
  <c r="B31" i="25"/>
  <c r="Y34" i="97" s="1"/>
  <c r="O5" i="22"/>
  <c r="C26" i="27" s="1"/>
  <c r="AL6" i="124" s="1"/>
  <c r="Y22" i="97"/>
  <c r="D154" i="25"/>
  <c r="D195" i="25" s="1"/>
  <c r="AG33" i="97"/>
  <c r="B19" i="26"/>
  <c r="B19" i="29" s="1"/>
  <c r="B31" i="22"/>
  <c r="G95" i="22"/>
  <c r="G71" i="25" s="1"/>
  <c r="G78" i="26" s="1"/>
  <c r="AN6" i="124"/>
  <c r="L32" i="26"/>
  <c r="B33" i="15"/>
  <c r="C142" i="25"/>
  <c r="C183" i="25" s="1"/>
  <c r="T4" i="22"/>
  <c r="H25" i="27" s="1"/>
  <c r="S24" i="123" s="1"/>
  <c r="D142" i="25"/>
  <c r="D183" i="25" s="1"/>
  <c r="O25" i="32"/>
  <c r="D27" i="97" s="1"/>
  <c r="I152" i="25"/>
  <c r="I193" i="25" s="1"/>
  <c r="C31" i="25"/>
  <c r="C83" i="22"/>
  <c r="AA34" i="97"/>
  <c r="J152" i="25"/>
  <c r="J193" i="25" s="1"/>
  <c r="AO6" i="124"/>
  <c r="Q25" i="123"/>
  <c r="P25" i="32"/>
  <c r="E27" i="97" s="1"/>
  <c r="C109" i="22"/>
  <c r="C113" i="25" s="1"/>
  <c r="P5" i="22"/>
  <c r="D26" i="27" s="1"/>
  <c r="F154" i="25"/>
  <c r="F195" i="25" s="1"/>
  <c r="E154" i="25"/>
  <c r="E195" i="25" s="1"/>
  <c r="G108" i="22"/>
  <c r="G112" i="25" s="1"/>
  <c r="G120" i="26" s="1"/>
  <c r="G30" i="25"/>
  <c r="AC34" i="97"/>
  <c r="F31" i="26"/>
  <c r="F31" i="29" s="1"/>
  <c r="F57" i="22"/>
  <c r="F70" i="22" s="1"/>
  <c r="AP6" i="124"/>
  <c r="R25" i="123"/>
  <c r="Q25" i="32"/>
  <c r="F27" i="97" s="1"/>
  <c r="V24" i="123"/>
  <c r="U24" i="32"/>
  <c r="J26" i="97" s="1"/>
  <c r="AT5" i="124"/>
  <c r="H152" i="25"/>
  <c r="H193" i="25" s="1"/>
  <c r="D31" i="22"/>
  <c r="D18" i="22" s="1"/>
  <c r="D5" i="22" s="1"/>
  <c r="G94" i="22"/>
  <c r="G70" i="25" s="1"/>
  <c r="G77" i="26" s="1"/>
  <c r="G107" i="22"/>
  <c r="G111" i="25" s="1"/>
  <c r="G119" i="26" s="1"/>
  <c r="F137" i="20"/>
  <c r="R4" i="22"/>
  <c r="F25" i="27" s="1"/>
  <c r="E108" i="22"/>
  <c r="E112" i="25" s="1"/>
  <c r="E120" i="26" s="1"/>
  <c r="E95" i="22"/>
  <c r="E71" i="25" s="1"/>
  <c r="E78" i="26" s="1"/>
  <c r="E30" i="25"/>
  <c r="E82" i="22"/>
  <c r="E137" i="20"/>
  <c r="C57" i="22"/>
  <c r="C70" i="22" s="1"/>
  <c r="R33" i="18"/>
  <c r="R33" i="20" s="1"/>
  <c r="E85" i="18"/>
  <c r="E85" i="20" s="1"/>
  <c r="S33" i="18"/>
  <c r="S33" i="20" s="1"/>
  <c r="F85" i="18"/>
  <c r="F85" i="20" s="1"/>
  <c r="AA4" i="124"/>
  <c r="N15" i="32"/>
  <c r="C17" i="97" s="1"/>
  <c r="AT4" i="124"/>
  <c r="U23" i="32"/>
  <c r="J25" i="97" s="1"/>
  <c r="AS4" i="124"/>
  <c r="T23" i="32"/>
  <c r="I25" i="97" s="1"/>
  <c r="AB4" i="124"/>
  <c r="O15" i="32"/>
  <c r="D17" i="97" s="1"/>
  <c r="K29" i="29"/>
  <c r="K39" i="26"/>
  <c r="C33" i="20"/>
  <c r="C33" i="18"/>
  <c r="C137" i="18" s="1"/>
  <c r="AG32" i="97"/>
  <c r="J29" i="26"/>
  <c r="S23" i="32"/>
  <c r="H25" i="97" s="1"/>
  <c r="AR4" i="124"/>
  <c r="F69" i="22"/>
  <c r="Z22" i="97"/>
  <c r="C19" i="26"/>
  <c r="O10" i="25"/>
  <c r="N10" i="25"/>
  <c r="AF32" i="97"/>
  <c r="I29" i="26"/>
  <c r="AA22" i="97"/>
  <c r="D19" i="26"/>
  <c r="E19" i="29"/>
  <c r="G81" i="22"/>
  <c r="G29" i="25"/>
  <c r="T3" i="22"/>
  <c r="H24" i="27" s="1"/>
  <c r="S23" i="123" s="1"/>
  <c r="AE32" i="97"/>
  <c r="H29" i="26"/>
  <c r="D33" i="20"/>
  <c r="D33" i="18"/>
  <c r="D137" i="18" s="1"/>
  <c r="F19" i="29"/>
  <c r="E69" i="22"/>
  <c r="N14" i="123" l="1"/>
  <c r="M15" i="32"/>
  <c r="B17" i="97" s="1"/>
  <c r="G87" i="26"/>
  <c r="G129" i="26"/>
  <c r="C154" i="25"/>
  <c r="C195" i="25" s="1"/>
  <c r="C121" i="26"/>
  <c r="B31" i="26"/>
  <c r="B31" i="29" s="1"/>
  <c r="N25" i="123"/>
  <c r="M25" i="32"/>
  <c r="B27" i="97" s="1"/>
  <c r="D57" i="22"/>
  <c r="D70" i="22" s="1"/>
  <c r="Q4" i="22" s="1"/>
  <c r="E25" i="27" s="1"/>
  <c r="P24" i="123" s="1"/>
  <c r="G153" i="25"/>
  <c r="G194" i="25" s="1"/>
  <c r="O33" i="15"/>
  <c r="B33" i="17"/>
  <c r="B18" i="22"/>
  <c r="AQ5" i="124"/>
  <c r="R24" i="32"/>
  <c r="G26" i="97" s="1"/>
  <c r="G152" i="25"/>
  <c r="G193" i="25" s="1"/>
  <c r="C31" i="26"/>
  <c r="Z34" i="97"/>
  <c r="O25" i="123"/>
  <c r="AM6" i="124"/>
  <c r="N25" i="32"/>
  <c r="C27" i="97" s="1"/>
  <c r="AD33" i="97"/>
  <c r="G30" i="26"/>
  <c r="G30" i="29" s="1"/>
  <c r="E153" i="25"/>
  <c r="E194" i="25" s="1"/>
  <c r="F95" i="22"/>
  <c r="F71" i="25" s="1"/>
  <c r="F78" i="26" s="1"/>
  <c r="F108" i="22"/>
  <c r="F112" i="25" s="1"/>
  <c r="F120" i="26" s="1"/>
  <c r="F82" i="22"/>
  <c r="S4" i="22"/>
  <c r="G25" i="27" s="1"/>
  <c r="F30" i="25"/>
  <c r="E94" i="22"/>
  <c r="E70" i="25" s="1"/>
  <c r="E77" i="26" s="1"/>
  <c r="E87" i="26" s="1"/>
  <c r="E107" i="22"/>
  <c r="E111" i="25" s="1"/>
  <c r="E119" i="26" s="1"/>
  <c r="E129" i="26" s="1"/>
  <c r="C137" i="20"/>
  <c r="AB33" i="97"/>
  <c r="E30" i="26"/>
  <c r="E30" i="29" s="1"/>
  <c r="F94" i="22"/>
  <c r="F70" i="25" s="1"/>
  <c r="F77" i="26" s="1"/>
  <c r="F107" i="22"/>
  <c r="F111" i="25" s="1"/>
  <c r="F119" i="26" s="1"/>
  <c r="C30" i="25"/>
  <c r="C108" i="22"/>
  <c r="C112" i="25" s="1"/>
  <c r="C120" i="26" s="1"/>
  <c r="C95" i="22"/>
  <c r="C71" i="25" s="1"/>
  <c r="C78" i="26" s="1"/>
  <c r="C82" i="22"/>
  <c r="P4" i="22"/>
  <c r="D25" i="27" s="1"/>
  <c r="D137" i="20"/>
  <c r="Q24" i="123"/>
  <c r="AO5" i="124"/>
  <c r="P24" i="32"/>
  <c r="E26" i="97" s="1"/>
  <c r="Q33" i="18"/>
  <c r="Q33" i="20" s="1"/>
  <c r="D85" i="18"/>
  <c r="D85" i="20" s="1"/>
  <c r="P33" i="18"/>
  <c r="P33" i="20" s="1"/>
  <c r="C85" i="18"/>
  <c r="C85" i="20" s="1"/>
  <c r="E81" i="22"/>
  <c r="E29" i="25"/>
  <c r="R3" i="22"/>
  <c r="F24" i="27" s="1"/>
  <c r="Q23" i="123" s="1"/>
  <c r="H29" i="29"/>
  <c r="H39" i="26"/>
  <c r="D69" i="22"/>
  <c r="I29" i="29"/>
  <c r="I39" i="26"/>
  <c r="AQ4" i="124"/>
  <c r="R23" i="32"/>
  <c r="G25" i="97" s="1"/>
  <c r="AD32" i="97"/>
  <c r="G29" i="26"/>
  <c r="D19" i="29"/>
  <c r="P10" i="25"/>
  <c r="F81" i="22"/>
  <c r="F29" i="25"/>
  <c r="S3" i="22"/>
  <c r="G24" i="27" s="1"/>
  <c r="R23" i="123" s="1"/>
  <c r="J29" i="29"/>
  <c r="J39" i="26"/>
  <c r="K42" i="29"/>
  <c r="K40" i="29"/>
  <c r="K41" i="29" s="1"/>
  <c r="C19" i="29"/>
  <c r="D44" i="26"/>
  <c r="L19" i="26"/>
  <c r="C69" i="22"/>
  <c r="F129" i="26" l="1"/>
  <c r="F87" i="26"/>
  <c r="O24" i="32"/>
  <c r="D26" i="97" s="1"/>
  <c r="AN5" i="124"/>
  <c r="D30" i="25"/>
  <c r="AA33" i="97" s="1"/>
  <c r="D82" i="22"/>
  <c r="D95" i="22"/>
  <c r="D71" i="25" s="1"/>
  <c r="D78" i="26" s="1"/>
  <c r="D108" i="22"/>
  <c r="D112" i="25" s="1"/>
  <c r="D120" i="26" s="1"/>
  <c r="B5" i="22"/>
  <c r="B57" i="22"/>
  <c r="B70" i="22" s="1"/>
  <c r="B33" i="20"/>
  <c r="B33" i="18"/>
  <c r="O33" i="18" s="1"/>
  <c r="L31" i="26"/>
  <c r="C31" i="29"/>
  <c r="C153" i="25"/>
  <c r="C194" i="25" s="1"/>
  <c r="F153" i="25"/>
  <c r="F194" i="25" s="1"/>
  <c r="AC33" i="97"/>
  <c r="F30" i="26"/>
  <c r="F30" i="29" s="1"/>
  <c r="F152" i="25"/>
  <c r="F193" i="25" s="1"/>
  <c r="E152" i="25"/>
  <c r="E193" i="25" s="1"/>
  <c r="AP5" i="124"/>
  <c r="Q24" i="32"/>
  <c r="F26" i="97" s="1"/>
  <c r="R24" i="123"/>
  <c r="C94" i="22"/>
  <c r="C70" i="25" s="1"/>
  <c r="C77" i="26" s="1"/>
  <c r="C87" i="26" s="1"/>
  <c r="C107" i="22"/>
  <c r="C111" i="25" s="1"/>
  <c r="C119" i="26" s="1"/>
  <c r="C129" i="26" s="1"/>
  <c r="O24" i="123"/>
  <c r="N24" i="32"/>
  <c r="C26" i="97" s="1"/>
  <c r="AM5" i="124"/>
  <c r="Z33" i="97"/>
  <c r="C30" i="26"/>
  <c r="D107" i="22"/>
  <c r="D111" i="25" s="1"/>
  <c r="D119" i="26" s="1"/>
  <c r="D94" i="22"/>
  <c r="D70" i="25" s="1"/>
  <c r="D77" i="26" s="1"/>
  <c r="C81" i="22"/>
  <c r="P3" i="22"/>
  <c r="D24" i="27" s="1"/>
  <c r="O23" i="123" s="1"/>
  <c r="C29" i="25"/>
  <c r="K43" i="29"/>
  <c r="K45" i="29"/>
  <c r="K44" i="29"/>
  <c r="AC32" i="97"/>
  <c r="F29" i="26"/>
  <c r="I42" i="29"/>
  <c r="I40" i="29"/>
  <c r="I41" i="29" s="1"/>
  <c r="H42" i="29"/>
  <c r="H40" i="29"/>
  <c r="H41" i="29" s="1"/>
  <c r="D29" i="25"/>
  <c r="D81" i="22"/>
  <c r="Q3" i="22"/>
  <c r="E24" i="27" s="1"/>
  <c r="P23" i="123" s="1"/>
  <c r="AO4" i="124"/>
  <c r="P23" i="32"/>
  <c r="E25" i="97" s="1"/>
  <c r="J42" i="29"/>
  <c r="J40" i="29"/>
  <c r="J41" i="29" s="1"/>
  <c r="AB32" i="97"/>
  <c r="E29" i="26"/>
  <c r="AP4" i="124"/>
  <c r="Q23" i="32"/>
  <c r="F25" i="97" s="1"/>
  <c r="G29" i="29"/>
  <c r="G39" i="26"/>
  <c r="D87" i="26" l="1"/>
  <c r="D129" i="26"/>
  <c r="D30" i="26"/>
  <c r="D30" i="29" s="1"/>
  <c r="D153" i="25"/>
  <c r="D194" i="25" s="1"/>
  <c r="B82" i="22"/>
  <c r="O4" i="22"/>
  <c r="C25" i="27" s="1"/>
  <c r="B30" i="25"/>
  <c r="B69" i="22"/>
  <c r="O33" i="20"/>
  <c r="D152" i="25"/>
  <c r="D193" i="25" s="1"/>
  <c r="C152" i="25"/>
  <c r="C193" i="25" s="1"/>
  <c r="C30" i="29"/>
  <c r="E29" i="29"/>
  <c r="E39" i="26"/>
  <c r="G42" i="29"/>
  <c r="G40" i="29"/>
  <c r="G41" i="29" s="1"/>
  <c r="J45" i="29"/>
  <c r="J44" i="29"/>
  <c r="J43" i="29"/>
  <c r="AN4" i="124"/>
  <c r="O23" i="32"/>
  <c r="D25" i="97" s="1"/>
  <c r="H44" i="29"/>
  <c r="H43" i="29"/>
  <c r="H45" i="29"/>
  <c r="F29" i="29"/>
  <c r="F39" i="26"/>
  <c r="Z32" i="97"/>
  <c r="C29" i="26"/>
  <c r="AA32" i="97"/>
  <c r="D29" i="26"/>
  <c r="I45" i="29"/>
  <c r="I44" i="29"/>
  <c r="I43" i="29"/>
  <c r="N23" i="32"/>
  <c r="C25" i="97" s="1"/>
  <c r="AM4" i="124"/>
  <c r="B30" i="26" l="1"/>
  <c r="Y33" i="97"/>
  <c r="M24" i="32"/>
  <c r="B26" i="97" s="1"/>
  <c r="AL5" i="124"/>
  <c r="N24" i="123"/>
  <c r="B81" i="22"/>
  <c r="B29" i="25"/>
  <c r="O3" i="22"/>
  <c r="C24" i="27" s="1"/>
  <c r="F40" i="29"/>
  <c r="F41" i="29" s="1"/>
  <c r="F42" i="29"/>
  <c r="E42" i="29"/>
  <c r="E40" i="29"/>
  <c r="E41" i="29" s="1"/>
  <c r="C29" i="29"/>
  <c r="C39" i="26"/>
  <c r="G45" i="29"/>
  <c r="G43" i="29"/>
  <c r="G44" i="29"/>
  <c r="D29" i="29"/>
  <c r="D39" i="26"/>
  <c r="O4" i="25" l="1"/>
  <c r="N4" i="25"/>
  <c r="R30" i="29" s="1"/>
  <c r="B30" i="29"/>
  <c r="L30" i="26"/>
  <c r="N23" i="123"/>
  <c r="AL4" i="124"/>
  <c r="M23" i="32"/>
  <c r="B25" i="97" s="1"/>
  <c r="B29" i="26"/>
  <c r="Y32" i="97"/>
  <c r="O11" i="25"/>
  <c r="O12" i="25" s="1"/>
  <c r="P3" i="25"/>
  <c r="P4" i="25"/>
  <c r="N11" i="25"/>
  <c r="N12" i="25" s="1"/>
  <c r="P5" i="25"/>
  <c r="O5" i="25"/>
  <c r="O3" i="25"/>
  <c r="N3" i="25"/>
  <c r="P30" i="29" s="1"/>
  <c r="E44" i="29"/>
  <c r="E45" i="29"/>
  <c r="E43" i="29"/>
  <c r="D42" i="29"/>
  <c r="D40" i="29"/>
  <c r="D41" i="29" s="1"/>
  <c r="F45" i="29"/>
  <c r="F44" i="29"/>
  <c r="F43" i="29"/>
  <c r="C42" i="29"/>
  <c r="C40" i="29"/>
  <c r="C41" i="29" s="1"/>
  <c r="P12" i="25" l="1"/>
  <c r="N5" i="25"/>
  <c r="Q3" i="25" s="1"/>
  <c r="Q4" i="25" s="1"/>
  <c r="Q5" i="25" s="1"/>
  <c r="R12" i="29"/>
  <c r="B39" i="26"/>
  <c r="B29" i="29"/>
  <c r="L44" i="26"/>
  <c r="R11" i="29" s="1"/>
  <c r="D45" i="26"/>
  <c r="L29" i="26"/>
  <c r="L39" i="26" s="1"/>
  <c r="L43" i="26"/>
  <c r="P12" i="29"/>
  <c r="P11" i="25"/>
  <c r="D45" i="29"/>
  <c r="D43" i="29"/>
  <c r="D44" i="29"/>
  <c r="C43" i="29"/>
  <c r="C44" i="29"/>
  <c r="C45" i="29"/>
  <c r="L45" i="26" l="1"/>
  <c r="N17" i="25" s="1"/>
  <c r="P11" i="29"/>
  <c r="B40" i="29"/>
  <c r="B41" i="29" s="1"/>
  <c r="B42" i="29"/>
  <c r="O5" i="29"/>
  <c r="O6" i="29"/>
  <c r="H46" i="26"/>
  <c r="AB16" i="124" s="1"/>
  <c r="J43" i="26"/>
  <c r="B35" i="27" l="1"/>
  <c r="B28" i="32"/>
  <c r="C28" i="32" s="1"/>
  <c r="B34" i="27"/>
  <c r="H47" i="26"/>
  <c r="Q6" i="29"/>
  <c r="R6" i="29" s="1"/>
  <c r="P6" i="29"/>
  <c r="O8" i="29"/>
  <c r="N11" i="29"/>
  <c r="Q5" i="29"/>
  <c r="R5" i="29" s="1"/>
  <c r="O7" i="29"/>
  <c r="P5" i="29"/>
  <c r="B43" i="29"/>
  <c r="B45" i="29"/>
  <c r="B44" i="29"/>
  <c r="L44" i="29" s="1"/>
  <c r="Y2" i="123" l="1"/>
  <c r="A35" i="97"/>
  <c r="L33" i="32"/>
  <c r="AW3" i="124"/>
  <c r="P8" i="29"/>
  <c r="C48" i="29"/>
  <c r="C49" i="29" s="1"/>
  <c r="L45" i="29"/>
  <c r="P7" i="29"/>
  <c r="Q7" i="29"/>
  <c r="R7" i="29" s="1"/>
  <c r="N17" i="29"/>
  <c r="N23" i="29" s="1"/>
  <c r="P13" i="29"/>
  <c r="R13" i="29"/>
  <c r="Y3" i="123"/>
  <c r="A36" i="97"/>
  <c r="L34" i="32"/>
  <c r="AW4" i="124"/>
  <c r="R29" i="29" l="1"/>
  <c r="U2" i="35" s="1"/>
  <c r="P29" i="29"/>
  <c r="N16" i="25"/>
  <c r="P16" i="25" s="1"/>
  <c r="R14" i="29"/>
  <c r="M2" i="97"/>
  <c r="E2" i="97"/>
  <c r="P14" i="29"/>
  <c r="N15" i="25"/>
  <c r="P15" i="25" s="1"/>
  <c r="S13" i="29"/>
  <c r="P31" i="29" l="1"/>
  <c r="P32" i="29" s="1"/>
  <c r="S2" i="35"/>
  <c r="W2" i="35" s="1"/>
  <c r="P17" i="25"/>
  <c r="S14" i="29"/>
  <c r="R32" i="29" l="1"/>
  <c r="Y2" i="35"/>
  <c r="AC2" i="35" s="1"/>
  <c r="B99" i="14"/>
  <c r="B99" i="15" s="1"/>
  <c r="B66" i="14" l="1"/>
  <c r="B99" i="18"/>
  <c r="B99" i="20" s="1"/>
  <c r="B66" i="15" l="1"/>
  <c r="B66" i="18" s="1"/>
  <c r="B66" i="20" s="1"/>
  <c r="B54" i="25" s="1"/>
  <c r="B61" i="26" s="1"/>
  <c r="L61" i="26" s="1"/>
  <c r="B98" i="14"/>
  <c r="B98" i="15" s="1"/>
  <c r="B65" i="14" l="1"/>
  <c r="B98" i="18"/>
  <c r="B98" i="20" s="1"/>
  <c r="B65" i="15" l="1"/>
  <c r="B65" i="18" s="1"/>
  <c r="B65" i="20" s="1"/>
  <c r="B97" i="14"/>
  <c r="B97" i="15" s="1"/>
  <c r="B53" i="25" l="1"/>
  <c r="B60" i="26" s="1"/>
  <c r="L60" i="26" s="1"/>
  <c r="B100" i="22"/>
  <c r="B76" i="25" s="1"/>
  <c r="B83" i="26" s="1"/>
  <c r="L83" i="26" s="1"/>
  <c r="B64" i="14"/>
  <c r="B97" i="18"/>
  <c r="B97" i="20" s="1"/>
  <c r="B151" i="14"/>
  <c r="B151" i="15" s="1"/>
  <c r="B151" i="18" s="1"/>
  <c r="B151" i="20" s="1"/>
  <c r="B118" i="14" l="1"/>
  <c r="B96" i="14"/>
  <c r="B96" i="15" s="1"/>
  <c r="B64" i="15"/>
  <c r="B64" i="18" s="1"/>
  <c r="B64" i="20" s="1"/>
  <c r="B52" i="25" s="1"/>
  <c r="B59" i="26" s="1"/>
  <c r="L59" i="26" s="1"/>
  <c r="B63" i="14" l="1"/>
  <c r="B96" i="18"/>
  <c r="B96" i="20" s="1"/>
  <c r="B118" i="15"/>
  <c r="B118" i="18" s="1"/>
  <c r="B118" i="20" s="1"/>
  <c r="B95" i="25" s="1"/>
  <c r="B150" i="14"/>
  <c r="B150" i="15" s="1"/>
  <c r="B150" i="18" s="1"/>
  <c r="B150" i="20" s="1"/>
  <c r="B136" i="25" l="1"/>
  <c r="B177" i="25" s="1"/>
  <c r="B103" i="26"/>
  <c r="L103" i="26" s="1"/>
  <c r="B117" i="14"/>
  <c r="B95" i="14"/>
  <c r="B95" i="15" s="1"/>
  <c r="B63" i="15"/>
  <c r="B149" i="14" l="1"/>
  <c r="B149" i="15" s="1"/>
  <c r="B149" i="18" s="1"/>
  <c r="B149" i="20" s="1"/>
  <c r="B117" i="15"/>
  <c r="B117" i="18" s="1"/>
  <c r="B117" i="20" s="1"/>
  <c r="B61" i="14"/>
  <c r="B61" i="15" s="1"/>
  <c r="B63" i="18"/>
  <c r="B62" i="14"/>
  <c r="B62" i="15" s="1"/>
  <c r="B93" i="14"/>
  <c r="B95" i="18"/>
  <c r="B95" i="20" s="1"/>
  <c r="B92" i="14"/>
  <c r="B91" i="14"/>
  <c r="B91" i="15" s="1"/>
  <c r="B94" i="14"/>
  <c r="B94" i="25" l="1"/>
  <c r="B113" i="22"/>
  <c r="B117" i="25" s="1"/>
  <c r="B63" i="20"/>
  <c r="B91" i="18"/>
  <c r="B91" i="20" s="1"/>
  <c r="B65" i="25" s="1"/>
  <c r="B72" i="26" s="1"/>
  <c r="L72" i="26" s="1"/>
  <c r="B61" i="18"/>
  <c r="B61" i="20" s="1"/>
  <c r="B59" i="14"/>
  <c r="B59" i="15" s="1"/>
  <c r="B90" i="14"/>
  <c r="B90" i="15" s="1"/>
  <c r="B60" i="14"/>
  <c r="B60" i="15" s="1"/>
  <c r="B62" i="18"/>
  <c r="B116" i="14"/>
  <c r="B62" i="20" l="1"/>
  <c r="B50" i="25" s="1"/>
  <c r="B57" i="26" s="1"/>
  <c r="L57" i="26" s="1"/>
  <c r="B102" i="22"/>
  <c r="B78" i="25" s="1"/>
  <c r="B158" i="25"/>
  <c r="B199" i="25" s="1"/>
  <c r="B125" i="26"/>
  <c r="L125" i="26" s="1"/>
  <c r="B135" i="25"/>
  <c r="B176" i="25" s="1"/>
  <c r="B102" i="26"/>
  <c r="L102" i="26" s="1"/>
  <c r="B101" i="22"/>
  <c r="B77" i="25" s="1"/>
  <c r="B84" i="26" s="1"/>
  <c r="L84" i="26" s="1"/>
  <c r="B49" i="25"/>
  <c r="B56" i="26" s="1"/>
  <c r="L56" i="26" s="1"/>
  <c r="B98" i="22"/>
  <c r="B74" i="25" s="1"/>
  <c r="B81" i="26" s="1"/>
  <c r="L81" i="26" s="1"/>
  <c r="B51" i="25"/>
  <c r="B58" i="26" s="1"/>
  <c r="L58" i="26" s="1"/>
  <c r="B99" i="22"/>
  <c r="B75" i="25" s="1"/>
  <c r="B82" i="26" s="1"/>
  <c r="L82" i="26" s="1"/>
  <c r="B116" i="15"/>
  <c r="B116" i="18" s="1"/>
  <c r="B116" i="20" s="1"/>
  <c r="B93" i="25" s="1"/>
  <c r="B148" i="14"/>
  <c r="B148" i="15" s="1"/>
  <c r="B148" i="18" s="1"/>
  <c r="B148" i="20" s="1"/>
  <c r="B58" i="14"/>
  <c r="B58" i="15" s="1"/>
  <c r="B60" i="18"/>
  <c r="B60" i="20" s="1"/>
  <c r="B48" i="25" s="1"/>
  <c r="B55" i="26" s="1"/>
  <c r="L55" i="26" s="1"/>
  <c r="B90" i="18"/>
  <c r="B90" i="20" s="1"/>
  <c r="B64" i="25" s="1"/>
  <c r="B71" i="26" s="1"/>
  <c r="L71" i="26" s="1"/>
  <c r="B57" i="14"/>
  <c r="B57" i="15" s="1"/>
  <c r="B59" i="18"/>
  <c r="B59" i="20" s="1"/>
  <c r="B89" i="14"/>
  <c r="B89" i="15" s="1"/>
  <c r="B88" i="14" s="1"/>
  <c r="B88" i="15" s="1"/>
  <c r="B85" i="26" l="1"/>
  <c r="L85" i="26" s="1"/>
  <c r="B134" i="25"/>
  <c r="B175" i="25" s="1"/>
  <c r="B101" i="26"/>
  <c r="L101" i="26" s="1"/>
  <c r="B47" i="25"/>
  <c r="B54" i="26" s="1"/>
  <c r="L54" i="26" s="1"/>
  <c r="B97" i="22"/>
  <c r="B73" i="25" s="1"/>
  <c r="B80" i="26" s="1"/>
  <c r="L80" i="26" s="1"/>
  <c r="B88" i="18"/>
  <c r="B88" i="20" s="1"/>
  <c r="B62" i="25" s="1"/>
  <c r="B69" i="26" s="1"/>
  <c r="L69" i="26" s="1"/>
  <c r="B58" i="18"/>
  <c r="B58" i="20" s="1"/>
  <c r="B46" i="25" s="1"/>
  <c r="B53" i="26" s="1"/>
  <c r="L53" i="26" s="1"/>
  <c r="B56" i="14"/>
  <c r="B56" i="15" s="1"/>
  <c r="B56" i="18" s="1"/>
  <c r="B56" i="20" s="1"/>
  <c r="B44" i="25" s="1"/>
  <c r="B51" i="26" s="1"/>
  <c r="B89" i="18"/>
  <c r="B89" i="20" s="1"/>
  <c r="B63" i="25" s="1"/>
  <c r="B70" i="26" s="1"/>
  <c r="L70" i="26" s="1"/>
  <c r="B87" i="14"/>
  <c r="B87" i="15" s="1"/>
  <c r="B87" i="18" s="1"/>
  <c r="B87" i="20" s="1"/>
  <c r="B61" i="25" s="1"/>
  <c r="B68" i="26" s="1"/>
  <c r="L68" i="26" s="1"/>
  <c r="B115" i="14"/>
  <c r="B55" i="14"/>
  <c r="B55" i="15" s="1"/>
  <c r="B55" i="18" s="1"/>
  <c r="B55" i="20" s="1"/>
  <c r="B95" i="22" s="1"/>
  <c r="B71" i="25" s="1"/>
  <c r="B78" i="26" s="1"/>
  <c r="L78" i="26" s="1"/>
  <c r="B57" i="18"/>
  <c r="B57" i="20" s="1"/>
  <c r="L51" i="26" l="1"/>
  <c r="B45" i="25"/>
  <c r="B52" i="26" s="1"/>
  <c r="L52" i="26" s="1"/>
  <c r="B96" i="22"/>
  <c r="B72" i="25" s="1"/>
  <c r="B79" i="26" s="1"/>
  <c r="L79" i="26" s="1"/>
  <c r="B115" i="15"/>
  <c r="B115" i="18" s="1"/>
  <c r="B115" i="20" s="1"/>
  <c r="B147" i="14"/>
  <c r="B147" i="15" s="1"/>
  <c r="B147" i="18" s="1"/>
  <c r="B147" i="20" s="1"/>
  <c r="B86" i="14"/>
  <c r="B86" i="15" s="1"/>
  <c r="B92" i="25" l="1"/>
  <c r="B112" i="22"/>
  <c r="B116" i="25" s="1"/>
  <c r="B85" i="14"/>
  <c r="B85" i="15" s="1"/>
  <c r="B85" i="18" s="1"/>
  <c r="B85" i="20" s="1"/>
  <c r="B86" i="18"/>
  <c r="B86" i="20" s="1"/>
  <c r="B60" i="25" s="1"/>
  <c r="B67" i="26" s="1"/>
  <c r="L67" i="26" s="1"/>
  <c r="B114" i="14"/>
  <c r="B114" i="15" s="1"/>
  <c r="B114" i="18" s="1"/>
  <c r="B145" i="14"/>
  <c r="B144" i="14"/>
  <c r="B143" i="14"/>
  <c r="B143" i="15" s="1"/>
  <c r="B146" i="14"/>
  <c r="B113" i="14"/>
  <c r="B113" i="15" s="1"/>
  <c r="B114" i="20" l="1"/>
  <c r="B91" i="25" s="1"/>
  <c r="B99" i="26" s="1"/>
  <c r="L99" i="26" s="1"/>
  <c r="B115" i="22"/>
  <c r="B119" i="25" s="1"/>
  <c r="B94" i="22"/>
  <c r="B70" i="25" s="1"/>
  <c r="N42" i="25" s="1"/>
  <c r="P18" i="29" s="1"/>
  <c r="B107" i="22"/>
  <c r="B111" i="25" s="1"/>
  <c r="B119" i="26" s="1"/>
  <c r="L119" i="26" s="1"/>
  <c r="B157" i="25"/>
  <c r="B198" i="25" s="1"/>
  <c r="B124" i="26"/>
  <c r="L124" i="26" s="1"/>
  <c r="B133" i="25"/>
  <c r="B174" i="25" s="1"/>
  <c r="B100" i="26"/>
  <c r="L100" i="26" s="1"/>
  <c r="B142" i="14"/>
  <c r="B142" i="15" s="1"/>
  <c r="B142" i="18" s="1"/>
  <c r="B142" i="20" s="1"/>
  <c r="B105" i="25" s="1"/>
  <c r="B143" i="18"/>
  <c r="B143" i="20" s="1"/>
  <c r="B106" i="25" s="1"/>
  <c r="B113" i="18"/>
  <c r="B113" i="20" s="1"/>
  <c r="B90" i="25" s="1"/>
  <c r="B112" i="14"/>
  <c r="B112" i="15" s="1"/>
  <c r="B112" i="18" s="1"/>
  <c r="B112" i="20" s="1"/>
  <c r="B89" i="25" s="1"/>
  <c r="B111" i="14"/>
  <c r="B111" i="15" s="1"/>
  <c r="B111" i="18" s="1"/>
  <c r="B111" i="20" s="1"/>
  <c r="B132" i="25" l="1"/>
  <c r="B173" i="25" s="1"/>
  <c r="B127" i="26"/>
  <c r="L127" i="26" s="1"/>
  <c r="B160" i="25"/>
  <c r="B201" i="25" s="1"/>
  <c r="B77" i="26"/>
  <c r="B152" i="25"/>
  <c r="B193" i="25" s="1"/>
  <c r="B114" i="22"/>
  <c r="B118" i="25" s="1"/>
  <c r="B159" i="25" s="1"/>
  <c r="B200" i="25" s="1"/>
  <c r="B131" i="25"/>
  <c r="B172" i="25" s="1"/>
  <c r="B98" i="26"/>
  <c r="L98" i="26" s="1"/>
  <c r="B130" i="25"/>
  <c r="B171" i="25" s="1"/>
  <c r="B97" i="26"/>
  <c r="L97" i="26" s="1"/>
  <c r="B146" i="25"/>
  <c r="B187" i="25" s="1"/>
  <c r="B113" i="26"/>
  <c r="L113" i="26" s="1"/>
  <c r="B147" i="25"/>
  <c r="B188" i="25" s="1"/>
  <c r="B114" i="26"/>
  <c r="L114" i="26" s="1"/>
  <c r="H27" i="32"/>
  <c r="B111" i="22"/>
  <c r="B115" i="25" s="1"/>
  <c r="B141" i="14"/>
  <c r="B141" i="15" s="1"/>
  <c r="B141" i="18" s="1"/>
  <c r="B141" i="20" s="1"/>
  <c r="B104" i="25" s="1"/>
  <c r="B88" i="25"/>
  <c r="B110" i="22"/>
  <c r="B114" i="25" s="1"/>
  <c r="B110" i="14"/>
  <c r="B110" i="15" s="1"/>
  <c r="B110" i="18" s="1"/>
  <c r="B110" i="20" s="1"/>
  <c r="B87" i="25" s="1"/>
  <c r="B109" i="14"/>
  <c r="B109" i="15" s="1"/>
  <c r="B109" i="18" s="1"/>
  <c r="B109" i="20" s="1"/>
  <c r="L77" i="26" l="1"/>
  <c r="L87" i="26" s="1"/>
  <c r="E89" i="26"/>
  <c r="P17" i="29" s="1"/>
  <c r="P23" i="29" s="1"/>
  <c r="P24" i="29" s="1"/>
  <c r="B87" i="26"/>
  <c r="B126" i="26"/>
  <c r="L126" i="26" s="1"/>
  <c r="B145" i="25"/>
  <c r="B186" i="25" s="1"/>
  <c r="B112" i="26"/>
  <c r="L112" i="26" s="1"/>
  <c r="B155" i="25"/>
  <c r="B196" i="25" s="1"/>
  <c r="B122" i="26"/>
  <c r="L122" i="26" s="1"/>
  <c r="B129" i="25"/>
  <c r="B170" i="25" s="1"/>
  <c r="B96" i="26"/>
  <c r="L96" i="26" s="1"/>
  <c r="B128" i="25"/>
  <c r="B169" i="25" s="1"/>
  <c r="B95" i="26"/>
  <c r="L95" i="26" s="1"/>
  <c r="B156" i="25"/>
  <c r="B197" i="25" s="1"/>
  <c r="B123" i="26"/>
  <c r="L123" i="26" s="1"/>
  <c r="Y35" i="35"/>
  <c r="B140" i="14"/>
  <c r="B140" i="15" s="1"/>
  <c r="B140" i="18" s="1"/>
  <c r="B140" i="20" s="1"/>
  <c r="B103" i="25" s="1"/>
  <c r="Y20" i="35"/>
  <c r="AB2" i="97"/>
  <c r="Y50" i="35"/>
  <c r="Y4" i="35"/>
  <c r="B86" i="25"/>
  <c r="B109" i="22"/>
  <c r="B113" i="25" s="1"/>
  <c r="B108" i="14"/>
  <c r="B108" i="15" s="1"/>
  <c r="B108" i="18" s="1"/>
  <c r="B108" i="20" s="1"/>
  <c r="B85" i="25" s="1"/>
  <c r="T39" i="35" l="1"/>
  <c r="T54" i="35"/>
  <c r="T24" i="35"/>
  <c r="T7" i="35"/>
  <c r="B144" i="25"/>
  <c r="B185" i="25" s="1"/>
  <c r="B111" i="26"/>
  <c r="L111" i="26" s="1"/>
  <c r="B126" i="25"/>
  <c r="B167" i="25" s="1"/>
  <c r="B93" i="26"/>
  <c r="B154" i="25"/>
  <c r="B195" i="25" s="1"/>
  <c r="B121" i="26"/>
  <c r="L121" i="26" s="1"/>
  <c r="B127" i="25"/>
  <c r="B168" i="25" s="1"/>
  <c r="B94" i="26"/>
  <c r="L94" i="26" s="1"/>
  <c r="B139" i="14"/>
  <c r="B139" i="15" s="1"/>
  <c r="B139" i="18" s="1"/>
  <c r="B139" i="20" s="1"/>
  <c r="B102" i="25" s="1"/>
  <c r="B107" i="14"/>
  <c r="B107" i="15" s="1"/>
  <c r="B107" i="18" s="1"/>
  <c r="B107" i="20" s="1"/>
  <c r="B108" i="22" s="1"/>
  <c r="B112" i="25" s="1"/>
  <c r="T8" i="35" l="1"/>
  <c r="T25" i="35"/>
  <c r="T55" i="35"/>
  <c r="T40" i="35"/>
  <c r="L93" i="26"/>
  <c r="B153" i="25"/>
  <c r="B194" i="25" s="1"/>
  <c r="B120" i="26"/>
  <c r="L120" i="26" s="1"/>
  <c r="B143" i="25"/>
  <c r="B184" i="25" s="1"/>
  <c r="B110" i="26"/>
  <c r="L110" i="26" s="1"/>
  <c r="B138" i="14"/>
  <c r="B138" i="15" s="1"/>
  <c r="B138" i="18" s="1"/>
  <c r="B138" i="20" s="1"/>
  <c r="B101" i="25" s="1"/>
  <c r="T56" i="35" l="1"/>
  <c r="T41" i="35"/>
  <c r="T26" i="35"/>
  <c r="T9" i="35"/>
  <c r="N83" i="25"/>
  <c r="R18" i="29" s="1"/>
  <c r="P19" i="29" s="1"/>
  <c r="B109" i="26"/>
  <c r="B137" i="14"/>
  <c r="B137" i="15" s="1"/>
  <c r="B137" i="18" s="1"/>
  <c r="B137" i="20" s="1"/>
  <c r="B142" i="25"/>
  <c r="T10" i="35" l="1"/>
  <c r="T42" i="35"/>
  <c r="T27" i="35"/>
  <c r="T57" i="35"/>
  <c r="J27" i="32"/>
  <c r="R19" i="29"/>
  <c r="S19" i="29" s="1"/>
  <c r="L109" i="26"/>
  <c r="L129" i="26" s="1"/>
  <c r="E131" i="26"/>
  <c r="R17" i="29" s="1"/>
  <c r="R23" i="29" s="1"/>
  <c r="R24" i="29" s="1"/>
  <c r="B129" i="26"/>
  <c r="P20" i="29"/>
  <c r="S35" i="35"/>
  <c r="S4" i="35"/>
  <c r="R7" i="35" s="1"/>
  <c r="S50" i="35"/>
  <c r="V2" i="97"/>
  <c r="S20" i="35"/>
  <c r="C27" i="32"/>
  <c r="B27" i="32"/>
  <c r="B183" i="25"/>
  <c r="N165" i="25" s="1"/>
  <c r="N124" i="25"/>
  <c r="R8" i="35" l="1"/>
  <c r="T43" i="35"/>
  <c r="R38" i="35"/>
  <c r="T28" i="35"/>
  <c r="R53" i="35"/>
  <c r="T58" i="35"/>
  <c r="T11" i="35"/>
  <c r="R23" i="35"/>
  <c r="B7" i="35"/>
  <c r="R20" i="29"/>
  <c r="S20" i="29" s="1"/>
  <c r="P25" i="29"/>
  <c r="R25" i="29"/>
  <c r="R26" i="29" s="1"/>
  <c r="R2" i="97"/>
  <c r="Z4" i="123" s="1"/>
  <c r="F27" i="32"/>
  <c r="F28" i="32" s="1"/>
  <c r="E27" i="32"/>
  <c r="E28" i="32" s="1"/>
  <c r="U4" i="35"/>
  <c r="S7" i="35" s="1"/>
  <c r="U20" i="35"/>
  <c r="AC20" i="35" s="1"/>
  <c r="U35" i="35"/>
  <c r="AC35" i="35" s="1"/>
  <c r="U50" i="35"/>
  <c r="AC50" i="35" s="1"/>
  <c r="W7" i="35" l="1"/>
  <c r="R9" i="35"/>
  <c r="T12" i="35"/>
  <c r="R24" i="35"/>
  <c r="R39" i="35"/>
  <c r="R54" i="35"/>
  <c r="S8" i="35"/>
  <c r="T29" i="35"/>
  <c r="T59" i="35"/>
  <c r="T44" i="35"/>
  <c r="S53" i="35"/>
  <c r="E42" i="35"/>
  <c r="D42" i="35" s="1"/>
  <c r="C42" i="35" s="1"/>
  <c r="B42" i="35" s="1"/>
  <c r="S38" i="35"/>
  <c r="D23" i="35"/>
  <c r="C23" i="35" s="1"/>
  <c r="V23" i="35" s="1"/>
  <c r="S23" i="35"/>
  <c r="W4" i="35"/>
  <c r="AC4" i="35"/>
  <c r="W50" i="35"/>
  <c r="W35" i="35"/>
  <c r="W20" i="35"/>
  <c r="P26" i="29"/>
  <c r="S26" i="29" s="1"/>
  <c r="S25" i="29"/>
  <c r="F53" i="35"/>
  <c r="E53" i="35" s="1"/>
  <c r="D53" i="35" s="1"/>
  <c r="C53" i="35" s="1"/>
  <c r="V53" i="35" s="1"/>
  <c r="D32" i="35"/>
  <c r="C32" i="35" s="1"/>
  <c r="C14" i="35"/>
  <c r="F60" i="35"/>
  <c r="G60" i="35" s="1"/>
  <c r="H60" i="35" s="1"/>
  <c r="I60" i="35" s="1"/>
  <c r="J60" i="35" s="1"/>
  <c r="K60" i="35" s="1"/>
  <c r="L60" i="35" s="1"/>
  <c r="M60" i="35" s="1"/>
  <c r="N60" i="35" s="1"/>
  <c r="X60" i="35" s="1"/>
  <c r="D2" i="119" s="1"/>
  <c r="C9" i="35"/>
  <c r="C8" i="35"/>
  <c r="C10" i="35"/>
  <c r="C13" i="35"/>
  <c r="C12" i="35"/>
  <c r="C16" i="35"/>
  <c r="C15" i="35"/>
  <c r="C11" i="35"/>
  <c r="D7" i="35"/>
  <c r="Y7" i="35" s="1"/>
  <c r="D26" i="35"/>
  <c r="C26" i="35" s="1"/>
  <c r="E43" i="35"/>
  <c r="D43" i="35" s="1"/>
  <c r="C43" i="35" s="1"/>
  <c r="F56" i="35"/>
  <c r="G56" i="35" s="1"/>
  <c r="H56" i="35" s="1"/>
  <c r="I56" i="35" s="1"/>
  <c r="J56" i="35" s="1"/>
  <c r="X56" i="35" s="1"/>
  <c r="D2" i="115" s="1"/>
  <c r="F54" i="35"/>
  <c r="E54" i="35" s="1"/>
  <c r="D54" i="35" s="1"/>
  <c r="C54" i="35" s="1"/>
  <c r="F58" i="35"/>
  <c r="G58" i="35" s="1"/>
  <c r="H58" i="35" s="1"/>
  <c r="I58" i="35" s="1"/>
  <c r="J58" i="35" s="1"/>
  <c r="K58" i="35" s="1"/>
  <c r="L58" i="35" s="1"/>
  <c r="X58" i="35" s="1"/>
  <c r="D2" i="117" s="1"/>
  <c r="F61" i="35"/>
  <c r="G61" i="35" s="1"/>
  <c r="H61" i="35" s="1"/>
  <c r="I61" i="35" s="1"/>
  <c r="J61" i="35" s="1"/>
  <c r="K61" i="35" s="1"/>
  <c r="L61" i="35" s="1"/>
  <c r="M61" i="35" s="1"/>
  <c r="N61" i="35" s="1"/>
  <c r="O61" i="35" s="1"/>
  <c r="X61" i="35" s="1"/>
  <c r="D2" i="120" s="1"/>
  <c r="F55" i="35"/>
  <c r="G55" i="35" s="1"/>
  <c r="H55" i="35" s="1"/>
  <c r="I55" i="35" s="1"/>
  <c r="X55" i="35" s="1"/>
  <c r="F59" i="35"/>
  <c r="E59" i="35" s="1"/>
  <c r="D59" i="35" s="1"/>
  <c r="C59" i="35" s="1"/>
  <c r="F62" i="35"/>
  <c r="G62" i="35" s="1"/>
  <c r="H62" i="35" s="1"/>
  <c r="I62" i="35" s="1"/>
  <c r="J62" i="35" s="1"/>
  <c r="K62" i="35" s="1"/>
  <c r="L62" i="35" s="1"/>
  <c r="M62" i="35" s="1"/>
  <c r="N62" i="35" s="1"/>
  <c r="O62" i="35" s="1"/>
  <c r="P62" i="35" s="1"/>
  <c r="X62" i="35" s="1"/>
  <c r="D2" i="121" s="1"/>
  <c r="F57" i="35"/>
  <c r="E57" i="35" s="1"/>
  <c r="D57" i="35" s="1"/>
  <c r="C57" i="35" s="1"/>
  <c r="E45" i="35"/>
  <c r="F45" i="35" s="1"/>
  <c r="G45" i="35" s="1"/>
  <c r="H45" i="35" s="1"/>
  <c r="I45" i="35" s="1"/>
  <c r="J45" i="35" s="1"/>
  <c r="K45" i="35" s="1"/>
  <c r="L45" i="35" s="1"/>
  <c r="M45" i="35" s="1"/>
  <c r="E46" i="35"/>
  <c r="F46" i="35" s="1"/>
  <c r="G46" i="35" s="1"/>
  <c r="H46" i="35" s="1"/>
  <c r="I46" i="35" s="1"/>
  <c r="J46" i="35" s="1"/>
  <c r="K46" i="35" s="1"/>
  <c r="L46" i="35" s="1"/>
  <c r="M46" i="35" s="1"/>
  <c r="N46" i="35" s="1"/>
  <c r="X46" i="35" s="1"/>
  <c r="D2" i="111" s="1"/>
  <c r="D27" i="35"/>
  <c r="C27" i="35" s="1"/>
  <c r="D31" i="35"/>
  <c r="C31" i="35" s="1"/>
  <c r="E47" i="35"/>
  <c r="F47" i="35" s="1"/>
  <c r="G47" i="35" s="1"/>
  <c r="H47" i="35" s="1"/>
  <c r="I47" i="35" s="1"/>
  <c r="J47" i="35" s="1"/>
  <c r="K47" i="35" s="1"/>
  <c r="L47" i="35" s="1"/>
  <c r="M47" i="35" s="1"/>
  <c r="N47" i="35" s="1"/>
  <c r="O47" i="35" s="1"/>
  <c r="E40" i="35"/>
  <c r="F40" i="35" s="1"/>
  <c r="G40" i="35" s="1"/>
  <c r="H40" i="35" s="1"/>
  <c r="X40" i="35" s="1"/>
  <c r="D24" i="35"/>
  <c r="E24" i="35" s="1"/>
  <c r="F24" i="35" s="1"/>
  <c r="X24" i="35" s="1"/>
  <c r="E38" i="35"/>
  <c r="D38" i="35" s="1"/>
  <c r="C38" i="35" s="1"/>
  <c r="V38" i="35" s="1"/>
  <c r="E39" i="35"/>
  <c r="F39" i="35" s="1"/>
  <c r="G39" i="35" s="1"/>
  <c r="X39" i="35" s="1"/>
  <c r="E44" i="35"/>
  <c r="F44" i="35" s="1"/>
  <c r="G44" i="35" s="1"/>
  <c r="H44" i="35" s="1"/>
  <c r="I44" i="35" s="1"/>
  <c r="J44" i="35" s="1"/>
  <c r="K44" i="35" s="1"/>
  <c r="L44" i="35" s="1"/>
  <c r="E41" i="35"/>
  <c r="D41" i="35" s="1"/>
  <c r="C41" i="35" s="1"/>
  <c r="D28" i="35"/>
  <c r="E28" i="35" s="1"/>
  <c r="F28" i="35" s="1"/>
  <c r="G28" i="35" s="1"/>
  <c r="H28" i="35" s="1"/>
  <c r="I28" i="35" s="1"/>
  <c r="J28" i="35" s="1"/>
  <c r="D25" i="35"/>
  <c r="D30" i="35"/>
  <c r="D29" i="35"/>
  <c r="B2" i="122" l="1"/>
  <c r="B4" i="122" s="1"/>
  <c r="B23" i="35"/>
  <c r="Y23" i="35" s="1"/>
  <c r="R10" i="35"/>
  <c r="E23" i="35"/>
  <c r="X23" i="35" s="1"/>
  <c r="F42" i="35"/>
  <c r="G42" i="35" s="1"/>
  <c r="H42" i="35" s="1"/>
  <c r="I42" i="35" s="1"/>
  <c r="J42" i="35" s="1"/>
  <c r="X42" i="35" s="1"/>
  <c r="D2" i="107" s="1"/>
  <c r="D4" i="107" s="1"/>
  <c r="Q7" i="107" s="1"/>
  <c r="S9" i="35"/>
  <c r="S24" i="35"/>
  <c r="T45" i="35"/>
  <c r="R55" i="35"/>
  <c r="S39" i="35"/>
  <c r="T60" i="35"/>
  <c r="R40" i="35"/>
  <c r="T13" i="35"/>
  <c r="S54" i="35"/>
  <c r="T30" i="35"/>
  <c r="R25" i="35"/>
  <c r="X45" i="35"/>
  <c r="D2" i="110" s="1"/>
  <c r="D4" i="110" s="1"/>
  <c r="Q7" i="110" s="1"/>
  <c r="B32" i="35"/>
  <c r="X28" i="35"/>
  <c r="D2" i="102" s="1"/>
  <c r="D4" i="102" s="1"/>
  <c r="Q7" i="102" s="1"/>
  <c r="B26" i="35"/>
  <c r="X44" i="35"/>
  <c r="D2" i="109" s="1"/>
  <c r="D4" i="109" s="1"/>
  <c r="Q7" i="109" s="1"/>
  <c r="X47" i="35"/>
  <c r="D2" i="112" s="1"/>
  <c r="D4" i="112" s="1"/>
  <c r="Q7" i="112" s="1"/>
  <c r="W42" i="35"/>
  <c r="B31" i="35"/>
  <c r="X7" i="35"/>
  <c r="B10" i="35"/>
  <c r="W10" i="35" s="1"/>
  <c r="D8" i="35"/>
  <c r="E8" i="35" s="1"/>
  <c r="B9" i="35"/>
  <c r="W9" i="35" s="1"/>
  <c r="B14" i="35"/>
  <c r="W14" i="35" s="1"/>
  <c r="B15" i="35"/>
  <c r="W15" i="35" s="1"/>
  <c r="B16" i="35"/>
  <c r="W16" i="35" s="1"/>
  <c r="B12" i="35"/>
  <c r="W12" i="35" s="1"/>
  <c r="E26" i="35"/>
  <c r="F26" i="35" s="1"/>
  <c r="G26" i="35" s="1"/>
  <c r="H26" i="35" s="1"/>
  <c r="F43" i="35"/>
  <c r="G43" i="35" s="1"/>
  <c r="H43" i="35" s="1"/>
  <c r="I43" i="35" s="1"/>
  <c r="J43" i="35" s="1"/>
  <c r="K43" i="35" s="1"/>
  <c r="N7" i="35"/>
  <c r="G54" i="35"/>
  <c r="H54" i="35" s="1"/>
  <c r="X54" i="35" s="1"/>
  <c r="D11" i="35"/>
  <c r="E11" i="35" s="1"/>
  <c r="F11" i="35" s="1"/>
  <c r="G11" i="35" s="1"/>
  <c r="H11" i="35" s="1"/>
  <c r="X11" i="35" s="1"/>
  <c r="D2" i="90" s="1"/>
  <c r="G59" i="35"/>
  <c r="H59" i="35" s="1"/>
  <c r="I59" i="35" s="1"/>
  <c r="J59" i="35" s="1"/>
  <c r="K59" i="35" s="1"/>
  <c r="L59" i="35" s="1"/>
  <c r="M59" i="35" s="1"/>
  <c r="B11" i="35"/>
  <c r="G57" i="35"/>
  <c r="H57" i="35" s="1"/>
  <c r="I57" i="35" s="1"/>
  <c r="J57" i="35" s="1"/>
  <c r="K57" i="35" s="1"/>
  <c r="X57" i="35" s="1"/>
  <c r="D2" i="116" s="1"/>
  <c r="G53" i="35"/>
  <c r="X53" i="35" s="1"/>
  <c r="E62" i="35"/>
  <c r="D62" i="35" s="1"/>
  <c r="C62" i="35" s="1"/>
  <c r="E61" i="35"/>
  <c r="D61" i="35" s="1"/>
  <c r="C61" i="35" s="1"/>
  <c r="V61" i="35" s="1"/>
  <c r="E60" i="35"/>
  <c r="D60" i="35" s="1"/>
  <c r="C60" i="35" s="1"/>
  <c r="C24" i="35"/>
  <c r="V24" i="35" s="1"/>
  <c r="E32" i="35"/>
  <c r="D10" i="35"/>
  <c r="E10" i="35" s="1"/>
  <c r="F10" i="35" s="1"/>
  <c r="G10" i="35" s="1"/>
  <c r="D46" i="35"/>
  <c r="C46" i="35" s="1"/>
  <c r="V46" i="35" s="1"/>
  <c r="F38" i="35"/>
  <c r="X38" i="35" s="1"/>
  <c r="E27" i="35"/>
  <c r="E58" i="35"/>
  <c r="D58" i="35" s="1"/>
  <c r="C58" i="35" s="1"/>
  <c r="D9" i="35"/>
  <c r="E9" i="35" s="1"/>
  <c r="F9" i="35" s="1"/>
  <c r="B27" i="35"/>
  <c r="D15" i="35"/>
  <c r="E15" i="35" s="1"/>
  <c r="B8" i="35"/>
  <c r="D44" i="35"/>
  <c r="C44" i="35" s="1"/>
  <c r="D13" i="35"/>
  <c r="E13" i="35" s="1"/>
  <c r="F13" i="35" s="1"/>
  <c r="G13" i="35" s="1"/>
  <c r="H13" i="35" s="1"/>
  <c r="I13" i="35" s="1"/>
  <c r="J13" i="35" s="1"/>
  <c r="D16" i="35"/>
  <c r="E16" i="35" s="1"/>
  <c r="F16" i="35" s="1"/>
  <c r="D14" i="35"/>
  <c r="E14" i="35" s="1"/>
  <c r="F14" i="35" s="1"/>
  <c r="G14" i="35" s="1"/>
  <c r="H14" i="35" s="1"/>
  <c r="I14" i="35" s="1"/>
  <c r="J14" i="35" s="1"/>
  <c r="K14" i="35" s="1"/>
  <c r="E56" i="35"/>
  <c r="D56" i="35" s="1"/>
  <c r="C56" i="35" s="1"/>
  <c r="V56" i="35" s="1"/>
  <c r="D45" i="35"/>
  <c r="C45" i="35" s="1"/>
  <c r="V45" i="35" s="1"/>
  <c r="F41" i="35"/>
  <c r="G41" i="35" s="1"/>
  <c r="H41" i="35" s="1"/>
  <c r="I41" i="35" s="1"/>
  <c r="B13" i="35"/>
  <c r="W13" i="35" s="1"/>
  <c r="D12" i="35"/>
  <c r="E12" i="35" s="1"/>
  <c r="F12" i="35" s="1"/>
  <c r="G12" i="35" s="1"/>
  <c r="H12" i="35" s="1"/>
  <c r="I12" i="35" s="1"/>
  <c r="D39" i="35"/>
  <c r="C39" i="35" s="1"/>
  <c r="E55" i="35"/>
  <c r="D55" i="35" s="1"/>
  <c r="C55" i="35" s="1"/>
  <c r="D47" i="35"/>
  <c r="C47" i="35" s="1"/>
  <c r="V47" i="35" s="1"/>
  <c r="D40" i="35"/>
  <c r="C40" i="35" s="1"/>
  <c r="E31" i="35"/>
  <c r="C28" i="35"/>
  <c r="V28" i="35" s="1"/>
  <c r="E25" i="35"/>
  <c r="F25" i="35" s="1"/>
  <c r="G25" i="35" s="1"/>
  <c r="C25" i="35"/>
  <c r="E30" i="35"/>
  <c r="F30" i="35" s="1"/>
  <c r="G30" i="35" s="1"/>
  <c r="H30" i="35" s="1"/>
  <c r="I30" i="35" s="1"/>
  <c r="J30" i="35" s="1"/>
  <c r="K30" i="35" s="1"/>
  <c r="L30" i="35" s="1"/>
  <c r="C30" i="35"/>
  <c r="E29" i="35"/>
  <c r="F29" i="35" s="1"/>
  <c r="G29" i="35" s="1"/>
  <c r="H29" i="35" s="1"/>
  <c r="I29" i="35" s="1"/>
  <c r="J29" i="35" s="1"/>
  <c r="K29" i="35" s="1"/>
  <c r="C29" i="35"/>
  <c r="B53" i="35"/>
  <c r="D4" i="120"/>
  <c r="Q7" i="120" s="1"/>
  <c r="B38" i="35"/>
  <c r="D4" i="119"/>
  <c r="Q7" i="119" s="1"/>
  <c r="B54" i="35"/>
  <c r="B43" i="35"/>
  <c r="B41" i="35"/>
  <c r="D4" i="115"/>
  <c r="Q7" i="115" s="1"/>
  <c r="B57" i="35"/>
  <c r="D4" i="117"/>
  <c r="Q7" i="117" s="1"/>
  <c r="D4" i="121"/>
  <c r="Q7" i="121" s="1"/>
  <c r="D4" i="111"/>
  <c r="Q7" i="111" s="1"/>
  <c r="B59" i="35"/>
  <c r="B2" i="107" l="1"/>
  <c r="B4" i="107" s="1"/>
  <c r="P7" i="107" s="1"/>
  <c r="B2" i="94"/>
  <c r="B4" i="94" s="1"/>
  <c r="P7" i="94" s="1"/>
  <c r="B2" i="93"/>
  <c r="B4" i="93" s="1"/>
  <c r="P7" i="93" s="1"/>
  <c r="B2" i="92"/>
  <c r="B4" i="92" s="1"/>
  <c r="P7" i="92" s="1"/>
  <c r="B2" i="96"/>
  <c r="B4" i="96" s="1"/>
  <c r="B2" i="87"/>
  <c r="B4" i="87" s="1"/>
  <c r="P7" i="87" s="1"/>
  <c r="B2" i="88"/>
  <c r="B4" i="88" s="1"/>
  <c r="H2" i="122"/>
  <c r="B2" i="91"/>
  <c r="B4" i="91" s="1"/>
  <c r="P7" i="91" s="1"/>
  <c r="J2" i="122"/>
  <c r="W23" i="35"/>
  <c r="AB23" i="35" s="1"/>
  <c r="AC23" i="35" s="1"/>
  <c r="V42" i="35"/>
  <c r="P42" i="35"/>
  <c r="V8" i="35"/>
  <c r="R11" i="35"/>
  <c r="Q8" i="121"/>
  <c r="Q8" i="120"/>
  <c r="Q8" i="119"/>
  <c r="Q8" i="117"/>
  <c r="Q8" i="115"/>
  <c r="Q8" i="112"/>
  <c r="Q8" i="111"/>
  <c r="Q8" i="110"/>
  <c r="Q8" i="109"/>
  <c r="Q8" i="107"/>
  <c r="Q8" i="102"/>
  <c r="B7" i="122"/>
  <c r="U7" i="122" s="1"/>
  <c r="P7" i="122"/>
  <c r="Y42" i="35"/>
  <c r="O23" i="35"/>
  <c r="S55" i="35"/>
  <c r="S40" i="35"/>
  <c r="S25" i="35"/>
  <c r="T14" i="35"/>
  <c r="R26" i="35"/>
  <c r="R41" i="35"/>
  <c r="R56" i="35"/>
  <c r="S10" i="35"/>
  <c r="T31" i="35"/>
  <c r="T61" i="35"/>
  <c r="T46" i="35"/>
  <c r="D7" i="110"/>
  <c r="D7" i="102"/>
  <c r="D2" i="122"/>
  <c r="D7" i="112"/>
  <c r="D7" i="107"/>
  <c r="V25" i="35"/>
  <c r="D7" i="109"/>
  <c r="V26" i="35"/>
  <c r="V29" i="35"/>
  <c r="V41" i="35"/>
  <c r="V30" i="35"/>
  <c r="W26" i="35"/>
  <c r="Y26" i="35"/>
  <c r="Y53" i="35"/>
  <c r="W53" i="35"/>
  <c r="V54" i="35"/>
  <c r="V59" i="35"/>
  <c r="X25" i="35"/>
  <c r="Y38" i="35"/>
  <c r="W38" i="35"/>
  <c r="X43" i="35"/>
  <c r="W41" i="35"/>
  <c r="Y41" i="35"/>
  <c r="B44" i="35"/>
  <c r="P44" i="35" s="1"/>
  <c r="V44" i="35"/>
  <c r="V43" i="35"/>
  <c r="B40" i="35"/>
  <c r="P40" i="35" s="1"/>
  <c r="V40" i="35"/>
  <c r="B55" i="35"/>
  <c r="V55" i="35"/>
  <c r="B60" i="35"/>
  <c r="Q60" i="35" s="1"/>
  <c r="V60" i="35"/>
  <c r="X26" i="35"/>
  <c r="X59" i="35"/>
  <c r="Y57" i="35"/>
  <c r="W57" i="35"/>
  <c r="B39" i="35"/>
  <c r="P39" i="35" s="1"/>
  <c r="V39" i="35"/>
  <c r="W31" i="35"/>
  <c r="W27" i="35"/>
  <c r="B62" i="35"/>
  <c r="Q62" i="35" s="1"/>
  <c r="V62" i="35"/>
  <c r="V57" i="35"/>
  <c r="Y59" i="35"/>
  <c r="W59" i="35"/>
  <c r="X29" i="35"/>
  <c r="W32" i="35"/>
  <c r="X41" i="35"/>
  <c r="B58" i="35"/>
  <c r="Q58" i="35" s="1"/>
  <c r="V58" i="35"/>
  <c r="Y43" i="35"/>
  <c r="W43" i="35"/>
  <c r="Y54" i="35"/>
  <c r="W54" i="35"/>
  <c r="X30" i="35"/>
  <c r="X12" i="35"/>
  <c r="D2" i="91" s="1"/>
  <c r="D4" i="91" s="1"/>
  <c r="Q7" i="91" s="1"/>
  <c r="X9" i="35"/>
  <c r="D2" i="87" s="1"/>
  <c r="D4" i="87" s="1"/>
  <c r="Q7" i="87" s="1"/>
  <c r="X14" i="35"/>
  <c r="D2" i="93" s="1"/>
  <c r="D4" i="93" s="1"/>
  <c r="Q7" i="93" s="1"/>
  <c r="W11" i="35"/>
  <c r="X10" i="35"/>
  <c r="D2" i="88" s="1"/>
  <c r="D4" i="88" s="1"/>
  <c r="X8" i="35"/>
  <c r="D2" i="80" s="1"/>
  <c r="D4" i="80" s="1"/>
  <c r="X13" i="35"/>
  <c r="D2" i="92" s="1"/>
  <c r="D4" i="92" s="1"/>
  <c r="Q7" i="92" s="1"/>
  <c r="N8" i="35"/>
  <c r="W8" i="35"/>
  <c r="V14" i="35"/>
  <c r="V11" i="35"/>
  <c r="V9" i="35"/>
  <c r="V12" i="35"/>
  <c r="V10" i="35"/>
  <c r="V13" i="35"/>
  <c r="O26" i="35"/>
  <c r="Q53" i="35"/>
  <c r="Q54" i="35"/>
  <c r="B45" i="35"/>
  <c r="Y8" i="35"/>
  <c r="D4" i="90"/>
  <c r="Q7" i="90" s="1"/>
  <c r="Y11" i="35"/>
  <c r="B56" i="35"/>
  <c r="B47" i="35"/>
  <c r="N10" i="35"/>
  <c r="B61" i="35"/>
  <c r="D4" i="116"/>
  <c r="Q7" i="116" s="1"/>
  <c r="Y10" i="35"/>
  <c r="B46" i="35"/>
  <c r="Y9" i="35"/>
  <c r="Y13" i="35"/>
  <c r="F15" i="35"/>
  <c r="G15" i="35" s="1"/>
  <c r="H15" i="35" s="1"/>
  <c r="I15" i="35" s="1"/>
  <c r="J15" i="35" s="1"/>
  <c r="K15" i="35" s="1"/>
  <c r="L15" i="35" s="1"/>
  <c r="X15" i="35" s="1"/>
  <c r="D2" i="94" s="1"/>
  <c r="F32" i="35"/>
  <c r="G32" i="35" s="1"/>
  <c r="H32" i="35" s="1"/>
  <c r="I32" i="35" s="1"/>
  <c r="J32" i="35" s="1"/>
  <c r="K32" i="35" s="1"/>
  <c r="L32" i="35" s="1"/>
  <c r="M32" i="35" s="1"/>
  <c r="N32" i="35" s="1"/>
  <c r="X32" i="35" s="1"/>
  <c r="D2" i="106" s="1"/>
  <c r="N9" i="35"/>
  <c r="N14" i="35"/>
  <c r="B24" i="35"/>
  <c r="N13" i="35"/>
  <c r="Y14" i="35"/>
  <c r="N11" i="35"/>
  <c r="G16" i="35"/>
  <c r="H16" i="35" s="1"/>
  <c r="I16" i="35" s="1"/>
  <c r="J16" i="35" s="1"/>
  <c r="K16" i="35" s="1"/>
  <c r="L16" i="35" s="1"/>
  <c r="M16" i="35" s="1"/>
  <c r="X16" i="35" s="1"/>
  <c r="D2" i="96" s="1"/>
  <c r="F27" i="35"/>
  <c r="Y12" i="35"/>
  <c r="N12" i="35"/>
  <c r="F31" i="35"/>
  <c r="G31" i="35" s="1"/>
  <c r="H31" i="35" s="1"/>
  <c r="I31" i="35" s="1"/>
  <c r="J31" i="35" s="1"/>
  <c r="K31" i="35" s="1"/>
  <c r="L31" i="35" s="1"/>
  <c r="M31" i="35" s="1"/>
  <c r="X31" i="35" s="1"/>
  <c r="D2" i="105" s="1"/>
  <c r="B28" i="35"/>
  <c r="B25" i="35"/>
  <c r="B30" i="35"/>
  <c r="P38" i="35"/>
  <c r="B29" i="35"/>
  <c r="D7" i="117"/>
  <c r="V7" i="117" s="1"/>
  <c r="D7" i="111"/>
  <c r="V7" i="111" s="1"/>
  <c r="D7" i="120"/>
  <c r="V7" i="120" s="1"/>
  <c r="D7" i="121"/>
  <c r="V7" i="121" s="1"/>
  <c r="P43" i="35"/>
  <c r="Q59" i="35"/>
  <c r="D7" i="115"/>
  <c r="V7" i="115" s="1"/>
  <c r="P41" i="35"/>
  <c r="D7" i="119"/>
  <c r="V7" i="119" s="1"/>
  <c r="Q57" i="35"/>
  <c r="F2" i="107" l="1"/>
  <c r="J2" i="89"/>
  <c r="J2" i="80"/>
  <c r="B2" i="118"/>
  <c r="B4" i="118" s="1"/>
  <c r="P7" i="118" s="1"/>
  <c r="P8" i="118" s="1"/>
  <c r="B2" i="80"/>
  <c r="B4" i="80" s="1"/>
  <c r="H2" i="80"/>
  <c r="B2" i="108"/>
  <c r="B4" i="108" s="1"/>
  <c r="P7" i="108" s="1"/>
  <c r="B2" i="116"/>
  <c r="B4" i="116" s="1"/>
  <c r="P7" i="116" s="1"/>
  <c r="P8" i="116" s="1"/>
  <c r="AB38" i="35"/>
  <c r="AC38" i="35" s="1"/>
  <c r="B2" i="100"/>
  <c r="B4" i="100" s="1"/>
  <c r="P7" i="100" s="1"/>
  <c r="P8" i="100" s="1"/>
  <c r="H2" i="100"/>
  <c r="J2" i="87"/>
  <c r="B2" i="90"/>
  <c r="B4" i="90" s="1"/>
  <c r="P7" i="90" s="1"/>
  <c r="P8" i="90" s="1"/>
  <c r="H2" i="90"/>
  <c r="H2" i="87"/>
  <c r="B2" i="101"/>
  <c r="B4" i="101" s="1"/>
  <c r="P7" i="101" s="1"/>
  <c r="P8" i="101" s="1"/>
  <c r="B2" i="106"/>
  <c r="B4" i="106" s="1"/>
  <c r="P7" i="106" s="1"/>
  <c r="P8" i="106" s="1"/>
  <c r="B2" i="105"/>
  <c r="B4" i="105" s="1"/>
  <c r="P7" i="105" s="1"/>
  <c r="P8" i="105" s="1"/>
  <c r="AB53" i="35"/>
  <c r="AC53" i="35" s="1"/>
  <c r="AB7" i="35"/>
  <c r="AC7" i="35" s="1"/>
  <c r="B2" i="99"/>
  <c r="B4" i="99" s="1"/>
  <c r="P7" i="99" s="1"/>
  <c r="H2" i="99"/>
  <c r="R12" i="35"/>
  <c r="Q9" i="121"/>
  <c r="Q9" i="120"/>
  <c r="Q9" i="119"/>
  <c r="Q9" i="117"/>
  <c r="Q8" i="116"/>
  <c r="Q9" i="115"/>
  <c r="V7" i="112"/>
  <c r="AA26" i="95" s="1"/>
  <c r="Q9" i="112"/>
  <c r="Q9" i="111"/>
  <c r="V7" i="110"/>
  <c r="Y26" i="95" s="1"/>
  <c r="Q9" i="110"/>
  <c r="V7" i="109"/>
  <c r="X26" i="95" s="1"/>
  <c r="Q9" i="109"/>
  <c r="V7" i="107"/>
  <c r="V26" i="95" s="1"/>
  <c r="P8" i="107"/>
  <c r="Q9" i="107"/>
  <c r="V7" i="102"/>
  <c r="O26" i="95" s="1"/>
  <c r="Q9" i="102"/>
  <c r="Q8" i="87"/>
  <c r="Q7" i="80"/>
  <c r="Q8" i="80" s="1"/>
  <c r="P7" i="96"/>
  <c r="P8" i="122"/>
  <c r="D4" i="122"/>
  <c r="D7" i="122" s="1"/>
  <c r="L2" i="122"/>
  <c r="S11" i="35"/>
  <c r="J2" i="90" s="1"/>
  <c r="S26" i="35"/>
  <c r="T47" i="35"/>
  <c r="R57" i="35"/>
  <c r="S41" i="35"/>
  <c r="T62" i="35"/>
  <c r="R42" i="35"/>
  <c r="T15" i="35"/>
  <c r="S56" i="35"/>
  <c r="J2" i="115" s="1"/>
  <c r="T32" i="35"/>
  <c r="R27" i="35"/>
  <c r="P8" i="94"/>
  <c r="P8" i="93"/>
  <c r="Q8" i="93"/>
  <c r="Q8" i="92"/>
  <c r="P8" i="92"/>
  <c r="Q8" i="91"/>
  <c r="P8" i="91"/>
  <c r="Q8" i="90"/>
  <c r="P8" i="87"/>
  <c r="F4" i="107"/>
  <c r="F2" i="87"/>
  <c r="F2" i="122"/>
  <c r="D2" i="103"/>
  <c r="D4" i="103" s="1"/>
  <c r="Q7" i="103" s="1"/>
  <c r="D2" i="108"/>
  <c r="D4" i="108" s="1"/>
  <c r="Q7" i="108" s="1"/>
  <c r="D2" i="118"/>
  <c r="D4" i="118" s="1"/>
  <c r="Q7" i="118" s="1"/>
  <c r="D2" i="104"/>
  <c r="D4" i="104" s="1"/>
  <c r="Q7" i="104" s="1"/>
  <c r="D2" i="99"/>
  <c r="D4" i="99" s="1"/>
  <c r="Q7" i="99" s="1"/>
  <c r="D2" i="100"/>
  <c r="D4" i="100" s="1"/>
  <c r="D2" i="89"/>
  <c r="D4" i="89" s="1"/>
  <c r="Q7" i="89" s="1"/>
  <c r="D7" i="92"/>
  <c r="V7" i="92" s="1"/>
  <c r="G26" i="95" s="1"/>
  <c r="F4" i="92"/>
  <c r="D7" i="91"/>
  <c r="V7" i="91" s="1"/>
  <c r="F26" i="95" s="1"/>
  <c r="F4" i="91"/>
  <c r="D7" i="90"/>
  <c r="D7" i="80"/>
  <c r="D7" i="116"/>
  <c r="V7" i="116" s="1"/>
  <c r="D7" i="88"/>
  <c r="F4" i="88"/>
  <c r="D7" i="93"/>
  <c r="V7" i="93" s="1"/>
  <c r="H26" i="95" s="1"/>
  <c r="F4" i="93"/>
  <c r="D7" i="87"/>
  <c r="V7" i="87" s="1"/>
  <c r="C26" i="95" s="1"/>
  <c r="F4" i="87"/>
  <c r="F2" i="93"/>
  <c r="F2" i="88"/>
  <c r="Y56" i="35"/>
  <c r="W56" i="35"/>
  <c r="Y30" i="35"/>
  <c r="W30" i="35"/>
  <c r="Y61" i="35"/>
  <c r="W61" i="35"/>
  <c r="Y25" i="35"/>
  <c r="W25" i="35"/>
  <c r="H2" i="89" s="1"/>
  <c r="Y24" i="35"/>
  <c r="W24" i="35"/>
  <c r="W40" i="35"/>
  <c r="AB40" i="35" s="1"/>
  <c r="Y40" i="35"/>
  <c r="W28" i="35"/>
  <c r="Y28" i="35"/>
  <c r="Y31" i="35"/>
  <c r="Y32" i="35"/>
  <c r="Y62" i="35"/>
  <c r="W62" i="35"/>
  <c r="W45" i="35"/>
  <c r="Y45" i="35"/>
  <c r="V32" i="35"/>
  <c r="W39" i="35"/>
  <c r="AB39" i="35" s="1"/>
  <c r="Y39" i="35"/>
  <c r="Y60" i="35"/>
  <c r="W60" i="35"/>
  <c r="Y29" i="35"/>
  <c r="W29" i="35"/>
  <c r="Y47" i="35"/>
  <c r="W47" i="35"/>
  <c r="F2" i="91"/>
  <c r="Q55" i="35"/>
  <c r="Y55" i="35"/>
  <c r="W55" i="35"/>
  <c r="AB55" i="35" s="1"/>
  <c r="Y44" i="35"/>
  <c r="W44" i="35"/>
  <c r="P46" i="35"/>
  <c r="Y46" i="35"/>
  <c r="W46" i="35"/>
  <c r="Y58" i="35"/>
  <c r="W58" i="35"/>
  <c r="V31" i="35"/>
  <c r="J4" i="122"/>
  <c r="V16" i="35"/>
  <c r="V15" i="35"/>
  <c r="P45" i="35"/>
  <c r="Q56" i="35"/>
  <c r="Q61" i="35"/>
  <c r="P47" i="35"/>
  <c r="F2" i="92"/>
  <c r="O24" i="35"/>
  <c r="O32" i="35"/>
  <c r="Y15" i="35"/>
  <c r="N15" i="35"/>
  <c r="G27" i="35"/>
  <c r="Y16" i="35"/>
  <c r="N16" i="35"/>
  <c r="O31" i="35"/>
  <c r="O28" i="35"/>
  <c r="O25" i="35"/>
  <c r="O30" i="35"/>
  <c r="O29" i="35"/>
  <c r="C8" i="87"/>
  <c r="B7" i="87"/>
  <c r="C15" i="87"/>
  <c r="C13" i="87"/>
  <c r="C10" i="87"/>
  <c r="C11" i="87"/>
  <c r="C16" i="87"/>
  <c r="C9" i="87"/>
  <c r="C14" i="87"/>
  <c r="C12" i="87"/>
  <c r="B7" i="92"/>
  <c r="C8" i="92"/>
  <c r="C9" i="92"/>
  <c r="C10" i="92"/>
  <c r="C16" i="92"/>
  <c r="C11" i="92"/>
  <c r="C14" i="92"/>
  <c r="C13" i="92"/>
  <c r="C15" i="92"/>
  <c r="C12" i="92"/>
  <c r="B7" i="96"/>
  <c r="B7" i="88"/>
  <c r="C8" i="88"/>
  <c r="C16" i="88"/>
  <c r="C13" i="88"/>
  <c r="C15" i="88"/>
  <c r="C10" i="88"/>
  <c r="C11" i="88"/>
  <c r="C14" i="88"/>
  <c r="C12" i="88"/>
  <c r="C9" i="88"/>
  <c r="C8" i="93"/>
  <c r="B7" i="93"/>
  <c r="C10" i="93"/>
  <c r="C12" i="93"/>
  <c r="C11" i="93"/>
  <c r="C16" i="93"/>
  <c r="C15" i="93"/>
  <c r="C13" i="93"/>
  <c r="C9" i="93"/>
  <c r="C14" i="93"/>
  <c r="B7" i="94"/>
  <c r="B7" i="107"/>
  <c r="C8" i="107"/>
  <c r="C10" i="107"/>
  <c r="C9" i="107"/>
  <c r="C14" i="107"/>
  <c r="C12" i="107"/>
  <c r="C13" i="107"/>
  <c r="C15" i="107"/>
  <c r="C16" i="107"/>
  <c r="C11" i="107"/>
  <c r="B7" i="91"/>
  <c r="C8" i="91"/>
  <c r="C15" i="91"/>
  <c r="C12" i="91"/>
  <c r="C13" i="91"/>
  <c r="C16" i="91"/>
  <c r="C9" i="91"/>
  <c r="C14" i="91"/>
  <c r="C11" i="91"/>
  <c r="C10" i="91"/>
  <c r="S8" i="122" l="1"/>
  <c r="S16" i="122"/>
  <c r="S9" i="122"/>
  <c r="S7" i="122"/>
  <c r="S10" i="122"/>
  <c r="S11" i="122"/>
  <c r="S12" i="122"/>
  <c r="S13" i="122"/>
  <c r="S14" i="122"/>
  <c r="S15" i="122"/>
  <c r="J4" i="115"/>
  <c r="J4" i="89"/>
  <c r="J2" i="100"/>
  <c r="B7" i="105"/>
  <c r="U7" i="105" s="1"/>
  <c r="H2" i="107"/>
  <c r="B7" i="118"/>
  <c r="U7" i="118" s="1"/>
  <c r="B7" i="101"/>
  <c r="U7" i="101" s="1"/>
  <c r="B7" i="100"/>
  <c r="U7" i="100" s="1"/>
  <c r="F2" i="80"/>
  <c r="C12" i="116"/>
  <c r="B12" i="116" s="1"/>
  <c r="C9" i="90"/>
  <c r="B9" i="90" s="1"/>
  <c r="F2" i="90"/>
  <c r="C16" i="90"/>
  <c r="B16" i="90" s="1"/>
  <c r="C13" i="90"/>
  <c r="B13" i="90" s="1"/>
  <c r="B7" i="90"/>
  <c r="W7" i="90" s="1"/>
  <c r="J2" i="99"/>
  <c r="F4" i="116"/>
  <c r="C9" i="116"/>
  <c r="B9" i="116" s="1"/>
  <c r="C16" i="116"/>
  <c r="B16" i="116" s="1"/>
  <c r="C15" i="116"/>
  <c r="B15" i="116" s="1"/>
  <c r="B7" i="116"/>
  <c r="U7" i="116" s="1"/>
  <c r="C11" i="116"/>
  <c r="B11" i="116" s="1"/>
  <c r="C8" i="116"/>
  <c r="D8" i="116" s="1"/>
  <c r="E8" i="116" s="1"/>
  <c r="V8" i="116" s="1"/>
  <c r="C13" i="116"/>
  <c r="C14" i="116"/>
  <c r="B14" i="116" s="1"/>
  <c r="H2" i="116"/>
  <c r="C10" i="90"/>
  <c r="D10" i="90" s="1"/>
  <c r="B7" i="106"/>
  <c r="U7" i="106" s="1"/>
  <c r="C12" i="90"/>
  <c r="B12" i="90" s="1"/>
  <c r="C11" i="122"/>
  <c r="B11" i="122" s="1"/>
  <c r="C14" i="90"/>
  <c r="B14" i="90" s="1"/>
  <c r="C8" i="90"/>
  <c r="C15" i="90"/>
  <c r="B15" i="90" s="1"/>
  <c r="C11" i="90"/>
  <c r="B11" i="90" s="1"/>
  <c r="B2" i="119"/>
  <c r="F2" i="119" s="1"/>
  <c r="C10" i="116"/>
  <c r="F2" i="116"/>
  <c r="F4" i="90"/>
  <c r="B2" i="109"/>
  <c r="F2" i="109" s="1"/>
  <c r="B2" i="110"/>
  <c r="B4" i="110" s="1"/>
  <c r="P7" i="110" s="1"/>
  <c r="P8" i="110" s="1"/>
  <c r="AB24" i="35"/>
  <c r="AC24" i="35" s="1"/>
  <c r="B2" i="115"/>
  <c r="B4" i="115" s="1"/>
  <c r="P7" i="115" s="1"/>
  <c r="P8" i="115" s="1"/>
  <c r="H2" i="115"/>
  <c r="AB25" i="35"/>
  <c r="AC25" i="35" s="1"/>
  <c r="AB54" i="35"/>
  <c r="AC54" i="35" s="1"/>
  <c r="AB9" i="35"/>
  <c r="R13" i="35"/>
  <c r="H2" i="91"/>
  <c r="Q10" i="121"/>
  <c r="Q10" i="120"/>
  <c r="Q10" i="119"/>
  <c r="Q8" i="118"/>
  <c r="P9" i="118"/>
  <c r="Q10" i="117"/>
  <c r="P9" i="116"/>
  <c r="Q9" i="116"/>
  <c r="Q10" i="115"/>
  <c r="Q10" i="112"/>
  <c r="Q10" i="111"/>
  <c r="Q10" i="110"/>
  <c r="Q10" i="109"/>
  <c r="Q8" i="108"/>
  <c r="P8" i="108"/>
  <c r="Q10" i="107"/>
  <c r="P9" i="107"/>
  <c r="W7" i="107"/>
  <c r="U7" i="107"/>
  <c r="Q8" i="99"/>
  <c r="P8" i="99"/>
  <c r="P9" i="106"/>
  <c r="P9" i="105"/>
  <c r="Q8" i="104"/>
  <c r="Q8" i="103"/>
  <c r="Q10" i="102"/>
  <c r="P9" i="101"/>
  <c r="C15" i="100"/>
  <c r="B15" i="100" s="1"/>
  <c r="Q7" i="100"/>
  <c r="P9" i="100"/>
  <c r="Q8" i="89"/>
  <c r="P8" i="96"/>
  <c r="P9" i="96" s="1"/>
  <c r="Q9" i="87"/>
  <c r="C10" i="122"/>
  <c r="C16" i="122"/>
  <c r="B16" i="122" s="1"/>
  <c r="V7" i="80"/>
  <c r="B26" i="95" s="1"/>
  <c r="P7" i="80"/>
  <c r="P8" i="80" s="1"/>
  <c r="C8" i="122"/>
  <c r="D8" i="122" s="1"/>
  <c r="E8" i="122" s="1"/>
  <c r="C13" i="122"/>
  <c r="B13" i="122" s="1"/>
  <c r="C12" i="122"/>
  <c r="C15" i="122"/>
  <c r="B15" i="122" s="1"/>
  <c r="C9" i="122"/>
  <c r="B9" i="122" s="1"/>
  <c r="Q7" i="122"/>
  <c r="Q8" i="122" s="1"/>
  <c r="V7" i="122"/>
  <c r="W7" i="122"/>
  <c r="P9" i="122"/>
  <c r="C14" i="122"/>
  <c r="F4" i="122"/>
  <c r="C16" i="100"/>
  <c r="B16" i="100" s="1"/>
  <c r="AB8" i="35"/>
  <c r="AC39" i="35"/>
  <c r="AC55" i="35"/>
  <c r="AC40" i="35"/>
  <c r="AB10" i="35"/>
  <c r="R58" i="35"/>
  <c r="H2" i="117" s="1"/>
  <c r="S57" i="35"/>
  <c r="J2" i="116" s="1"/>
  <c r="S12" i="35"/>
  <c r="J2" i="91" s="1"/>
  <c r="T16" i="35"/>
  <c r="S42" i="35"/>
  <c r="J2" i="107" s="1"/>
  <c r="AB41" i="35"/>
  <c r="AC41" i="35" s="1"/>
  <c r="R28" i="35"/>
  <c r="H2" i="102" s="1"/>
  <c r="R43" i="35"/>
  <c r="H2" i="108" s="1"/>
  <c r="S27" i="35"/>
  <c r="AB26" i="35"/>
  <c r="AC26" i="35" s="1"/>
  <c r="H4" i="122"/>
  <c r="D7" i="118"/>
  <c r="V7" i="118" s="1"/>
  <c r="D7" i="108"/>
  <c r="V7" i="108" s="1"/>
  <c r="D7" i="99"/>
  <c r="V7" i="99" s="1"/>
  <c r="D7" i="104"/>
  <c r="V7" i="104" s="1"/>
  <c r="D7" i="103"/>
  <c r="D7" i="100"/>
  <c r="D7" i="89"/>
  <c r="V7" i="89" s="1"/>
  <c r="P9" i="94"/>
  <c r="Q9" i="93"/>
  <c r="P9" i="93"/>
  <c r="P9" i="92"/>
  <c r="Q9" i="92"/>
  <c r="P9" i="91"/>
  <c r="Q9" i="91"/>
  <c r="P9" i="90"/>
  <c r="Q9" i="90"/>
  <c r="P9" i="87"/>
  <c r="Q9" i="80"/>
  <c r="C13" i="118"/>
  <c r="F4" i="80"/>
  <c r="N7" i="122"/>
  <c r="F4" i="99"/>
  <c r="F2" i="99"/>
  <c r="C12" i="118"/>
  <c r="C14" i="118"/>
  <c r="C8" i="118"/>
  <c r="C11" i="118"/>
  <c r="C15" i="118"/>
  <c r="C9" i="118"/>
  <c r="C10" i="118"/>
  <c r="F2" i="118"/>
  <c r="C16" i="118"/>
  <c r="C11" i="100"/>
  <c r="C8" i="100"/>
  <c r="B2" i="121"/>
  <c r="B2" i="120"/>
  <c r="B4" i="120" s="1"/>
  <c r="P7" i="120" s="1"/>
  <c r="B2" i="111"/>
  <c r="B4" i="111" s="1"/>
  <c r="P7" i="111" s="1"/>
  <c r="C9" i="100"/>
  <c r="B2" i="89"/>
  <c r="B4" i="89" s="1"/>
  <c r="P7" i="89" s="1"/>
  <c r="B2" i="104"/>
  <c r="B4" i="104" s="1"/>
  <c r="P7" i="104" s="1"/>
  <c r="F2" i="108"/>
  <c r="C12" i="100"/>
  <c r="B2" i="112"/>
  <c r="B4" i="112" s="1"/>
  <c r="P7" i="112" s="1"/>
  <c r="F4" i="108"/>
  <c r="C14" i="100"/>
  <c r="J4" i="88"/>
  <c r="C10" i="100"/>
  <c r="F4" i="100"/>
  <c r="F4" i="118"/>
  <c r="C13" i="100"/>
  <c r="J4" i="80"/>
  <c r="B2" i="117"/>
  <c r="F2" i="117" s="1"/>
  <c r="B2" i="103"/>
  <c r="B4" i="103" s="1"/>
  <c r="P7" i="103" s="1"/>
  <c r="B2" i="102"/>
  <c r="F2" i="102" s="1"/>
  <c r="F2" i="100"/>
  <c r="Z26" i="95"/>
  <c r="V7" i="90"/>
  <c r="E26" i="95" s="1"/>
  <c r="J4" i="87"/>
  <c r="U7" i="96"/>
  <c r="W7" i="87"/>
  <c r="U7" i="87"/>
  <c r="W7" i="91"/>
  <c r="U7" i="91"/>
  <c r="W7" i="92"/>
  <c r="U7" i="92"/>
  <c r="U7" i="93"/>
  <c r="W7" i="93"/>
  <c r="U7" i="94"/>
  <c r="J4" i="90"/>
  <c r="C11" i="80"/>
  <c r="C14" i="95"/>
  <c r="I14" i="95"/>
  <c r="J14" i="95"/>
  <c r="N14" i="95"/>
  <c r="V14" i="95"/>
  <c r="V38" i="95" s="1"/>
  <c r="H14" i="95"/>
  <c r="G14" i="95"/>
  <c r="F14" i="95"/>
  <c r="D14" i="95"/>
  <c r="C15" i="80"/>
  <c r="C14" i="80"/>
  <c r="C9" i="80"/>
  <c r="C8" i="80"/>
  <c r="C13" i="80"/>
  <c r="B7" i="80"/>
  <c r="C10" i="80"/>
  <c r="C12" i="80"/>
  <c r="C16" i="80"/>
  <c r="D4" i="106"/>
  <c r="Q7" i="106" s="1"/>
  <c r="F2" i="106"/>
  <c r="D4" i="94"/>
  <c r="F2" i="94"/>
  <c r="H27" i="35"/>
  <c r="Y27" i="35" s="1"/>
  <c r="D4" i="96"/>
  <c r="F2" i="96"/>
  <c r="D4" i="105"/>
  <c r="Q7" i="105" s="1"/>
  <c r="F2" i="105"/>
  <c r="D10" i="91"/>
  <c r="E10" i="91" s="1"/>
  <c r="F10" i="91" s="1"/>
  <c r="G10" i="91" s="1"/>
  <c r="B10" i="91"/>
  <c r="D16" i="91"/>
  <c r="E16" i="91" s="1"/>
  <c r="F16" i="91" s="1"/>
  <c r="G16" i="91" s="1"/>
  <c r="H16" i="91" s="1"/>
  <c r="I16" i="91" s="1"/>
  <c r="J16" i="91" s="1"/>
  <c r="K16" i="91" s="1"/>
  <c r="L16" i="91" s="1"/>
  <c r="M16" i="91" s="1"/>
  <c r="B16" i="91"/>
  <c r="B11" i="107"/>
  <c r="D11" i="107"/>
  <c r="E11" i="107" s="1"/>
  <c r="F11" i="107" s="1"/>
  <c r="G11" i="107" s="1"/>
  <c r="H11" i="107" s="1"/>
  <c r="V11" i="107" s="1"/>
  <c r="B12" i="107"/>
  <c r="D12" i="107"/>
  <c r="E12" i="107" s="1"/>
  <c r="F12" i="107" s="1"/>
  <c r="G12" i="107" s="1"/>
  <c r="H12" i="107" s="1"/>
  <c r="I12" i="107" s="1"/>
  <c r="V12" i="107" s="1"/>
  <c r="D8" i="107"/>
  <c r="E8" i="107" s="1"/>
  <c r="V8" i="107" s="1"/>
  <c r="B8" i="107"/>
  <c r="B15" i="93"/>
  <c r="D15" i="93"/>
  <c r="E15" i="93" s="1"/>
  <c r="F15" i="93" s="1"/>
  <c r="G15" i="93" s="1"/>
  <c r="H15" i="93" s="1"/>
  <c r="I15" i="93" s="1"/>
  <c r="J15" i="93" s="1"/>
  <c r="K15" i="93" s="1"/>
  <c r="L15" i="93" s="1"/>
  <c r="D10" i="93"/>
  <c r="E10" i="93" s="1"/>
  <c r="F10" i="93" s="1"/>
  <c r="G10" i="93" s="1"/>
  <c r="B10" i="93"/>
  <c r="B11" i="88"/>
  <c r="D11" i="88"/>
  <c r="E11" i="88" s="1"/>
  <c r="F11" i="88" s="1"/>
  <c r="G11" i="88" s="1"/>
  <c r="H11" i="88" s="1"/>
  <c r="B16" i="88"/>
  <c r="D16" i="88"/>
  <c r="E16" i="88" s="1"/>
  <c r="F16" i="88" s="1"/>
  <c r="G16" i="88" s="1"/>
  <c r="H16" i="88" s="1"/>
  <c r="I16" i="88" s="1"/>
  <c r="J16" i="88" s="1"/>
  <c r="K16" i="88" s="1"/>
  <c r="L16" i="88" s="1"/>
  <c r="M16" i="88" s="1"/>
  <c r="D13" i="92"/>
  <c r="E13" i="92" s="1"/>
  <c r="F13" i="92" s="1"/>
  <c r="G13" i="92" s="1"/>
  <c r="H13" i="92" s="1"/>
  <c r="I13" i="92" s="1"/>
  <c r="J13" i="92" s="1"/>
  <c r="B13" i="92"/>
  <c r="B10" i="92"/>
  <c r="D10" i="92"/>
  <c r="E10" i="92" s="1"/>
  <c r="F10" i="92" s="1"/>
  <c r="G10" i="92" s="1"/>
  <c r="N7" i="92"/>
  <c r="D16" i="87"/>
  <c r="E16" i="87" s="1"/>
  <c r="F16" i="87" s="1"/>
  <c r="G16" i="87" s="1"/>
  <c r="H16" i="87" s="1"/>
  <c r="I16" i="87" s="1"/>
  <c r="J16" i="87" s="1"/>
  <c r="K16" i="87" s="1"/>
  <c r="L16" i="87" s="1"/>
  <c r="M16" i="87" s="1"/>
  <c r="B16" i="87"/>
  <c r="B15" i="87"/>
  <c r="D15" i="87"/>
  <c r="E15" i="87" s="1"/>
  <c r="F15" i="87" s="1"/>
  <c r="G15" i="87" s="1"/>
  <c r="H15" i="87" s="1"/>
  <c r="I15" i="87" s="1"/>
  <c r="J15" i="87" s="1"/>
  <c r="K15" i="87" s="1"/>
  <c r="L15" i="87" s="1"/>
  <c r="B11" i="91"/>
  <c r="D11" i="91"/>
  <c r="E11" i="91" s="1"/>
  <c r="F11" i="91" s="1"/>
  <c r="G11" i="91" s="1"/>
  <c r="H11" i="91" s="1"/>
  <c r="B13" i="91"/>
  <c r="D13" i="91"/>
  <c r="E13" i="91" s="1"/>
  <c r="F13" i="91" s="1"/>
  <c r="G13" i="91" s="1"/>
  <c r="H13" i="91" s="1"/>
  <c r="I13" i="91" s="1"/>
  <c r="J13" i="91" s="1"/>
  <c r="D8" i="91"/>
  <c r="E8" i="91" s="1"/>
  <c r="B8" i="91"/>
  <c r="B16" i="107"/>
  <c r="D16" i="107"/>
  <c r="E16" i="107" s="1"/>
  <c r="F16" i="107" s="1"/>
  <c r="G16" i="107" s="1"/>
  <c r="H16" i="107" s="1"/>
  <c r="I16" i="107" s="1"/>
  <c r="J16" i="107" s="1"/>
  <c r="K16" i="107" s="1"/>
  <c r="L16" i="107" s="1"/>
  <c r="M16" i="107" s="1"/>
  <c r="V16" i="107" s="1"/>
  <c r="D14" i="107"/>
  <c r="E14" i="107" s="1"/>
  <c r="F14" i="107" s="1"/>
  <c r="G14" i="107" s="1"/>
  <c r="H14" i="107" s="1"/>
  <c r="I14" i="107" s="1"/>
  <c r="J14" i="107" s="1"/>
  <c r="K14" i="107" s="1"/>
  <c r="V14" i="107" s="1"/>
  <c r="B14" i="107"/>
  <c r="B14" i="93"/>
  <c r="D14" i="93"/>
  <c r="E14" i="93" s="1"/>
  <c r="F14" i="93" s="1"/>
  <c r="G14" i="93" s="1"/>
  <c r="H14" i="93" s="1"/>
  <c r="I14" i="93" s="1"/>
  <c r="J14" i="93" s="1"/>
  <c r="K14" i="93" s="1"/>
  <c r="D16" i="93"/>
  <c r="E16" i="93" s="1"/>
  <c r="F16" i="93" s="1"/>
  <c r="G16" i="93" s="1"/>
  <c r="H16" i="93" s="1"/>
  <c r="I16" i="93" s="1"/>
  <c r="J16" i="93" s="1"/>
  <c r="K16" i="93" s="1"/>
  <c r="L16" i="93" s="1"/>
  <c r="M16" i="93" s="1"/>
  <c r="B16" i="93"/>
  <c r="N7" i="93"/>
  <c r="D9" i="88"/>
  <c r="E9" i="88" s="1"/>
  <c r="F9" i="88" s="1"/>
  <c r="B9" i="88"/>
  <c r="B10" i="88"/>
  <c r="D10" i="88"/>
  <c r="E10" i="88" s="1"/>
  <c r="F10" i="88" s="1"/>
  <c r="G10" i="88" s="1"/>
  <c r="D14" i="92"/>
  <c r="E14" i="92" s="1"/>
  <c r="F14" i="92" s="1"/>
  <c r="G14" i="92" s="1"/>
  <c r="H14" i="92" s="1"/>
  <c r="I14" i="92" s="1"/>
  <c r="J14" i="92" s="1"/>
  <c r="K14" i="92" s="1"/>
  <c r="B14" i="92"/>
  <c r="B9" i="92"/>
  <c r="D9" i="92"/>
  <c r="E9" i="92" s="1"/>
  <c r="F9" i="92" s="1"/>
  <c r="D12" i="87"/>
  <c r="E12" i="87" s="1"/>
  <c r="F12" i="87" s="1"/>
  <c r="G12" i="87" s="1"/>
  <c r="H12" i="87" s="1"/>
  <c r="I12" i="87" s="1"/>
  <c r="B12" i="87"/>
  <c r="B11" i="87"/>
  <c r="D11" i="87"/>
  <c r="E11" i="87" s="1"/>
  <c r="F11" i="87" s="1"/>
  <c r="G11" i="87" s="1"/>
  <c r="H11" i="87" s="1"/>
  <c r="B14" i="91"/>
  <c r="D14" i="91"/>
  <c r="E14" i="91" s="1"/>
  <c r="F14" i="91" s="1"/>
  <c r="G14" i="91" s="1"/>
  <c r="H14" i="91" s="1"/>
  <c r="I14" i="91" s="1"/>
  <c r="J14" i="91" s="1"/>
  <c r="K14" i="91" s="1"/>
  <c r="D12" i="91"/>
  <c r="E12" i="91" s="1"/>
  <c r="F12" i="91" s="1"/>
  <c r="G12" i="91" s="1"/>
  <c r="H12" i="91" s="1"/>
  <c r="I12" i="91" s="1"/>
  <c r="B12" i="91"/>
  <c r="N7" i="91"/>
  <c r="B15" i="107"/>
  <c r="D15" i="107"/>
  <c r="E15" i="107" s="1"/>
  <c r="F15" i="107" s="1"/>
  <c r="G15" i="107" s="1"/>
  <c r="H15" i="107" s="1"/>
  <c r="I15" i="107" s="1"/>
  <c r="J15" i="107" s="1"/>
  <c r="K15" i="107" s="1"/>
  <c r="L15" i="107" s="1"/>
  <c r="V15" i="107" s="1"/>
  <c r="B9" i="107"/>
  <c r="D9" i="107"/>
  <c r="E9" i="107" s="1"/>
  <c r="F9" i="107" s="1"/>
  <c r="V9" i="107" s="1"/>
  <c r="B9" i="93"/>
  <c r="D9" i="93"/>
  <c r="E9" i="93" s="1"/>
  <c r="F9" i="93" s="1"/>
  <c r="D11" i="93"/>
  <c r="E11" i="93" s="1"/>
  <c r="F11" i="93" s="1"/>
  <c r="G11" i="93" s="1"/>
  <c r="H11" i="93" s="1"/>
  <c r="B11" i="93"/>
  <c r="D8" i="93"/>
  <c r="E8" i="93" s="1"/>
  <c r="B8" i="93"/>
  <c r="D12" i="88"/>
  <c r="E12" i="88" s="1"/>
  <c r="F12" i="88" s="1"/>
  <c r="G12" i="88" s="1"/>
  <c r="H12" i="88" s="1"/>
  <c r="I12" i="88" s="1"/>
  <c r="B12" i="88"/>
  <c r="B15" i="88"/>
  <c r="D15" i="88"/>
  <c r="E15" i="88" s="1"/>
  <c r="F15" i="88" s="1"/>
  <c r="G15" i="88" s="1"/>
  <c r="H15" i="88" s="1"/>
  <c r="I15" i="88" s="1"/>
  <c r="J15" i="88" s="1"/>
  <c r="K15" i="88" s="1"/>
  <c r="L15" i="88" s="1"/>
  <c r="D8" i="88"/>
  <c r="E8" i="88" s="1"/>
  <c r="B8" i="88"/>
  <c r="B7" i="99"/>
  <c r="C8" i="99"/>
  <c r="C14" i="99"/>
  <c r="C10" i="99"/>
  <c r="C11" i="99"/>
  <c r="C12" i="99"/>
  <c r="C15" i="99"/>
  <c r="C9" i="99"/>
  <c r="C13" i="99"/>
  <c r="C16" i="99"/>
  <c r="B12" i="92"/>
  <c r="D12" i="92"/>
  <c r="E12" i="92" s="1"/>
  <c r="F12" i="92" s="1"/>
  <c r="G12" i="92" s="1"/>
  <c r="H12" i="92" s="1"/>
  <c r="I12" i="92" s="1"/>
  <c r="B11" i="92"/>
  <c r="D11" i="92"/>
  <c r="E11" i="92" s="1"/>
  <c r="F11" i="92" s="1"/>
  <c r="G11" i="92" s="1"/>
  <c r="H11" i="92" s="1"/>
  <c r="B7" i="108"/>
  <c r="C8" i="108"/>
  <c r="C13" i="108"/>
  <c r="C14" i="108"/>
  <c r="C10" i="108"/>
  <c r="C11" i="108"/>
  <c r="C9" i="108"/>
  <c r="C15" i="108"/>
  <c r="C16" i="108"/>
  <c r="C12" i="108"/>
  <c r="B14" i="87"/>
  <c r="D14" i="87"/>
  <c r="E14" i="87" s="1"/>
  <c r="F14" i="87" s="1"/>
  <c r="G14" i="87" s="1"/>
  <c r="H14" i="87" s="1"/>
  <c r="I14" i="87" s="1"/>
  <c r="J14" i="87" s="1"/>
  <c r="K14" i="87" s="1"/>
  <c r="D10" i="87"/>
  <c r="E10" i="87" s="1"/>
  <c r="F10" i="87" s="1"/>
  <c r="G10" i="87" s="1"/>
  <c r="B10" i="87"/>
  <c r="N7" i="87"/>
  <c r="D9" i="91"/>
  <c r="E9" i="91" s="1"/>
  <c r="F9" i="91" s="1"/>
  <c r="B9" i="91"/>
  <c r="D15" i="91"/>
  <c r="E15" i="91" s="1"/>
  <c r="F15" i="91" s="1"/>
  <c r="G15" i="91" s="1"/>
  <c r="H15" i="91" s="1"/>
  <c r="I15" i="91" s="1"/>
  <c r="J15" i="91" s="1"/>
  <c r="K15" i="91" s="1"/>
  <c r="L15" i="91" s="1"/>
  <c r="B15" i="91"/>
  <c r="D13" i="107"/>
  <c r="E13" i="107" s="1"/>
  <c r="F13" i="107" s="1"/>
  <c r="G13" i="107" s="1"/>
  <c r="H13" i="107" s="1"/>
  <c r="I13" i="107" s="1"/>
  <c r="J13" i="107" s="1"/>
  <c r="V13" i="107" s="1"/>
  <c r="B13" i="107"/>
  <c r="D10" i="107"/>
  <c r="E10" i="107" s="1"/>
  <c r="F10" i="107" s="1"/>
  <c r="G10" i="107" s="1"/>
  <c r="V10" i="107" s="1"/>
  <c r="B10" i="107"/>
  <c r="N7" i="107"/>
  <c r="B13" i="93"/>
  <c r="D13" i="93"/>
  <c r="E13" i="93" s="1"/>
  <c r="F13" i="93" s="1"/>
  <c r="G13" i="93" s="1"/>
  <c r="H13" i="93" s="1"/>
  <c r="I13" i="93" s="1"/>
  <c r="J13" i="93" s="1"/>
  <c r="B12" i="93"/>
  <c r="D12" i="93"/>
  <c r="E12" i="93" s="1"/>
  <c r="F12" i="93" s="1"/>
  <c r="G12" i="93" s="1"/>
  <c r="H12" i="93" s="1"/>
  <c r="I12" i="93" s="1"/>
  <c r="B14" i="88"/>
  <c r="D14" i="88"/>
  <c r="E14" i="88" s="1"/>
  <c r="F14" i="88" s="1"/>
  <c r="G14" i="88" s="1"/>
  <c r="H14" i="88" s="1"/>
  <c r="I14" i="88" s="1"/>
  <c r="J14" i="88" s="1"/>
  <c r="K14" i="88" s="1"/>
  <c r="B13" i="88"/>
  <c r="D13" i="88"/>
  <c r="E13" i="88" s="1"/>
  <c r="F13" i="88" s="1"/>
  <c r="G13" i="88" s="1"/>
  <c r="H13" i="88" s="1"/>
  <c r="I13" i="88" s="1"/>
  <c r="J13" i="88" s="1"/>
  <c r="N7" i="88"/>
  <c r="B15" i="92"/>
  <c r="D15" i="92"/>
  <c r="E15" i="92" s="1"/>
  <c r="F15" i="92" s="1"/>
  <c r="G15" i="92" s="1"/>
  <c r="H15" i="92" s="1"/>
  <c r="I15" i="92" s="1"/>
  <c r="J15" i="92" s="1"/>
  <c r="K15" i="92" s="1"/>
  <c r="L15" i="92" s="1"/>
  <c r="D16" i="92"/>
  <c r="E16" i="92" s="1"/>
  <c r="F16" i="92" s="1"/>
  <c r="G16" i="92" s="1"/>
  <c r="H16" i="92" s="1"/>
  <c r="I16" i="92" s="1"/>
  <c r="J16" i="92" s="1"/>
  <c r="K16" i="92" s="1"/>
  <c r="L16" i="92" s="1"/>
  <c r="M16" i="92" s="1"/>
  <c r="B16" i="92"/>
  <c r="D8" i="92"/>
  <c r="E8" i="92" s="1"/>
  <c r="B8" i="92"/>
  <c r="D9" i="87"/>
  <c r="E9" i="87" s="1"/>
  <c r="F9" i="87" s="1"/>
  <c r="B9" i="87"/>
  <c r="B13" i="87"/>
  <c r="D13" i="87"/>
  <c r="E13" i="87" s="1"/>
  <c r="F13" i="87" s="1"/>
  <c r="G13" i="87" s="1"/>
  <c r="H13" i="87" s="1"/>
  <c r="I13" i="87" s="1"/>
  <c r="J13" i="87" s="1"/>
  <c r="D8" i="87"/>
  <c r="E8" i="87" s="1"/>
  <c r="B8" i="87"/>
  <c r="S12" i="115" l="1"/>
  <c r="S13" i="115"/>
  <c r="S14" i="115"/>
  <c r="S15" i="115"/>
  <c r="S8" i="115"/>
  <c r="S16" i="115"/>
  <c r="S9" i="115"/>
  <c r="S7" i="115"/>
  <c r="S11" i="115"/>
  <c r="S10" i="115"/>
  <c r="S14" i="89"/>
  <c r="S15" i="89"/>
  <c r="S8" i="89"/>
  <c r="S16" i="89"/>
  <c r="S13" i="89"/>
  <c r="S9" i="89"/>
  <c r="S7" i="89"/>
  <c r="S10" i="89"/>
  <c r="S11" i="89"/>
  <c r="S12" i="89"/>
  <c r="S12" i="88"/>
  <c r="S13" i="88"/>
  <c r="S14" i="88"/>
  <c r="S15" i="88"/>
  <c r="S10" i="88"/>
  <c r="S8" i="88"/>
  <c r="S16" i="88"/>
  <c r="S9" i="88"/>
  <c r="S7" i="88"/>
  <c r="S11" i="88"/>
  <c r="S14" i="90"/>
  <c r="S15" i="90"/>
  <c r="S8" i="90"/>
  <c r="S16" i="90"/>
  <c r="S9" i="90"/>
  <c r="S7" i="90"/>
  <c r="S12" i="90"/>
  <c r="S10" i="90"/>
  <c r="S13" i="90"/>
  <c r="S11" i="90"/>
  <c r="S8" i="80"/>
  <c r="S16" i="80"/>
  <c r="S15" i="80"/>
  <c r="S9" i="80"/>
  <c r="S7" i="80"/>
  <c r="S10" i="80"/>
  <c r="S11" i="80"/>
  <c r="S12" i="80"/>
  <c r="S14" i="80"/>
  <c r="S13" i="80"/>
  <c r="S10" i="87"/>
  <c r="S11" i="87"/>
  <c r="S9" i="87"/>
  <c r="S12" i="87"/>
  <c r="S8" i="87"/>
  <c r="S13" i="87"/>
  <c r="S16" i="87"/>
  <c r="S14" i="87"/>
  <c r="S7" i="87"/>
  <c r="S15" i="87"/>
  <c r="J4" i="116"/>
  <c r="J4" i="99"/>
  <c r="J4" i="107"/>
  <c r="J4" i="100"/>
  <c r="J4" i="91"/>
  <c r="C9" i="115"/>
  <c r="B9" i="115" s="1"/>
  <c r="N7" i="116"/>
  <c r="B4" i="119"/>
  <c r="P7" i="119" s="1"/>
  <c r="P8" i="119" s="1"/>
  <c r="B4" i="109"/>
  <c r="P7" i="109" s="1"/>
  <c r="P8" i="109" s="1"/>
  <c r="B7" i="110"/>
  <c r="U7" i="110" s="1"/>
  <c r="C8" i="115"/>
  <c r="B8" i="115" s="1"/>
  <c r="C14" i="115"/>
  <c r="D10" i="116"/>
  <c r="E10" i="116" s="1"/>
  <c r="F10" i="116" s="1"/>
  <c r="G10" i="116" s="1"/>
  <c r="V10" i="116" s="1"/>
  <c r="D16" i="90"/>
  <c r="E16" i="90" s="1"/>
  <c r="F16" i="90" s="1"/>
  <c r="G16" i="90" s="1"/>
  <c r="H16" i="90" s="1"/>
  <c r="I16" i="90" s="1"/>
  <c r="J16" i="90" s="1"/>
  <c r="K16" i="90" s="1"/>
  <c r="D12" i="116"/>
  <c r="E12" i="116" s="1"/>
  <c r="D12" i="90"/>
  <c r="E12" i="90" s="1"/>
  <c r="F12" i="90" s="1"/>
  <c r="G12" i="90" s="1"/>
  <c r="H12" i="90" s="1"/>
  <c r="I12" i="90" s="1"/>
  <c r="W12" i="90" s="1"/>
  <c r="D11" i="116"/>
  <c r="E11" i="116" s="1"/>
  <c r="F11" i="116" s="1"/>
  <c r="G11" i="116" s="1"/>
  <c r="H11" i="116" s="1"/>
  <c r="V11" i="116" s="1"/>
  <c r="B8" i="116"/>
  <c r="W8" i="116" s="1"/>
  <c r="C16" i="110"/>
  <c r="B16" i="110" s="1"/>
  <c r="C9" i="110"/>
  <c r="F4" i="110"/>
  <c r="C15" i="110"/>
  <c r="B15" i="110" s="1"/>
  <c r="N7" i="90"/>
  <c r="C11" i="110"/>
  <c r="E10" i="90"/>
  <c r="F10" i="90" s="1"/>
  <c r="G10" i="90" s="1"/>
  <c r="V10" i="90" s="1"/>
  <c r="E29" i="95" s="1"/>
  <c r="C14" i="110"/>
  <c r="B10" i="90"/>
  <c r="E17" i="95" s="1"/>
  <c r="D9" i="116"/>
  <c r="E9" i="116" s="1"/>
  <c r="F9" i="116" s="1"/>
  <c r="V9" i="116" s="1"/>
  <c r="C15" i="115"/>
  <c r="B15" i="115" s="1"/>
  <c r="D13" i="116"/>
  <c r="E13" i="116" s="1"/>
  <c r="F13" i="116" s="1"/>
  <c r="G13" i="116" s="1"/>
  <c r="H13" i="116" s="1"/>
  <c r="I13" i="116" s="1"/>
  <c r="J13" i="116" s="1"/>
  <c r="V13" i="116" s="1"/>
  <c r="C12" i="110"/>
  <c r="B12" i="110" s="1"/>
  <c r="B10" i="116"/>
  <c r="U10" i="116" s="1"/>
  <c r="F4" i="115"/>
  <c r="B7" i="115"/>
  <c r="N7" i="115" s="1"/>
  <c r="C10" i="115"/>
  <c r="B10" i="115" s="1"/>
  <c r="D10" i="122"/>
  <c r="E10" i="122" s="1"/>
  <c r="F10" i="122" s="1"/>
  <c r="G10" i="122" s="1"/>
  <c r="U7" i="90"/>
  <c r="C10" i="110"/>
  <c r="C8" i="110"/>
  <c r="D8" i="110" s="1"/>
  <c r="E8" i="110" s="1"/>
  <c r="V8" i="110" s="1"/>
  <c r="E14" i="95"/>
  <c r="E38" i="95" s="1"/>
  <c r="C13" i="110"/>
  <c r="B13" i="110" s="1"/>
  <c r="M14" i="95"/>
  <c r="F2" i="115"/>
  <c r="C13" i="115"/>
  <c r="B13" i="115" s="1"/>
  <c r="D12" i="122"/>
  <c r="E12" i="122" s="1"/>
  <c r="F12" i="122" s="1"/>
  <c r="G12" i="122" s="1"/>
  <c r="H12" i="122" s="1"/>
  <c r="I12" i="122" s="1"/>
  <c r="W7" i="116"/>
  <c r="D15" i="90"/>
  <c r="E15" i="90" s="1"/>
  <c r="F15" i="90" s="1"/>
  <c r="G15" i="90" s="1"/>
  <c r="H15" i="90" s="1"/>
  <c r="I15" i="90" s="1"/>
  <c r="J15" i="90" s="1"/>
  <c r="K15" i="90" s="1"/>
  <c r="L15" i="90" s="1"/>
  <c r="R14" i="95"/>
  <c r="B13" i="116"/>
  <c r="U13" i="116" s="1"/>
  <c r="D11" i="90"/>
  <c r="E11" i="90" s="1"/>
  <c r="F11" i="90" s="1"/>
  <c r="G11" i="90" s="1"/>
  <c r="H11" i="90" s="1"/>
  <c r="D13" i="90"/>
  <c r="E13" i="90" s="1"/>
  <c r="D14" i="90"/>
  <c r="E14" i="90" s="1"/>
  <c r="F14" i="90" s="1"/>
  <c r="G14" i="90" s="1"/>
  <c r="H14" i="90" s="1"/>
  <c r="I14" i="90" s="1"/>
  <c r="J14" i="90" s="1"/>
  <c r="K14" i="90" s="1"/>
  <c r="N14" i="90" s="1"/>
  <c r="AB56" i="35"/>
  <c r="AC56" i="35" s="1"/>
  <c r="D11" i="122"/>
  <c r="E11" i="122" s="1"/>
  <c r="F11" i="122" s="1"/>
  <c r="G11" i="122" s="1"/>
  <c r="H11" i="122" s="1"/>
  <c r="F2" i="110"/>
  <c r="D9" i="90"/>
  <c r="E9" i="90" s="1"/>
  <c r="F9" i="90" s="1"/>
  <c r="V9" i="90" s="1"/>
  <c r="E28" i="95" s="1"/>
  <c r="D16" i="116"/>
  <c r="E16" i="116" s="1"/>
  <c r="F16" i="116" s="1"/>
  <c r="G16" i="116" s="1"/>
  <c r="H16" i="116" s="1"/>
  <c r="I16" i="116" s="1"/>
  <c r="J16" i="116" s="1"/>
  <c r="K16" i="116" s="1"/>
  <c r="L16" i="116" s="1"/>
  <c r="M16" i="116" s="1"/>
  <c r="C12" i="115"/>
  <c r="B12" i="115" s="1"/>
  <c r="D15" i="116"/>
  <c r="E15" i="116" s="1"/>
  <c r="F15" i="116" s="1"/>
  <c r="G15" i="116" s="1"/>
  <c r="H15" i="116" s="1"/>
  <c r="I15" i="116" s="1"/>
  <c r="J15" i="116" s="1"/>
  <c r="K15" i="116" s="1"/>
  <c r="L15" i="116" s="1"/>
  <c r="V15" i="116" s="1"/>
  <c r="D14" i="116"/>
  <c r="E14" i="116" s="1"/>
  <c r="F14" i="116" s="1"/>
  <c r="G14" i="116" s="1"/>
  <c r="H14" i="116" s="1"/>
  <c r="I14" i="116" s="1"/>
  <c r="J14" i="116" s="1"/>
  <c r="K14" i="116" s="1"/>
  <c r="V14" i="116" s="1"/>
  <c r="S14" i="95"/>
  <c r="B8" i="90"/>
  <c r="D8" i="90"/>
  <c r="E8" i="90" s="1"/>
  <c r="V8" i="90" s="1"/>
  <c r="E27" i="95" s="1"/>
  <c r="B10" i="122"/>
  <c r="U10" i="122" s="1"/>
  <c r="C16" i="115"/>
  <c r="B16" i="115" s="1"/>
  <c r="C11" i="115"/>
  <c r="B12" i="122"/>
  <c r="U12" i="122" s="1"/>
  <c r="D16" i="100"/>
  <c r="E16" i="100" s="1"/>
  <c r="F16" i="100" s="1"/>
  <c r="G16" i="100" s="1"/>
  <c r="H16" i="100" s="1"/>
  <c r="I16" i="100" s="1"/>
  <c r="J16" i="100" s="1"/>
  <c r="K16" i="100" s="1"/>
  <c r="L16" i="100" s="1"/>
  <c r="M16" i="100" s="1"/>
  <c r="W16" i="100" s="1"/>
  <c r="D16" i="122"/>
  <c r="E16" i="122" s="1"/>
  <c r="F16" i="122" s="1"/>
  <c r="G16" i="122" s="1"/>
  <c r="H16" i="122" s="1"/>
  <c r="I16" i="122" s="1"/>
  <c r="J16" i="122" s="1"/>
  <c r="K16" i="122" s="1"/>
  <c r="L16" i="122" s="1"/>
  <c r="M16" i="122" s="1"/>
  <c r="T15" i="107"/>
  <c r="D13" i="122"/>
  <c r="E13" i="122" s="1"/>
  <c r="F13" i="122" s="1"/>
  <c r="R14" i="35"/>
  <c r="H2" i="92"/>
  <c r="Q11" i="121"/>
  <c r="P8" i="120"/>
  <c r="Q11" i="120"/>
  <c r="Q11" i="119"/>
  <c r="B10" i="118"/>
  <c r="B9" i="118"/>
  <c r="B15" i="118"/>
  <c r="B11" i="118"/>
  <c r="B13" i="118"/>
  <c r="P10" i="118"/>
  <c r="B16" i="118"/>
  <c r="D8" i="118"/>
  <c r="E8" i="118" s="1"/>
  <c r="V8" i="118" s="1"/>
  <c r="B14" i="118"/>
  <c r="W7" i="118"/>
  <c r="Q9" i="118"/>
  <c r="Q11" i="117"/>
  <c r="U11" i="116"/>
  <c r="P10" i="116"/>
  <c r="U12" i="116"/>
  <c r="U14" i="116"/>
  <c r="U15" i="116"/>
  <c r="U9" i="116"/>
  <c r="U16" i="116"/>
  <c r="Q10" i="116"/>
  <c r="T8" i="116"/>
  <c r="Q11" i="115"/>
  <c r="P9" i="115"/>
  <c r="Q11" i="112"/>
  <c r="P8" i="112"/>
  <c r="P8" i="111"/>
  <c r="Q11" i="111"/>
  <c r="Q11" i="110"/>
  <c r="P9" i="110"/>
  <c r="Q11" i="109"/>
  <c r="P9" i="108"/>
  <c r="Q9" i="108"/>
  <c r="W7" i="108"/>
  <c r="U7" i="108"/>
  <c r="U15" i="107"/>
  <c r="W15" i="107"/>
  <c r="T10" i="107"/>
  <c r="T9" i="107"/>
  <c r="W11" i="107"/>
  <c r="U11" i="107"/>
  <c r="W12" i="107"/>
  <c r="U12" i="107"/>
  <c r="W14" i="107"/>
  <c r="U14" i="107"/>
  <c r="T16" i="107"/>
  <c r="Q11" i="107"/>
  <c r="T8" i="107"/>
  <c r="T14" i="107"/>
  <c r="W9" i="107"/>
  <c r="U9" i="107"/>
  <c r="U8" i="107"/>
  <c r="W8" i="107"/>
  <c r="T11" i="107"/>
  <c r="T12" i="107"/>
  <c r="U10" i="107"/>
  <c r="W10" i="107"/>
  <c r="W13" i="107"/>
  <c r="U13" i="107"/>
  <c r="U16" i="107"/>
  <c r="W16" i="107"/>
  <c r="P10" i="107"/>
  <c r="T13" i="107"/>
  <c r="P9" i="99"/>
  <c r="U7" i="99"/>
  <c r="W7" i="99"/>
  <c r="Q9" i="99"/>
  <c r="Q8" i="106"/>
  <c r="P10" i="106"/>
  <c r="P10" i="105"/>
  <c r="Q8" i="105"/>
  <c r="P8" i="104"/>
  <c r="Q9" i="104"/>
  <c r="P8" i="103"/>
  <c r="V7" i="103"/>
  <c r="Q9" i="103"/>
  <c r="Q11" i="102"/>
  <c r="P10" i="101"/>
  <c r="U15" i="100"/>
  <c r="B9" i="100"/>
  <c r="M16" i="95" s="1"/>
  <c r="B14" i="100"/>
  <c r="M21" i="95" s="1"/>
  <c r="V7" i="100"/>
  <c r="B13" i="100"/>
  <c r="M20" i="95" s="1"/>
  <c r="P10" i="100"/>
  <c r="B12" i="100"/>
  <c r="M19" i="95" s="1"/>
  <c r="U16" i="100"/>
  <c r="D8" i="100"/>
  <c r="E8" i="100" s="1"/>
  <c r="V8" i="100" s="1"/>
  <c r="M27" i="95" s="1"/>
  <c r="W7" i="100"/>
  <c r="B10" i="100"/>
  <c r="M17" i="95" s="1"/>
  <c r="Q8" i="100"/>
  <c r="P8" i="89"/>
  <c r="Q9" i="89"/>
  <c r="Q10" i="87"/>
  <c r="B8" i="122"/>
  <c r="U8" i="122" s="1"/>
  <c r="D9" i="122"/>
  <c r="E9" i="122" s="1"/>
  <c r="Q7" i="96"/>
  <c r="Q8" i="96" s="1"/>
  <c r="F4" i="96"/>
  <c r="V8" i="122"/>
  <c r="B14" i="122"/>
  <c r="Q9" i="122"/>
  <c r="U16" i="122"/>
  <c r="U11" i="122"/>
  <c r="D15" i="122"/>
  <c r="U15" i="122"/>
  <c r="R7" i="122"/>
  <c r="L4" i="122"/>
  <c r="U13" i="122"/>
  <c r="U9" i="122"/>
  <c r="D14" i="122"/>
  <c r="E14" i="122" s="1"/>
  <c r="F14" i="122" s="1"/>
  <c r="G14" i="122" s="1"/>
  <c r="H14" i="122" s="1"/>
  <c r="I14" i="122" s="1"/>
  <c r="J14" i="122" s="1"/>
  <c r="K14" i="122" s="1"/>
  <c r="P10" i="122"/>
  <c r="T8" i="122"/>
  <c r="N7" i="100"/>
  <c r="R29" i="35"/>
  <c r="H2" i="103" s="1"/>
  <c r="S13" i="35"/>
  <c r="J2" i="92" s="1"/>
  <c r="S28" i="35"/>
  <c r="J2" i="102" s="1"/>
  <c r="S43" i="35"/>
  <c r="J2" i="108" s="1"/>
  <c r="AB42" i="35"/>
  <c r="AC42" i="35" s="1"/>
  <c r="S58" i="35"/>
  <c r="J2" i="117" s="1"/>
  <c r="AB57" i="35"/>
  <c r="AC57" i="35" s="1"/>
  <c r="R44" i="35"/>
  <c r="H2" i="109" s="1"/>
  <c r="AB11" i="35"/>
  <c r="AC11" i="35" s="1"/>
  <c r="L2" i="90" s="1"/>
  <c r="R59" i="35"/>
  <c r="H2" i="118" s="1"/>
  <c r="H4" i="100"/>
  <c r="R7" i="100" s="1"/>
  <c r="L2" i="100"/>
  <c r="H4" i="99"/>
  <c r="L2" i="99"/>
  <c r="N7" i="118"/>
  <c r="F4" i="106"/>
  <c r="F4" i="105"/>
  <c r="P10" i="96"/>
  <c r="F4" i="94"/>
  <c r="Q7" i="94"/>
  <c r="P10" i="94"/>
  <c r="P10" i="93"/>
  <c r="Q10" i="93"/>
  <c r="Q10" i="92"/>
  <c r="P10" i="92"/>
  <c r="Q10" i="91"/>
  <c r="P10" i="91"/>
  <c r="Q10" i="90"/>
  <c r="P10" i="90"/>
  <c r="P10" i="87"/>
  <c r="Q10" i="80"/>
  <c r="P9" i="80"/>
  <c r="C11" i="120"/>
  <c r="F4" i="112"/>
  <c r="F4" i="111"/>
  <c r="F4" i="109"/>
  <c r="F4" i="104"/>
  <c r="F4" i="103"/>
  <c r="F4" i="89"/>
  <c r="AC8" i="35"/>
  <c r="L2" i="80" s="1"/>
  <c r="AC9" i="35"/>
  <c r="L2" i="87" s="1"/>
  <c r="AC10" i="35"/>
  <c r="L2" i="88" s="1"/>
  <c r="C16" i="111"/>
  <c r="C10" i="111"/>
  <c r="C15" i="111"/>
  <c r="D15" i="100"/>
  <c r="E15" i="100" s="1"/>
  <c r="F15" i="100" s="1"/>
  <c r="G15" i="100" s="1"/>
  <c r="H15" i="100" s="1"/>
  <c r="I15" i="100" s="1"/>
  <c r="J15" i="100" s="1"/>
  <c r="K15" i="100" s="1"/>
  <c r="L15" i="100" s="1"/>
  <c r="C12" i="111"/>
  <c r="F2" i="111"/>
  <c r="C11" i="111"/>
  <c r="C14" i="111"/>
  <c r="C13" i="111"/>
  <c r="C8" i="111"/>
  <c r="C9" i="111"/>
  <c r="B7" i="111"/>
  <c r="C10" i="112"/>
  <c r="C14" i="112"/>
  <c r="B7" i="112"/>
  <c r="F2" i="104"/>
  <c r="C16" i="109"/>
  <c r="D11" i="118"/>
  <c r="E11" i="118" s="1"/>
  <c r="F11" i="118" s="1"/>
  <c r="G11" i="118" s="1"/>
  <c r="H11" i="118" s="1"/>
  <c r="V11" i="118" s="1"/>
  <c r="C9" i="120"/>
  <c r="C16" i="120"/>
  <c r="B8" i="100"/>
  <c r="C12" i="120"/>
  <c r="F4" i="120"/>
  <c r="C10" i="120"/>
  <c r="C8" i="120"/>
  <c r="B8" i="118"/>
  <c r="F2" i="120"/>
  <c r="C13" i="120"/>
  <c r="C14" i="120"/>
  <c r="B7" i="120"/>
  <c r="C15" i="120"/>
  <c r="D16" i="118"/>
  <c r="E16" i="118" s="1"/>
  <c r="F16" i="118" s="1"/>
  <c r="G16" i="118" s="1"/>
  <c r="H16" i="118" s="1"/>
  <c r="I16" i="118" s="1"/>
  <c r="J16" i="118" s="1"/>
  <c r="K16" i="118" s="1"/>
  <c r="L16" i="118" s="1"/>
  <c r="M16" i="118" s="1"/>
  <c r="V16" i="118" s="1"/>
  <c r="D12" i="118"/>
  <c r="E12" i="118" s="1"/>
  <c r="F12" i="118" s="1"/>
  <c r="G12" i="118" s="1"/>
  <c r="H12" i="118" s="1"/>
  <c r="I12" i="118" s="1"/>
  <c r="V12" i="118" s="1"/>
  <c r="D13" i="118"/>
  <c r="E13" i="118" s="1"/>
  <c r="F13" i="118" s="1"/>
  <c r="G13" i="118" s="1"/>
  <c r="H13" i="118" s="1"/>
  <c r="I13" i="118" s="1"/>
  <c r="J13" i="118" s="1"/>
  <c r="V13" i="118" s="1"/>
  <c r="B12" i="118"/>
  <c r="C11" i="109"/>
  <c r="C9" i="109"/>
  <c r="C13" i="109"/>
  <c r="D11" i="100"/>
  <c r="E11" i="100" s="1"/>
  <c r="F11" i="100" s="1"/>
  <c r="G11" i="100" s="1"/>
  <c r="H11" i="100" s="1"/>
  <c r="B4" i="117"/>
  <c r="P7" i="117" s="1"/>
  <c r="D15" i="118"/>
  <c r="E15" i="118" s="1"/>
  <c r="F15" i="118" s="1"/>
  <c r="G15" i="118" s="1"/>
  <c r="H15" i="118" s="1"/>
  <c r="I15" i="118" s="1"/>
  <c r="J15" i="118" s="1"/>
  <c r="K15" i="118" s="1"/>
  <c r="L15" i="118" s="1"/>
  <c r="V15" i="118" s="1"/>
  <c r="D12" i="100"/>
  <c r="E12" i="100" s="1"/>
  <c r="F12" i="100" s="1"/>
  <c r="B11" i="100"/>
  <c r="D14" i="118"/>
  <c r="E14" i="118" s="1"/>
  <c r="F14" i="118" s="1"/>
  <c r="G14" i="118" s="1"/>
  <c r="H14" i="118" s="1"/>
  <c r="I14" i="118" s="1"/>
  <c r="J14" i="118" s="1"/>
  <c r="K14" i="118" s="1"/>
  <c r="V14" i="118" s="1"/>
  <c r="F2" i="89"/>
  <c r="B4" i="102"/>
  <c r="P7" i="102" s="1"/>
  <c r="D10" i="118"/>
  <c r="E10" i="118" s="1"/>
  <c r="F10" i="118" s="1"/>
  <c r="G10" i="118" s="1"/>
  <c r="V10" i="118" s="1"/>
  <c r="D10" i="100"/>
  <c r="E10" i="100" s="1"/>
  <c r="F10" i="100" s="1"/>
  <c r="G10" i="100" s="1"/>
  <c r="V10" i="100" s="1"/>
  <c r="F2" i="121"/>
  <c r="D9" i="100"/>
  <c r="E9" i="100" s="1"/>
  <c r="F9" i="100" s="1"/>
  <c r="V9" i="100" s="1"/>
  <c r="B4" i="121"/>
  <c r="P7" i="121" s="1"/>
  <c r="D9" i="118"/>
  <c r="E9" i="118" s="1"/>
  <c r="F9" i="118" s="1"/>
  <c r="V9" i="118" s="1"/>
  <c r="D14" i="100"/>
  <c r="E14" i="100" s="1"/>
  <c r="F14" i="100" s="1"/>
  <c r="G14" i="100" s="1"/>
  <c r="H14" i="100" s="1"/>
  <c r="I14" i="100" s="1"/>
  <c r="J14" i="100" s="1"/>
  <c r="K14" i="100" s="1"/>
  <c r="V14" i="100" s="1"/>
  <c r="C15" i="112"/>
  <c r="C9" i="112"/>
  <c r="F2" i="103"/>
  <c r="F2" i="112"/>
  <c r="C12" i="112"/>
  <c r="C16" i="112"/>
  <c r="L2" i="89"/>
  <c r="D13" i="100"/>
  <c r="E13" i="100" s="1"/>
  <c r="F13" i="100" s="1"/>
  <c r="G13" i="100" s="1"/>
  <c r="H13" i="100" s="1"/>
  <c r="I13" i="100" s="1"/>
  <c r="J13" i="100" s="1"/>
  <c r="V13" i="100" s="1"/>
  <c r="C13" i="112"/>
  <c r="C11" i="112"/>
  <c r="C8" i="112"/>
  <c r="W26" i="95"/>
  <c r="U26" i="95"/>
  <c r="Q26" i="95"/>
  <c r="L26" i="95"/>
  <c r="D26" i="95"/>
  <c r="D38" i="95" s="1"/>
  <c r="T12" i="93"/>
  <c r="W9" i="91"/>
  <c r="U9" i="91"/>
  <c r="D34" i="95"/>
  <c r="V12" i="87"/>
  <c r="C31" i="95" s="1"/>
  <c r="W16" i="87"/>
  <c r="U16" i="87"/>
  <c r="T14" i="87"/>
  <c r="T16" i="92"/>
  <c r="W14" i="87"/>
  <c r="U14" i="87"/>
  <c r="U12" i="87"/>
  <c r="W12" i="87"/>
  <c r="W15" i="87"/>
  <c r="U15" i="87"/>
  <c r="V9" i="91"/>
  <c r="F28" i="95" s="1"/>
  <c r="W12" i="91"/>
  <c r="U12" i="91"/>
  <c r="D28" i="95"/>
  <c r="E20" i="95"/>
  <c r="U13" i="90"/>
  <c r="V16" i="87"/>
  <c r="C35" i="95" s="1"/>
  <c r="V10" i="92"/>
  <c r="G29" i="95" s="1"/>
  <c r="V27" i="95"/>
  <c r="E18" i="95"/>
  <c r="U11" i="90"/>
  <c r="T14" i="92"/>
  <c r="T16" i="87"/>
  <c r="T16" i="93"/>
  <c r="V8" i="87"/>
  <c r="C27" i="95" s="1"/>
  <c r="E19" i="95"/>
  <c r="U12" i="90"/>
  <c r="V12" i="91"/>
  <c r="F31" i="95" s="1"/>
  <c r="V33" i="95"/>
  <c r="E16" i="95"/>
  <c r="U9" i="90"/>
  <c r="W10" i="92"/>
  <c r="U10" i="92"/>
  <c r="U10" i="93"/>
  <c r="W10" i="93"/>
  <c r="V31" i="95"/>
  <c r="T12" i="92"/>
  <c r="T10" i="93"/>
  <c r="T9" i="92"/>
  <c r="D27" i="95"/>
  <c r="D31" i="95"/>
  <c r="V14" i="91"/>
  <c r="F33" i="95" s="1"/>
  <c r="W16" i="93"/>
  <c r="U16" i="93"/>
  <c r="V35" i="95"/>
  <c r="W13" i="92"/>
  <c r="U13" i="92"/>
  <c r="V10" i="93"/>
  <c r="H29" i="95" s="1"/>
  <c r="W7" i="80"/>
  <c r="U7" i="80"/>
  <c r="T13" i="93"/>
  <c r="T14" i="91"/>
  <c r="T10" i="91"/>
  <c r="D33" i="95"/>
  <c r="W13" i="87"/>
  <c r="U13" i="87"/>
  <c r="U9" i="87"/>
  <c r="W9" i="87"/>
  <c r="W8" i="92"/>
  <c r="U8" i="92"/>
  <c r="V8" i="92"/>
  <c r="G27" i="95" s="1"/>
  <c r="U14" i="91"/>
  <c r="W14" i="91"/>
  <c r="V16" i="93"/>
  <c r="H35" i="95" s="1"/>
  <c r="V13" i="92"/>
  <c r="G32" i="95" s="1"/>
  <c r="V15" i="93"/>
  <c r="H34" i="95" s="1"/>
  <c r="V30" i="95"/>
  <c r="B11" i="80"/>
  <c r="T9" i="93"/>
  <c r="T13" i="91"/>
  <c r="T11" i="93"/>
  <c r="T15" i="87"/>
  <c r="T15" i="91"/>
  <c r="E21" i="95"/>
  <c r="U14" i="90"/>
  <c r="V13" i="87"/>
  <c r="C32" i="95" s="1"/>
  <c r="W16" i="92"/>
  <c r="U16" i="92"/>
  <c r="V16" i="92"/>
  <c r="G35" i="95" s="1"/>
  <c r="W8" i="93"/>
  <c r="U8" i="93"/>
  <c r="V14" i="93"/>
  <c r="H33" i="95" s="1"/>
  <c r="W8" i="91"/>
  <c r="U8" i="91"/>
  <c r="U15" i="93"/>
  <c r="W15" i="93"/>
  <c r="T13" i="92"/>
  <c r="T12" i="87"/>
  <c r="T10" i="87"/>
  <c r="V15" i="92"/>
  <c r="G34" i="95" s="1"/>
  <c r="V8" i="93"/>
  <c r="H27" i="95" s="1"/>
  <c r="W14" i="93"/>
  <c r="U14" i="93"/>
  <c r="V8" i="91"/>
  <c r="F27" i="95" s="1"/>
  <c r="D35" i="95"/>
  <c r="W16" i="91"/>
  <c r="U16" i="91"/>
  <c r="T11" i="91"/>
  <c r="T15" i="93"/>
  <c r="T12" i="91"/>
  <c r="T8" i="91"/>
  <c r="T11" i="92"/>
  <c r="W15" i="92"/>
  <c r="U15" i="92"/>
  <c r="W12" i="93"/>
  <c r="U12" i="93"/>
  <c r="V29" i="95"/>
  <c r="V11" i="92"/>
  <c r="G30" i="95" s="1"/>
  <c r="W11" i="93"/>
  <c r="U11" i="93"/>
  <c r="V9" i="92"/>
  <c r="G28" i="95" s="1"/>
  <c r="V13" i="91"/>
  <c r="F32" i="95" s="1"/>
  <c r="V16" i="91"/>
  <c r="F35" i="95" s="1"/>
  <c r="C16" i="119"/>
  <c r="C11" i="119"/>
  <c r="C9" i="119"/>
  <c r="C12" i="119"/>
  <c r="B7" i="119"/>
  <c r="C13" i="119"/>
  <c r="C8" i="119"/>
  <c r="C14" i="119"/>
  <c r="C15" i="119"/>
  <c r="C10" i="119"/>
  <c r="T16" i="91"/>
  <c r="T14" i="93"/>
  <c r="T9" i="87"/>
  <c r="T8" i="87"/>
  <c r="V9" i="87"/>
  <c r="C28" i="95" s="1"/>
  <c r="V12" i="93"/>
  <c r="V13" i="93"/>
  <c r="H32" i="95" s="1"/>
  <c r="W10" i="87"/>
  <c r="U10" i="87"/>
  <c r="W11" i="92"/>
  <c r="U11" i="92"/>
  <c r="V11" i="93"/>
  <c r="H30" i="95" s="1"/>
  <c r="E23" i="95"/>
  <c r="U16" i="90"/>
  <c r="U9" i="92"/>
  <c r="W9" i="92"/>
  <c r="W13" i="91"/>
  <c r="U13" i="91"/>
  <c r="D30" i="95"/>
  <c r="W10" i="91"/>
  <c r="U10" i="91"/>
  <c r="T10" i="92"/>
  <c r="V27" i="35"/>
  <c r="V15" i="91"/>
  <c r="U13" i="93"/>
  <c r="W13" i="93"/>
  <c r="V32" i="95"/>
  <c r="E22" i="95"/>
  <c r="U15" i="90"/>
  <c r="V10" i="87"/>
  <c r="C29" i="95" s="1"/>
  <c r="V12" i="92"/>
  <c r="G31" i="95" s="1"/>
  <c r="V9" i="93"/>
  <c r="H28" i="95" s="1"/>
  <c r="V11" i="87"/>
  <c r="C30" i="95" s="1"/>
  <c r="W14" i="92"/>
  <c r="U14" i="92"/>
  <c r="V11" i="91"/>
  <c r="F30" i="95" s="1"/>
  <c r="V10" i="91"/>
  <c r="F29" i="95" s="1"/>
  <c r="T9" i="91"/>
  <c r="T15" i="92"/>
  <c r="T8" i="93"/>
  <c r="T8" i="92"/>
  <c r="W8" i="87"/>
  <c r="U8" i="87"/>
  <c r="D32" i="95"/>
  <c r="W15" i="91"/>
  <c r="U15" i="91"/>
  <c r="V14" i="87"/>
  <c r="C33" i="95" s="1"/>
  <c r="U12" i="92"/>
  <c r="W12" i="92"/>
  <c r="W9" i="93"/>
  <c r="U9" i="93"/>
  <c r="V34" i="95"/>
  <c r="W11" i="87"/>
  <c r="U11" i="87"/>
  <c r="V14" i="92"/>
  <c r="G33" i="95" s="1"/>
  <c r="D29" i="95"/>
  <c r="U11" i="91"/>
  <c r="W11" i="91"/>
  <c r="V15" i="87"/>
  <c r="C34" i="95" s="1"/>
  <c r="T11" i="87"/>
  <c r="T13" i="87"/>
  <c r="G38" i="95"/>
  <c r="H38" i="95"/>
  <c r="F38" i="95"/>
  <c r="C38" i="95"/>
  <c r="B13" i="80"/>
  <c r="B15" i="80"/>
  <c r="B12" i="80"/>
  <c r="D8" i="80"/>
  <c r="E8" i="80" s="1"/>
  <c r="D11" i="80"/>
  <c r="E11" i="80" s="1"/>
  <c r="F11" i="80" s="1"/>
  <c r="G11" i="80" s="1"/>
  <c r="H11" i="80" s="1"/>
  <c r="B9" i="80"/>
  <c r="B14" i="80"/>
  <c r="C17" i="95"/>
  <c r="C23" i="95"/>
  <c r="C18" i="95"/>
  <c r="C20" i="95"/>
  <c r="C15" i="95"/>
  <c r="C16" i="95"/>
  <c r="C21" i="95"/>
  <c r="C19" i="95"/>
  <c r="C22" i="95"/>
  <c r="M23" i="95"/>
  <c r="M22" i="95"/>
  <c r="U14" i="95"/>
  <c r="V17" i="95"/>
  <c r="V22" i="95"/>
  <c r="V23" i="95"/>
  <c r="V19" i="95"/>
  <c r="V21" i="95"/>
  <c r="V15" i="95"/>
  <c r="V20" i="95"/>
  <c r="V16" i="95"/>
  <c r="V18" i="95"/>
  <c r="W14" i="95"/>
  <c r="H18" i="95"/>
  <c r="H19" i="95"/>
  <c r="H15" i="95"/>
  <c r="H21" i="95"/>
  <c r="H22" i="95"/>
  <c r="H20" i="95"/>
  <c r="H16" i="95"/>
  <c r="H23" i="95"/>
  <c r="H17" i="95"/>
  <c r="G17" i="95"/>
  <c r="G19" i="95"/>
  <c r="G20" i="95"/>
  <c r="G22" i="95"/>
  <c r="G16" i="95"/>
  <c r="G15" i="95"/>
  <c r="G23" i="95"/>
  <c r="G18" i="95"/>
  <c r="G21" i="95"/>
  <c r="F16" i="95"/>
  <c r="F21" i="95"/>
  <c r="F20" i="95"/>
  <c r="F23" i="95"/>
  <c r="F22" i="95"/>
  <c r="F18" i="95"/>
  <c r="F17" i="95"/>
  <c r="F19" i="95"/>
  <c r="F15" i="95"/>
  <c r="D21" i="95"/>
  <c r="D15" i="95"/>
  <c r="D19" i="95"/>
  <c r="D17" i="95"/>
  <c r="D23" i="95"/>
  <c r="D20" i="95"/>
  <c r="D16" i="95"/>
  <c r="D22" i="95"/>
  <c r="D18" i="95"/>
  <c r="N7" i="80"/>
  <c r="B14" i="95"/>
  <c r="D13" i="80"/>
  <c r="E13" i="80" s="1"/>
  <c r="F13" i="80" s="1"/>
  <c r="G13" i="80" s="1"/>
  <c r="H13" i="80" s="1"/>
  <c r="I13" i="80" s="1"/>
  <c r="J13" i="80" s="1"/>
  <c r="D12" i="80"/>
  <c r="E12" i="80" s="1"/>
  <c r="F12" i="80" s="1"/>
  <c r="G12" i="80" s="1"/>
  <c r="H12" i="80" s="1"/>
  <c r="I12" i="80" s="1"/>
  <c r="D16" i="80"/>
  <c r="E16" i="80" s="1"/>
  <c r="F16" i="80" s="1"/>
  <c r="G16" i="80" s="1"/>
  <c r="H16" i="80" s="1"/>
  <c r="I16" i="80" s="1"/>
  <c r="J16" i="80" s="1"/>
  <c r="K16" i="80" s="1"/>
  <c r="L16" i="80" s="1"/>
  <c r="M16" i="80" s="1"/>
  <c r="D14" i="80"/>
  <c r="E14" i="80" s="1"/>
  <c r="F14" i="80" s="1"/>
  <c r="G14" i="80" s="1"/>
  <c r="H14" i="80" s="1"/>
  <c r="I14" i="80" s="1"/>
  <c r="J14" i="80" s="1"/>
  <c r="K14" i="80" s="1"/>
  <c r="D15" i="80"/>
  <c r="E15" i="80" s="1"/>
  <c r="F15" i="80" s="1"/>
  <c r="G15" i="80" s="1"/>
  <c r="H15" i="80" s="1"/>
  <c r="I15" i="80" s="1"/>
  <c r="J15" i="80" s="1"/>
  <c r="K15" i="80" s="1"/>
  <c r="L15" i="80" s="1"/>
  <c r="D9" i="80"/>
  <c r="E9" i="80" s="1"/>
  <c r="F9" i="80" s="1"/>
  <c r="D10" i="80"/>
  <c r="E10" i="80" s="1"/>
  <c r="F10" i="80" s="1"/>
  <c r="G10" i="80" s="1"/>
  <c r="B16" i="80"/>
  <c r="B8" i="80"/>
  <c r="B10" i="80"/>
  <c r="D7" i="94"/>
  <c r="C13" i="94"/>
  <c r="C9" i="94"/>
  <c r="C8" i="94"/>
  <c r="C12" i="94"/>
  <c r="C14" i="94"/>
  <c r="C11" i="94"/>
  <c r="C10" i="94"/>
  <c r="C15" i="94"/>
  <c r="C16" i="94"/>
  <c r="D7" i="106"/>
  <c r="C8" i="106"/>
  <c r="C13" i="106"/>
  <c r="C15" i="106"/>
  <c r="C9" i="106"/>
  <c r="C12" i="106"/>
  <c r="C16" i="106"/>
  <c r="C14" i="106"/>
  <c r="C10" i="106"/>
  <c r="C11" i="106"/>
  <c r="D7" i="96"/>
  <c r="C8" i="96"/>
  <c r="C13" i="96"/>
  <c r="C14" i="96"/>
  <c r="C9" i="96"/>
  <c r="C12" i="96"/>
  <c r="C11" i="96"/>
  <c r="C15" i="96"/>
  <c r="C10" i="96"/>
  <c r="C16" i="96"/>
  <c r="I27" i="35"/>
  <c r="X27" i="35" s="1"/>
  <c r="D7" i="105"/>
  <c r="C12" i="105"/>
  <c r="C14" i="105"/>
  <c r="C8" i="105"/>
  <c r="C9" i="105"/>
  <c r="C15" i="105"/>
  <c r="C10" i="105"/>
  <c r="C11" i="105"/>
  <c r="C13" i="105"/>
  <c r="C16" i="105"/>
  <c r="C11" i="89"/>
  <c r="C16" i="89"/>
  <c r="C15" i="89"/>
  <c r="C12" i="89"/>
  <c r="B7" i="89"/>
  <c r="C10" i="89"/>
  <c r="C9" i="89"/>
  <c r="C8" i="89"/>
  <c r="C13" i="89"/>
  <c r="C14" i="89"/>
  <c r="C8" i="104"/>
  <c r="C11" i="104"/>
  <c r="C10" i="104"/>
  <c r="C14" i="104"/>
  <c r="C13" i="104"/>
  <c r="C9" i="104"/>
  <c r="C12" i="104"/>
  <c r="B7" i="104"/>
  <c r="C15" i="104"/>
  <c r="C16" i="104"/>
  <c r="B7" i="103"/>
  <c r="C16" i="103"/>
  <c r="C14" i="103"/>
  <c r="C10" i="103"/>
  <c r="C9" i="103"/>
  <c r="C15" i="103"/>
  <c r="C12" i="103"/>
  <c r="C8" i="103"/>
  <c r="C11" i="103"/>
  <c r="C13" i="103"/>
  <c r="N13" i="88"/>
  <c r="N14" i="88"/>
  <c r="N12" i="93"/>
  <c r="N13" i="93"/>
  <c r="N10" i="107"/>
  <c r="N13" i="107"/>
  <c r="D9" i="108"/>
  <c r="E9" i="108" s="1"/>
  <c r="F9" i="108" s="1"/>
  <c r="V9" i="108" s="1"/>
  <c r="B9" i="108"/>
  <c r="B13" i="108"/>
  <c r="D13" i="108"/>
  <c r="E13" i="108" s="1"/>
  <c r="F13" i="108" s="1"/>
  <c r="G13" i="108" s="1"/>
  <c r="H13" i="108" s="1"/>
  <c r="I13" i="108" s="1"/>
  <c r="J13" i="108" s="1"/>
  <c r="V13" i="108" s="1"/>
  <c r="B9" i="99"/>
  <c r="D9" i="99"/>
  <c r="E9" i="99" s="1"/>
  <c r="F9" i="99" s="1"/>
  <c r="V9" i="99" s="1"/>
  <c r="D10" i="99"/>
  <c r="E10" i="99" s="1"/>
  <c r="F10" i="99" s="1"/>
  <c r="G10" i="99" s="1"/>
  <c r="V10" i="99" s="1"/>
  <c r="B10" i="99"/>
  <c r="B8" i="99"/>
  <c r="D8" i="99"/>
  <c r="E8" i="99" s="1"/>
  <c r="V8" i="99" s="1"/>
  <c r="N15" i="88"/>
  <c r="N11" i="87"/>
  <c r="N10" i="88"/>
  <c r="N16" i="93"/>
  <c r="N13" i="91"/>
  <c r="N11" i="91"/>
  <c r="N16" i="88"/>
  <c r="N11" i="88"/>
  <c r="N15" i="93"/>
  <c r="N12" i="107"/>
  <c r="N11" i="107"/>
  <c r="B11" i="110"/>
  <c r="N10" i="87"/>
  <c r="D12" i="108"/>
  <c r="E12" i="108" s="1"/>
  <c r="F12" i="108" s="1"/>
  <c r="G12" i="108" s="1"/>
  <c r="H12" i="108" s="1"/>
  <c r="I12" i="108" s="1"/>
  <c r="V12" i="108" s="1"/>
  <c r="B12" i="108"/>
  <c r="D11" i="108"/>
  <c r="E11" i="108" s="1"/>
  <c r="F11" i="108" s="1"/>
  <c r="G11" i="108" s="1"/>
  <c r="H11" i="108" s="1"/>
  <c r="V11" i="108" s="1"/>
  <c r="B11" i="108"/>
  <c r="D8" i="108"/>
  <c r="E8" i="108" s="1"/>
  <c r="V8" i="108" s="1"/>
  <c r="B8" i="108"/>
  <c r="D15" i="99"/>
  <c r="E15" i="99" s="1"/>
  <c r="F15" i="99" s="1"/>
  <c r="G15" i="99" s="1"/>
  <c r="H15" i="99" s="1"/>
  <c r="I15" i="99" s="1"/>
  <c r="J15" i="99" s="1"/>
  <c r="K15" i="99" s="1"/>
  <c r="L15" i="99" s="1"/>
  <c r="V15" i="99" s="1"/>
  <c r="B15" i="99"/>
  <c r="B14" i="99"/>
  <c r="D14" i="99"/>
  <c r="E14" i="99" s="1"/>
  <c r="F14" i="99" s="1"/>
  <c r="G14" i="99" s="1"/>
  <c r="H14" i="99" s="1"/>
  <c r="I14" i="99" s="1"/>
  <c r="J14" i="99" s="1"/>
  <c r="K14" i="99" s="1"/>
  <c r="V14" i="99" s="1"/>
  <c r="N7" i="99"/>
  <c r="N8" i="93"/>
  <c r="N11" i="93"/>
  <c r="N14" i="93"/>
  <c r="N16" i="87"/>
  <c r="N8" i="87"/>
  <c r="N9" i="87"/>
  <c r="N8" i="92"/>
  <c r="N16" i="92"/>
  <c r="N15" i="91"/>
  <c r="N9" i="91"/>
  <c r="N14" i="87"/>
  <c r="D16" i="108"/>
  <c r="E16" i="108" s="1"/>
  <c r="F16" i="108" s="1"/>
  <c r="G16" i="108" s="1"/>
  <c r="H16" i="108" s="1"/>
  <c r="I16" i="108" s="1"/>
  <c r="J16" i="108" s="1"/>
  <c r="K16" i="108" s="1"/>
  <c r="L16" i="108" s="1"/>
  <c r="M16" i="108" s="1"/>
  <c r="V16" i="108" s="1"/>
  <c r="B16" i="108"/>
  <c r="B10" i="108"/>
  <c r="D10" i="108"/>
  <c r="E10" i="108" s="1"/>
  <c r="F10" i="108" s="1"/>
  <c r="G10" i="108" s="1"/>
  <c r="V10" i="108" s="1"/>
  <c r="N7" i="108"/>
  <c r="N11" i="92"/>
  <c r="N12" i="92"/>
  <c r="D16" i="99"/>
  <c r="E16" i="99" s="1"/>
  <c r="F16" i="99" s="1"/>
  <c r="G16" i="99" s="1"/>
  <c r="H16" i="99" s="1"/>
  <c r="I16" i="99" s="1"/>
  <c r="J16" i="99" s="1"/>
  <c r="K16" i="99" s="1"/>
  <c r="L16" i="99" s="1"/>
  <c r="M16" i="99" s="1"/>
  <c r="V16" i="99" s="1"/>
  <c r="B16" i="99"/>
  <c r="B12" i="99"/>
  <c r="D12" i="99"/>
  <c r="E12" i="99" s="1"/>
  <c r="F12" i="99" s="1"/>
  <c r="G12" i="99" s="1"/>
  <c r="H12" i="99" s="1"/>
  <c r="I12" i="99" s="1"/>
  <c r="V12" i="99" s="1"/>
  <c r="N9" i="93"/>
  <c r="N12" i="91"/>
  <c r="N14" i="92"/>
  <c r="N14" i="107"/>
  <c r="N15" i="87"/>
  <c r="N13" i="92"/>
  <c r="N16" i="91"/>
  <c r="N10" i="91"/>
  <c r="N13" i="87"/>
  <c r="N15" i="92"/>
  <c r="D15" i="108"/>
  <c r="E15" i="108" s="1"/>
  <c r="F15" i="108" s="1"/>
  <c r="G15" i="108" s="1"/>
  <c r="H15" i="108" s="1"/>
  <c r="I15" i="108" s="1"/>
  <c r="J15" i="108" s="1"/>
  <c r="K15" i="108" s="1"/>
  <c r="L15" i="108" s="1"/>
  <c r="V15" i="108" s="1"/>
  <c r="B15" i="108"/>
  <c r="B14" i="108"/>
  <c r="D14" i="108"/>
  <c r="E14" i="108" s="1"/>
  <c r="F14" i="108" s="1"/>
  <c r="G14" i="108" s="1"/>
  <c r="H14" i="108" s="1"/>
  <c r="I14" i="108" s="1"/>
  <c r="J14" i="108" s="1"/>
  <c r="K14" i="108" s="1"/>
  <c r="V14" i="108" s="1"/>
  <c r="D13" i="99"/>
  <c r="E13" i="99" s="1"/>
  <c r="F13" i="99" s="1"/>
  <c r="G13" i="99" s="1"/>
  <c r="H13" i="99" s="1"/>
  <c r="I13" i="99" s="1"/>
  <c r="J13" i="99" s="1"/>
  <c r="V13" i="99" s="1"/>
  <c r="B13" i="99"/>
  <c r="B11" i="99"/>
  <c r="D11" i="99"/>
  <c r="E11" i="99" s="1"/>
  <c r="F11" i="99" s="1"/>
  <c r="G11" i="99" s="1"/>
  <c r="H11" i="99" s="1"/>
  <c r="V11" i="99" s="1"/>
  <c r="N8" i="88"/>
  <c r="N12" i="88"/>
  <c r="N9" i="107"/>
  <c r="N15" i="107"/>
  <c r="N14" i="91"/>
  <c r="N12" i="87"/>
  <c r="N9" i="92"/>
  <c r="N9" i="88"/>
  <c r="N16" i="107"/>
  <c r="N8" i="91"/>
  <c r="N10" i="92"/>
  <c r="N10" i="93"/>
  <c r="N8" i="107"/>
  <c r="S14" i="116" l="1"/>
  <c r="S15" i="116"/>
  <c r="S8" i="116"/>
  <c r="S16" i="116"/>
  <c r="S9" i="116"/>
  <c r="S7" i="116"/>
  <c r="S10" i="116"/>
  <c r="S11" i="116"/>
  <c r="S12" i="116"/>
  <c r="S13" i="116"/>
  <c r="S12" i="107"/>
  <c r="S13" i="107"/>
  <c r="S14" i="107"/>
  <c r="S15" i="107"/>
  <c r="S8" i="107"/>
  <c r="S16" i="107"/>
  <c r="S9" i="107"/>
  <c r="S7" i="107"/>
  <c r="S10" i="107"/>
  <c r="S11" i="107"/>
  <c r="S10" i="99"/>
  <c r="S11" i="99"/>
  <c r="S9" i="99"/>
  <c r="S12" i="99"/>
  <c r="S13" i="99"/>
  <c r="S7" i="99"/>
  <c r="S14" i="99"/>
  <c r="S15" i="99"/>
  <c r="S8" i="99"/>
  <c r="S16" i="99"/>
  <c r="S8" i="100"/>
  <c r="S16" i="100"/>
  <c r="S9" i="100"/>
  <c r="S7" i="100"/>
  <c r="S15" i="100"/>
  <c r="S10" i="100"/>
  <c r="S11" i="100"/>
  <c r="S12" i="100"/>
  <c r="S13" i="100"/>
  <c r="S14" i="100"/>
  <c r="S8" i="91"/>
  <c r="S16" i="91"/>
  <c r="S9" i="91"/>
  <c r="S7" i="91"/>
  <c r="S10" i="91"/>
  <c r="S15" i="91"/>
  <c r="S11" i="91"/>
  <c r="S12" i="91"/>
  <c r="S13" i="91"/>
  <c r="S14" i="91"/>
  <c r="J4" i="117"/>
  <c r="J4" i="108"/>
  <c r="J4" i="102"/>
  <c r="J4" i="92"/>
  <c r="N9" i="90"/>
  <c r="N7" i="110"/>
  <c r="T9" i="90"/>
  <c r="Y14" i="95"/>
  <c r="Y38" i="95" s="1"/>
  <c r="B8" i="110"/>
  <c r="U8" i="110" s="1"/>
  <c r="B7" i="109"/>
  <c r="W7" i="109" s="1"/>
  <c r="C12" i="109"/>
  <c r="D13" i="109" s="1"/>
  <c r="E13" i="109" s="1"/>
  <c r="C14" i="109"/>
  <c r="B14" i="109" s="1"/>
  <c r="X21" i="95" s="1"/>
  <c r="C8" i="109"/>
  <c r="B8" i="109" s="1"/>
  <c r="U8" i="109" s="1"/>
  <c r="W9" i="90"/>
  <c r="C10" i="109"/>
  <c r="D10" i="109" s="1"/>
  <c r="C15" i="109"/>
  <c r="D9" i="110"/>
  <c r="E9" i="110" s="1"/>
  <c r="F9" i="110" s="1"/>
  <c r="V9" i="110" s="1"/>
  <c r="D12" i="110"/>
  <c r="E12" i="110" s="1"/>
  <c r="F12" i="110" s="1"/>
  <c r="G12" i="110" s="1"/>
  <c r="H12" i="110" s="1"/>
  <c r="I12" i="110" s="1"/>
  <c r="B9" i="110"/>
  <c r="U9" i="110" s="1"/>
  <c r="W7" i="110"/>
  <c r="D15" i="115"/>
  <c r="E15" i="115" s="1"/>
  <c r="F15" i="115" s="1"/>
  <c r="G15" i="115" s="1"/>
  <c r="H15" i="115" s="1"/>
  <c r="I15" i="115" s="1"/>
  <c r="J15" i="115" s="1"/>
  <c r="K15" i="115" s="1"/>
  <c r="L15" i="115" s="1"/>
  <c r="N10" i="116"/>
  <c r="D12" i="115"/>
  <c r="E12" i="115" s="1"/>
  <c r="F12" i="115" s="1"/>
  <c r="G12" i="115" s="1"/>
  <c r="H12" i="115" s="1"/>
  <c r="I12" i="115" s="1"/>
  <c r="V12" i="115" s="1"/>
  <c r="F4" i="119"/>
  <c r="D8" i="115"/>
  <c r="E8" i="115" s="1"/>
  <c r="V8" i="115" s="1"/>
  <c r="B14" i="115"/>
  <c r="U14" i="115" s="1"/>
  <c r="N9" i="116"/>
  <c r="N14" i="116"/>
  <c r="D10" i="115"/>
  <c r="E10" i="115" s="1"/>
  <c r="F10" i="115" s="1"/>
  <c r="G10" i="115" s="1"/>
  <c r="V10" i="115" s="1"/>
  <c r="D9" i="115"/>
  <c r="E9" i="115" s="1"/>
  <c r="F9" i="115" s="1"/>
  <c r="V9" i="115" s="1"/>
  <c r="W11" i="116"/>
  <c r="T11" i="116"/>
  <c r="T10" i="90"/>
  <c r="N11" i="116"/>
  <c r="F12" i="116"/>
  <c r="G12" i="116" s="1"/>
  <c r="H12" i="116" s="1"/>
  <c r="I12" i="116" s="1"/>
  <c r="W12" i="116" s="1"/>
  <c r="U8" i="116"/>
  <c r="W8" i="90"/>
  <c r="D14" i="110"/>
  <c r="E14" i="110" s="1"/>
  <c r="F14" i="110" s="1"/>
  <c r="G14" i="110" s="1"/>
  <c r="H14" i="110" s="1"/>
  <c r="I14" i="110" s="1"/>
  <c r="J14" i="110" s="1"/>
  <c r="K14" i="110" s="1"/>
  <c r="V14" i="110" s="1"/>
  <c r="Y33" i="95" s="1"/>
  <c r="D16" i="110"/>
  <c r="E16" i="110" s="1"/>
  <c r="F16" i="110" s="1"/>
  <c r="G16" i="110" s="1"/>
  <c r="H16" i="110" s="1"/>
  <c r="I16" i="110" s="1"/>
  <c r="J16" i="110" s="1"/>
  <c r="K16" i="110" s="1"/>
  <c r="L16" i="110" s="1"/>
  <c r="M16" i="110" s="1"/>
  <c r="W9" i="116"/>
  <c r="W7" i="115"/>
  <c r="N8" i="90"/>
  <c r="N10" i="90"/>
  <c r="U10" i="90"/>
  <c r="T9" i="116"/>
  <c r="B14" i="110"/>
  <c r="U14" i="110" s="1"/>
  <c r="D15" i="110"/>
  <c r="E15" i="110" s="1"/>
  <c r="F15" i="110" s="1"/>
  <c r="G15" i="110" s="1"/>
  <c r="H15" i="110" s="1"/>
  <c r="N8" i="116"/>
  <c r="D13" i="110"/>
  <c r="E13" i="110" s="1"/>
  <c r="F13" i="110" s="1"/>
  <c r="U8" i="90"/>
  <c r="E15" i="95"/>
  <c r="E39" i="95" s="1"/>
  <c r="W10" i="90"/>
  <c r="U7" i="115"/>
  <c r="T8" i="90"/>
  <c r="D14" i="115"/>
  <c r="E14" i="115" s="1"/>
  <c r="F14" i="115" s="1"/>
  <c r="G14" i="115" s="1"/>
  <c r="H14" i="115" s="1"/>
  <c r="I14" i="115" s="1"/>
  <c r="J14" i="115" s="1"/>
  <c r="K14" i="115" s="1"/>
  <c r="V14" i="115" s="1"/>
  <c r="D11" i="115"/>
  <c r="E11" i="115" s="1"/>
  <c r="F11" i="115" s="1"/>
  <c r="G11" i="115" s="1"/>
  <c r="H11" i="115" s="1"/>
  <c r="V11" i="115" s="1"/>
  <c r="D11" i="110"/>
  <c r="E11" i="110" s="1"/>
  <c r="F11" i="110" s="1"/>
  <c r="G11" i="110" s="1"/>
  <c r="H11" i="110" s="1"/>
  <c r="V11" i="110" s="1"/>
  <c r="Y30" i="95" s="1"/>
  <c r="W10" i="116"/>
  <c r="T10" i="116"/>
  <c r="D13" i="115"/>
  <c r="E13" i="115" s="1"/>
  <c r="F13" i="115" s="1"/>
  <c r="G13" i="115" s="1"/>
  <c r="H13" i="115" s="1"/>
  <c r="I13" i="115" s="1"/>
  <c r="J13" i="115" s="1"/>
  <c r="V13" i="115" s="1"/>
  <c r="D10" i="110"/>
  <c r="E10" i="110" s="1"/>
  <c r="F10" i="110" s="1"/>
  <c r="G10" i="110" s="1"/>
  <c r="V10" i="110" s="1"/>
  <c r="Y29" i="95" s="1"/>
  <c r="B10" i="110"/>
  <c r="U10" i="110" s="1"/>
  <c r="N13" i="116"/>
  <c r="T13" i="116"/>
  <c r="W14" i="116"/>
  <c r="T14" i="116"/>
  <c r="W13" i="116"/>
  <c r="V11" i="90"/>
  <c r="E30" i="95" s="1"/>
  <c r="E42" i="95" s="1"/>
  <c r="W11" i="90"/>
  <c r="N11" i="90"/>
  <c r="T11" i="90"/>
  <c r="N12" i="90"/>
  <c r="V12" i="90"/>
  <c r="E31" i="95" s="1"/>
  <c r="E43" i="95" s="1"/>
  <c r="L16" i="90"/>
  <c r="M16" i="90" s="1"/>
  <c r="F13" i="90"/>
  <c r="G13" i="90" s="1"/>
  <c r="H13" i="90" s="1"/>
  <c r="I13" i="90" s="1"/>
  <c r="J13" i="90" s="1"/>
  <c r="V15" i="90"/>
  <c r="E34" i="95" s="1"/>
  <c r="E46" i="95" s="1"/>
  <c r="W15" i="90"/>
  <c r="N15" i="90"/>
  <c r="N15" i="116"/>
  <c r="V14" i="90"/>
  <c r="E33" i="95" s="1"/>
  <c r="E45" i="95" s="1"/>
  <c r="T14" i="90"/>
  <c r="T15" i="90"/>
  <c r="W14" i="90"/>
  <c r="T15" i="116"/>
  <c r="W15" i="116"/>
  <c r="V16" i="116"/>
  <c r="N16" i="116"/>
  <c r="T12" i="90"/>
  <c r="W16" i="116"/>
  <c r="B11" i="115"/>
  <c r="U11" i="115" s="1"/>
  <c r="T16" i="116"/>
  <c r="D16" i="115"/>
  <c r="E16" i="115" s="1"/>
  <c r="F16" i="115" s="1"/>
  <c r="G16" i="115" s="1"/>
  <c r="H16" i="115" s="1"/>
  <c r="I16" i="115" s="1"/>
  <c r="J16" i="115" s="1"/>
  <c r="K16" i="115" s="1"/>
  <c r="L16" i="115" s="1"/>
  <c r="M16" i="115" s="1"/>
  <c r="V16" i="115" s="1"/>
  <c r="V11" i="122"/>
  <c r="N11" i="122"/>
  <c r="J2" i="101"/>
  <c r="H2" i="101"/>
  <c r="M26" i="95"/>
  <c r="M38" i="95" s="1"/>
  <c r="T8" i="100"/>
  <c r="N12" i="122"/>
  <c r="N8" i="122"/>
  <c r="T11" i="122"/>
  <c r="W11" i="122"/>
  <c r="V12" i="122"/>
  <c r="W12" i="122"/>
  <c r="W8" i="122"/>
  <c r="T10" i="100"/>
  <c r="R15" i="35"/>
  <c r="H2" i="93"/>
  <c r="L4" i="100"/>
  <c r="P8" i="121"/>
  <c r="Q12" i="121"/>
  <c r="B10" i="120"/>
  <c r="B15" i="120"/>
  <c r="W7" i="120"/>
  <c r="U7" i="120"/>
  <c r="B12" i="120"/>
  <c r="B13" i="120"/>
  <c r="B16" i="120"/>
  <c r="B11" i="120"/>
  <c r="Q12" i="120"/>
  <c r="B9" i="120"/>
  <c r="P9" i="120"/>
  <c r="D8" i="120"/>
  <c r="T8" i="120" s="1"/>
  <c r="U7" i="119"/>
  <c r="W7" i="119"/>
  <c r="Q12" i="119"/>
  <c r="P9" i="119"/>
  <c r="T8" i="118"/>
  <c r="T11" i="118"/>
  <c r="U11" i="118"/>
  <c r="W11" i="118"/>
  <c r="U8" i="118"/>
  <c r="W8" i="118"/>
  <c r="Q10" i="118"/>
  <c r="T16" i="118"/>
  <c r="T15" i="118"/>
  <c r="W12" i="118"/>
  <c r="U12" i="118"/>
  <c r="U16" i="118"/>
  <c r="W16" i="118"/>
  <c r="U15" i="118"/>
  <c r="W15" i="118"/>
  <c r="T12" i="118"/>
  <c r="T9" i="118"/>
  <c r="P11" i="118"/>
  <c r="W9" i="118"/>
  <c r="U9" i="118"/>
  <c r="T14" i="118"/>
  <c r="T13" i="118"/>
  <c r="T10" i="118"/>
  <c r="U14" i="118"/>
  <c r="W14" i="118"/>
  <c r="W13" i="118"/>
  <c r="U13" i="118"/>
  <c r="U10" i="118"/>
  <c r="W10" i="118"/>
  <c r="P8" i="117"/>
  <c r="Q12" i="117"/>
  <c r="P11" i="116"/>
  <c r="Q11" i="116"/>
  <c r="U12" i="115"/>
  <c r="U13" i="115"/>
  <c r="P10" i="115"/>
  <c r="U16" i="115"/>
  <c r="U15" i="115"/>
  <c r="U10" i="115"/>
  <c r="Q12" i="115"/>
  <c r="U8" i="115"/>
  <c r="U9" i="115"/>
  <c r="B10" i="112"/>
  <c r="AA17" i="95" s="1"/>
  <c r="D15" i="112"/>
  <c r="E15" i="112" s="1"/>
  <c r="F15" i="112" s="1"/>
  <c r="G15" i="112" s="1"/>
  <c r="H15" i="112" s="1"/>
  <c r="I15" i="112" s="1"/>
  <c r="J15" i="112" s="1"/>
  <c r="K15" i="112" s="1"/>
  <c r="L15" i="112" s="1"/>
  <c r="V15" i="112" s="1"/>
  <c r="P9" i="112"/>
  <c r="N7" i="112"/>
  <c r="W7" i="112"/>
  <c r="U7" i="112"/>
  <c r="Q12" i="112"/>
  <c r="B8" i="112"/>
  <c r="AA15" i="95" s="1"/>
  <c r="B12" i="112"/>
  <c r="AA19" i="95" s="1"/>
  <c r="B14" i="112"/>
  <c r="AA21" i="95" s="1"/>
  <c r="W7" i="111"/>
  <c r="U7" i="111"/>
  <c r="B12" i="111"/>
  <c r="Z19" i="95" s="1"/>
  <c r="B8" i="111"/>
  <c r="Z15" i="95" s="1"/>
  <c r="B15" i="111"/>
  <c r="Z22" i="95" s="1"/>
  <c r="Q12" i="111"/>
  <c r="B13" i="111"/>
  <c r="Z20" i="95" s="1"/>
  <c r="B10" i="111"/>
  <c r="Z17" i="95" s="1"/>
  <c r="P9" i="111"/>
  <c r="B14" i="111"/>
  <c r="Z21" i="95" s="1"/>
  <c r="B16" i="111"/>
  <c r="Z23" i="95" s="1"/>
  <c r="U16" i="110"/>
  <c r="U11" i="110"/>
  <c r="P10" i="110"/>
  <c r="Q12" i="110"/>
  <c r="U13" i="110"/>
  <c r="U15" i="110"/>
  <c r="U12" i="110"/>
  <c r="T8" i="110"/>
  <c r="B11" i="109"/>
  <c r="X18" i="95" s="1"/>
  <c r="Q12" i="109"/>
  <c r="B16" i="109"/>
  <c r="X23" i="95" s="1"/>
  <c r="P9" i="109"/>
  <c r="B13" i="109"/>
  <c r="X20" i="95" s="1"/>
  <c r="W8" i="108"/>
  <c r="U8" i="108"/>
  <c r="U9" i="108"/>
  <c r="W9" i="108"/>
  <c r="T9" i="108"/>
  <c r="T13" i="108"/>
  <c r="W11" i="108"/>
  <c r="U11" i="108"/>
  <c r="T16" i="108"/>
  <c r="P10" i="108"/>
  <c r="U14" i="108"/>
  <c r="W14" i="108"/>
  <c r="W10" i="108"/>
  <c r="U10" i="108"/>
  <c r="U12" i="108"/>
  <c r="W12" i="108"/>
  <c r="Q10" i="108"/>
  <c r="T14" i="108"/>
  <c r="W16" i="108"/>
  <c r="U16" i="108"/>
  <c r="T10" i="108"/>
  <c r="T8" i="108"/>
  <c r="T11" i="108"/>
  <c r="W15" i="108"/>
  <c r="U15" i="108"/>
  <c r="W13" i="108"/>
  <c r="U13" i="108"/>
  <c r="T12" i="108"/>
  <c r="T15" i="108"/>
  <c r="P11" i="107"/>
  <c r="Q12" i="107"/>
  <c r="T15" i="99"/>
  <c r="P10" i="99"/>
  <c r="W8" i="99"/>
  <c r="U8" i="99"/>
  <c r="Q10" i="99"/>
  <c r="T8" i="99"/>
  <c r="W11" i="99"/>
  <c r="U11" i="99"/>
  <c r="U10" i="99"/>
  <c r="W10" i="99"/>
  <c r="T16" i="99"/>
  <c r="W13" i="99"/>
  <c r="U13" i="99"/>
  <c r="L4" i="99"/>
  <c r="R7" i="99"/>
  <c r="T9" i="99"/>
  <c r="T14" i="99"/>
  <c r="T10" i="99"/>
  <c r="U12" i="99"/>
  <c r="W12" i="99"/>
  <c r="W14" i="99"/>
  <c r="U14" i="99"/>
  <c r="W9" i="99"/>
  <c r="U9" i="99"/>
  <c r="T11" i="99"/>
  <c r="W16" i="99"/>
  <c r="U16" i="99"/>
  <c r="U15" i="99"/>
  <c r="W15" i="99"/>
  <c r="T13" i="99"/>
  <c r="T12" i="99"/>
  <c r="P11" i="106"/>
  <c r="Q9" i="106"/>
  <c r="V7" i="106"/>
  <c r="W7" i="106"/>
  <c r="V7" i="105"/>
  <c r="W7" i="105"/>
  <c r="Q9" i="105"/>
  <c r="P11" i="105"/>
  <c r="W7" i="104"/>
  <c r="U7" i="104"/>
  <c r="Q10" i="104"/>
  <c r="P9" i="104"/>
  <c r="W7" i="103"/>
  <c r="U7" i="103"/>
  <c r="Q10" i="103"/>
  <c r="P26" i="95"/>
  <c r="P9" i="103"/>
  <c r="P8" i="102"/>
  <c r="Q12" i="102"/>
  <c r="P11" i="101"/>
  <c r="R8" i="100"/>
  <c r="X8" i="100" s="1"/>
  <c r="Z7" i="100"/>
  <c r="AC7" i="100" s="1"/>
  <c r="V11" i="100"/>
  <c r="M30" i="95" s="1"/>
  <c r="V15" i="100"/>
  <c r="M34" i="95" s="1"/>
  <c r="M46" i="95" s="1"/>
  <c r="T11" i="100"/>
  <c r="U12" i="100"/>
  <c r="T14" i="100"/>
  <c r="W10" i="100"/>
  <c r="U10" i="100"/>
  <c r="W14" i="100"/>
  <c r="U14" i="100"/>
  <c r="P11" i="100"/>
  <c r="T9" i="100"/>
  <c r="M18" i="95"/>
  <c r="W11" i="100"/>
  <c r="U11" i="100"/>
  <c r="U8" i="100"/>
  <c r="W8" i="100"/>
  <c r="V16" i="100"/>
  <c r="M35" i="95" s="1"/>
  <c r="M47" i="95" s="1"/>
  <c r="T16" i="100"/>
  <c r="U9" i="100"/>
  <c r="W9" i="100"/>
  <c r="T15" i="100"/>
  <c r="T13" i="100"/>
  <c r="Q9" i="100"/>
  <c r="W13" i="100"/>
  <c r="U13" i="100"/>
  <c r="W15" i="100"/>
  <c r="W7" i="89"/>
  <c r="U7" i="89"/>
  <c r="Q10" i="89"/>
  <c r="P9" i="89"/>
  <c r="Q11" i="87"/>
  <c r="T12" i="122"/>
  <c r="V9" i="80"/>
  <c r="B28" i="95" s="1"/>
  <c r="B18" i="95"/>
  <c r="V14" i="80"/>
  <c r="B33" i="95" s="1"/>
  <c r="V12" i="80"/>
  <c r="B31" i="95" s="1"/>
  <c r="V10" i="122"/>
  <c r="V14" i="122"/>
  <c r="V16" i="122"/>
  <c r="W16" i="122"/>
  <c r="W10" i="122"/>
  <c r="R8" i="122"/>
  <c r="X8" i="122" s="1"/>
  <c r="Z7" i="122"/>
  <c r="AC7" i="122" s="1"/>
  <c r="G13" i="122"/>
  <c r="H13" i="122" s="1"/>
  <c r="I13" i="122" s="1"/>
  <c r="J13" i="122" s="1"/>
  <c r="T16" i="122"/>
  <c r="Q10" i="122"/>
  <c r="N16" i="122"/>
  <c r="T14" i="122"/>
  <c r="F9" i="122"/>
  <c r="N9" i="122" s="1"/>
  <c r="T9" i="122"/>
  <c r="E15" i="122"/>
  <c r="F15" i="122" s="1"/>
  <c r="G15" i="122" s="1"/>
  <c r="H15" i="122" s="1"/>
  <c r="I15" i="122" s="1"/>
  <c r="J15" i="122" s="1"/>
  <c r="K15" i="122" s="1"/>
  <c r="L15" i="122" s="1"/>
  <c r="W14" i="122"/>
  <c r="U14" i="122"/>
  <c r="N14" i="122"/>
  <c r="P11" i="122"/>
  <c r="T10" i="122"/>
  <c r="N9" i="118"/>
  <c r="C15" i="117"/>
  <c r="B7" i="117"/>
  <c r="N7" i="117" s="1"/>
  <c r="C16" i="117"/>
  <c r="B16" i="117" s="1"/>
  <c r="N10" i="118"/>
  <c r="B15" i="112"/>
  <c r="AA14" i="95"/>
  <c r="AA38" i="95" s="1"/>
  <c r="D14" i="111"/>
  <c r="E14" i="111" s="1"/>
  <c r="F14" i="111" s="1"/>
  <c r="G14" i="111" s="1"/>
  <c r="H14" i="111" s="1"/>
  <c r="I14" i="111" s="1"/>
  <c r="J14" i="111" s="1"/>
  <c r="K14" i="111" s="1"/>
  <c r="V14" i="111" s="1"/>
  <c r="D15" i="111"/>
  <c r="E15" i="111" s="1"/>
  <c r="F15" i="111" s="1"/>
  <c r="G15" i="111" s="1"/>
  <c r="D8" i="111"/>
  <c r="E8" i="111" s="1"/>
  <c r="H4" i="107"/>
  <c r="R7" i="107" s="1"/>
  <c r="L2" i="107"/>
  <c r="H4" i="116"/>
  <c r="R7" i="116" s="1"/>
  <c r="L2" i="116"/>
  <c r="R60" i="35"/>
  <c r="H2" i="119" s="1"/>
  <c r="S44" i="35"/>
  <c r="J2" i="109" s="1"/>
  <c r="AB43" i="35"/>
  <c r="AC43" i="35" s="1"/>
  <c r="S29" i="35"/>
  <c r="J2" i="103" s="1"/>
  <c r="AB28" i="35"/>
  <c r="AC28" i="35" s="1"/>
  <c r="L2" i="102" s="1"/>
  <c r="AB12" i="35"/>
  <c r="AC12" i="35" s="1"/>
  <c r="L2" i="91" s="1"/>
  <c r="S59" i="35"/>
  <c r="J2" i="118" s="1"/>
  <c r="AB58" i="35"/>
  <c r="AC58" i="35" s="1"/>
  <c r="S14" i="35"/>
  <c r="J2" i="93" s="1"/>
  <c r="R45" i="35"/>
  <c r="H2" i="110" s="1"/>
  <c r="R30" i="35"/>
  <c r="H2" i="104" s="1"/>
  <c r="H4" i="115"/>
  <c r="R7" i="115" s="1"/>
  <c r="L2" i="115"/>
  <c r="P11" i="96"/>
  <c r="Q9" i="96"/>
  <c r="P11" i="94"/>
  <c r="Q8" i="94"/>
  <c r="Q11" i="93"/>
  <c r="P11" i="93"/>
  <c r="P11" i="92"/>
  <c r="Q11" i="92"/>
  <c r="P11" i="91"/>
  <c r="Q11" i="91"/>
  <c r="P11" i="90"/>
  <c r="Q11" i="90"/>
  <c r="C39" i="95"/>
  <c r="P11" i="87"/>
  <c r="P10" i="80"/>
  <c r="Q11" i="80"/>
  <c r="C15" i="121"/>
  <c r="F4" i="117"/>
  <c r="F4" i="102"/>
  <c r="D11" i="120"/>
  <c r="E11" i="120" s="1"/>
  <c r="F11" i="120" s="1"/>
  <c r="G11" i="120" s="1"/>
  <c r="H11" i="120" s="1"/>
  <c r="D10" i="120"/>
  <c r="E10" i="120" s="1"/>
  <c r="F10" i="120" s="1"/>
  <c r="G10" i="120" s="1"/>
  <c r="V10" i="120" s="1"/>
  <c r="H4" i="88"/>
  <c r="R7" i="88" s="1"/>
  <c r="H4" i="87"/>
  <c r="H4" i="90"/>
  <c r="H4" i="80"/>
  <c r="N13" i="100"/>
  <c r="D10" i="111"/>
  <c r="E10" i="111" s="1"/>
  <c r="F10" i="111" s="1"/>
  <c r="G10" i="111" s="1"/>
  <c r="D16" i="111"/>
  <c r="E16" i="111" s="1"/>
  <c r="F16" i="111" s="1"/>
  <c r="G16" i="111" s="1"/>
  <c r="H16" i="111" s="1"/>
  <c r="B9" i="111"/>
  <c r="D9" i="111"/>
  <c r="E9" i="111" s="1"/>
  <c r="F9" i="111" s="1"/>
  <c r="V9" i="111" s="1"/>
  <c r="W38" i="95"/>
  <c r="M32" i="95"/>
  <c r="M44" i="95" s="1"/>
  <c r="B8" i="120"/>
  <c r="D14" i="112"/>
  <c r="E14" i="112" s="1"/>
  <c r="F14" i="112" s="1"/>
  <c r="G14" i="112" s="1"/>
  <c r="H14" i="112" s="1"/>
  <c r="I14" i="112" s="1"/>
  <c r="J14" i="112" s="1"/>
  <c r="K14" i="112" s="1"/>
  <c r="V14" i="112" s="1"/>
  <c r="V47" i="95"/>
  <c r="D13" i="111"/>
  <c r="E13" i="111" s="1"/>
  <c r="C10" i="102"/>
  <c r="B7" i="102"/>
  <c r="Z14" i="95"/>
  <c r="Z38" i="95" s="1"/>
  <c r="N7" i="111"/>
  <c r="N8" i="100"/>
  <c r="M15" i="95"/>
  <c r="M39" i="95" s="1"/>
  <c r="D12" i="111"/>
  <c r="E12" i="111" s="1"/>
  <c r="F12" i="111" s="1"/>
  <c r="G12" i="111" s="1"/>
  <c r="H12" i="111" s="1"/>
  <c r="I12" i="111" s="1"/>
  <c r="V12" i="111" s="1"/>
  <c r="N9" i="100"/>
  <c r="D11" i="111"/>
  <c r="E11" i="111" s="1"/>
  <c r="F11" i="111" s="1"/>
  <c r="G11" i="111" s="1"/>
  <c r="H11" i="111" s="1"/>
  <c r="B11" i="111"/>
  <c r="D9" i="120"/>
  <c r="E9" i="120" s="1"/>
  <c r="F9" i="120" s="1"/>
  <c r="V9" i="120" s="1"/>
  <c r="D10" i="112"/>
  <c r="E10" i="112" s="1"/>
  <c r="F10" i="112" s="1"/>
  <c r="G10" i="112" s="1"/>
  <c r="V10" i="112" s="1"/>
  <c r="D11" i="112"/>
  <c r="E11" i="112" s="1"/>
  <c r="F11" i="112" s="1"/>
  <c r="G11" i="112" s="1"/>
  <c r="H11" i="112" s="1"/>
  <c r="V11" i="112" s="1"/>
  <c r="D16" i="120"/>
  <c r="E16" i="120" s="1"/>
  <c r="F16" i="120" s="1"/>
  <c r="G16" i="120" s="1"/>
  <c r="H16" i="120" s="1"/>
  <c r="I16" i="120" s="1"/>
  <c r="J16" i="120" s="1"/>
  <c r="K16" i="120" s="1"/>
  <c r="L16" i="120" s="1"/>
  <c r="M16" i="120" s="1"/>
  <c r="V16" i="120" s="1"/>
  <c r="B11" i="112"/>
  <c r="D12" i="109"/>
  <c r="D46" i="95"/>
  <c r="N8" i="118"/>
  <c r="B9" i="109"/>
  <c r="C43" i="95"/>
  <c r="D9" i="109"/>
  <c r="E9" i="109" s="1"/>
  <c r="F9" i="109" s="1"/>
  <c r="D15" i="120"/>
  <c r="E15" i="120" s="1"/>
  <c r="F15" i="120" s="1"/>
  <c r="G15" i="120" s="1"/>
  <c r="H15" i="120" s="1"/>
  <c r="I15" i="120" s="1"/>
  <c r="J15" i="120" s="1"/>
  <c r="K15" i="120" s="1"/>
  <c r="L15" i="120" s="1"/>
  <c r="V15" i="120" s="1"/>
  <c r="F40" i="95"/>
  <c r="G12" i="100"/>
  <c r="D13" i="120"/>
  <c r="E13" i="120" s="1"/>
  <c r="F13" i="120" s="1"/>
  <c r="G13" i="120" s="1"/>
  <c r="H13" i="120" s="1"/>
  <c r="I13" i="120" s="1"/>
  <c r="J13" i="120" s="1"/>
  <c r="V13" i="120" s="1"/>
  <c r="B9" i="112"/>
  <c r="N15" i="100"/>
  <c r="D13" i="112"/>
  <c r="E13" i="112" s="1"/>
  <c r="F13" i="112" s="1"/>
  <c r="G13" i="112" s="1"/>
  <c r="H13" i="112" s="1"/>
  <c r="I13" i="112" s="1"/>
  <c r="J13" i="112" s="1"/>
  <c r="V13" i="112" s="1"/>
  <c r="G46" i="95"/>
  <c r="B13" i="112"/>
  <c r="D8" i="112"/>
  <c r="E8" i="112" s="1"/>
  <c r="D12" i="120"/>
  <c r="E12" i="120" s="1"/>
  <c r="F12" i="120" s="1"/>
  <c r="G12" i="120" s="1"/>
  <c r="H12" i="120" s="1"/>
  <c r="I12" i="120" s="1"/>
  <c r="V12" i="120" s="1"/>
  <c r="F39" i="95"/>
  <c r="G47" i="95"/>
  <c r="N11" i="118"/>
  <c r="C13" i="102"/>
  <c r="C16" i="102"/>
  <c r="U38" i="95"/>
  <c r="B14" i="120"/>
  <c r="D14" i="120"/>
  <c r="E14" i="120" s="1"/>
  <c r="F14" i="120" s="1"/>
  <c r="G14" i="120" s="1"/>
  <c r="H14" i="120" s="1"/>
  <c r="I14" i="120" s="1"/>
  <c r="J14" i="120" s="1"/>
  <c r="K14" i="120" s="1"/>
  <c r="V14" i="120" s="1"/>
  <c r="C12" i="102"/>
  <c r="C9" i="102"/>
  <c r="H4" i="89"/>
  <c r="R7" i="89" s="1"/>
  <c r="C15" i="102"/>
  <c r="C14" i="102"/>
  <c r="N7" i="120"/>
  <c r="C8" i="102"/>
  <c r="C11" i="102"/>
  <c r="N13" i="118"/>
  <c r="N10" i="100"/>
  <c r="M29" i="95"/>
  <c r="M41" i="95" s="1"/>
  <c r="N14" i="100"/>
  <c r="N10" i="122"/>
  <c r="X14" i="95"/>
  <c r="X38" i="95" s="1"/>
  <c r="N11" i="100"/>
  <c r="N7" i="109"/>
  <c r="V42" i="95"/>
  <c r="C8" i="117"/>
  <c r="N12" i="118"/>
  <c r="C10" i="117"/>
  <c r="F45" i="95"/>
  <c r="C13" i="117"/>
  <c r="C11" i="117"/>
  <c r="C9" i="117"/>
  <c r="C14" i="117"/>
  <c r="C12" i="121"/>
  <c r="C12" i="117"/>
  <c r="N15" i="118"/>
  <c r="H41" i="95"/>
  <c r="C44" i="95"/>
  <c r="M33" i="95"/>
  <c r="M45" i="95" s="1"/>
  <c r="D16" i="112"/>
  <c r="E16" i="112" s="1"/>
  <c r="F16" i="112" s="1"/>
  <c r="G16" i="112" s="1"/>
  <c r="H16" i="112" s="1"/>
  <c r="I16" i="112" s="1"/>
  <c r="J16" i="112" s="1"/>
  <c r="K16" i="112" s="1"/>
  <c r="L16" i="112" s="1"/>
  <c r="M16" i="112" s="1"/>
  <c r="V16" i="112" s="1"/>
  <c r="D9" i="112"/>
  <c r="E9" i="112" s="1"/>
  <c r="F9" i="112" s="1"/>
  <c r="V9" i="112" s="1"/>
  <c r="B7" i="121"/>
  <c r="C10" i="121"/>
  <c r="B16" i="112"/>
  <c r="N16" i="100"/>
  <c r="C9" i="121"/>
  <c r="C16" i="121"/>
  <c r="C11" i="121"/>
  <c r="C13" i="121"/>
  <c r="C14" i="121"/>
  <c r="F4" i="121"/>
  <c r="C8" i="121"/>
  <c r="N14" i="118"/>
  <c r="D12" i="112"/>
  <c r="E12" i="112" s="1"/>
  <c r="F12" i="112" s="1"/>
  <c r="G12" i="112" s="1"/>
  <c r="H12" i="112" s="1"/>
  <c r="I12" i="112" s="1"/>
  <c r="D39" i="95"/>
  <c r="D42" i="95"/>
  <c r="D2" i="101"/>
  <c r="F43" i="95"/>
  <c r="V43" i="95"/>
  <c r="G44" i="95"/>
  <c r="H40" i="95"/>
  <c r="C47" i="95"/>
  <c r="G41" i="95"/>
  <c r="V45" i="95"/>
  <c r="V41" i="95"/>
  <c r="V28" i="95"/>
  <c r="V40" i="95" s="1"/>
  <c r="M28" i="95"/>
  <c r="M40" i="95" s="1"/>
  <c r="H45" i="95"/>
  <c r="H31" i="95"/>
  <c r="H43" i="95" s="1"/>
  <c r="F34" i="95"/>
  <c r="F46" i="95" s="1"/>
  <c r="E40" i="95"/>
  <c r="D40" i="95"/>
  <c r="C40" i="95"/>
  <c r="H46" i="95"/>
  <c r="F41" i="95"/>
  <c r="C46" i="95"/>
  <c r="H42" i="95"/>
  <c r="E41" i="95"/>
  <c r="D43" i="95"/>
  <c r="V44" i="95"/>
  <c r="H44" i="95"/>
  <c r="H47" i="95"/>
  <c r="G39" i="95"/>
  <c r="G40" i="95"/>
  <c r="G42" i="95"/>
  <c r="G43" i="95"/>
  <c r="F42" i="95"/>
  <c r="D44" i="95"/>
  <c r="D45" i="95"/>
  <c r="C45" i="95"/>
  <c r="C42" i="95"/>
  <c r="V46" i="95"/>
  <c r="V39" i="95"/>
  <c r="T13" i="80"/>
  <c r="G45" i="95"/>
  <c r="D47" i="95"/>
  <c r="H39" i="95"/>
  <c r="F44" i="95"/>
  <c r="W30" i="95"/>
  <c r="B15" i="119"/>
  <c r="D15" i="119"/>
  <c r="E15" i="119" s="1"/>
  <c r="F15" i="119" s="1"/>
  <c r="G15" i="119" s="1"/>
  <c r="H15" i="119" s="1"/>
  <c r="I15" i="119" s="1"/>
  <c r="J15" i="119" s="1"/>
  <c r="K15" i="119" s="1"/>
  <c r="L15" i="119" s="1"/>
  <c r="V15" i="119" s="1"/>
  <c r="W28" i="95"/>
  <c r="V7" i="96"/>
  <c r="W7" i="96"/>
  <c r="V16" i="80"/>
  <c r="B35" i="95" s="1"/>
  <c r="B14" i="119"/>
  <c r="D14" i="119"/>
  <c r="E14" i="119" s="1"/>
  <c r="F14" i="119" s="1"/>
  <c r="G14" i="119" s="1"/>
  <c r="H14" i="119" s="1"/>
  <c r="I14" i="119" s="1"/>
  <c r="J14" i="119" s="1"/>
  <c r="K14" i="119" s="1"/>
  <c r="V14" i="119" s="1"/>
  <c r="B8" i="119"/>
  <c r="D8" i="119"/>
  <c r="E8" i="119" s="1"/>
  <c r="V8" i="119" s="1"/>
  <c r="V7" i="94"/>
  <c r="W7" i="94"/>
  <c r="B13" i="119"/>
  <c r="D13" i="119"/>
  <c r="E13" i="119" s="1"/>
  <c r="F13" i="119" s="1"/>
  <c r="G13" i="119" s="1"/>
  <c r="H13" i="119" s="1"/>
  <c r="I13" i="119" s="1"/>
  <c r="J13" i="119" s="1"/>
  <c r="V13" i="119" s="1"/>
  <c r="U32" i="95"/>
  <c r="W31" i="95"/>
  <c r="U27" i="95"/>
  <c r="W10" i="80"/>
  <c r="U10" i="80"/>
  <c r="C41" i="95"/>
  <c r="N7" i="119"/>
  <c r="V15" i="80"/>
  <c r="B34" i="95" s="1"/>
  <c r="B10" i="119"/>
  <c r="D10" i="119"/>
  <c r="E10" i="119" s="1"/>
  <c r="F10" i="119" s="1"/>
  <c r="G10" i="119" s="1"/>
  <c r="V10" i="119" s="1"/>
  <c r="Y27" i="95"/>
  <c r="U34" i="95"/>
  <c r="W8" i="80"/>
  <c r="U8" i="80"/>
  <c r="U14" i="80"/>
  <c r="W14" i="80"/>
  <c r="B12" i="119"/>
  <c r="D12" i="119"/>
  <c r="E12" i="119" s="1"/>
  <c r="F12" i="119" s="1"/>
  <c r="G12" i="119" s="1"/>
  <c r="H12" i="119" s="1"/>
  <c r="I12" i="119" s="1"/>
  <c r="V12" i="119" s="1"/>
  <c r="T8" i="80"/>
  <c r="W33" i="95"/>
  <c r="U33" i="95"/>
  <c r="W29" i="95"/>
  <c r="W35" i="95"/>
  <c r="W16" i="80"/>
  <c r="U16" i="80"/>
  <c r="D41" i="95"/>
  <c r="W9" i="80"/>
  <c r="U9" i="80"/>
  <c r="T16" i="80"/>
  <c r="B9" i="119"/>
  <c r="D9" i="119"/>
  <c r="E9" i="119" s="1"/>
  <c r="F9" i="119" s="1"/>
  <c r="V9" i="119" s="1"/>
  <c r="V10" i="80"/>
  <c r="B29" i="95" s="1"/>
  <c r="V13" i="80"/>
  <c r="V11" i="80"/>
  <c r="B30" i="95" s="1"/>
  <c r="B11" i="119"/>
  <c r="D11" i="119"/>
  <c r="E11" i="119" s="1"/>
  <c r="F11" i="119" s="1"/>
  <c r="G11" i="119" s="1"/>
  <c r="H11" i="119" s="1"/>
  <c r="V11" i="119" s="1"/>
  <c r="T15" i="80"/>
  <c r="T10" i="80"/>
  <c r="W13" i="80"/>
  <c r="U13" i="80"/>
  <c r="U29" i="95"/>
  <c r="V8" i="80"/>
  <c r="B27" i="95" s="1"/>
  <c r="B16" i="119"/>
  <c r="D16" i="119"/>
  <c r="E16" i="119" s="1"/>
  <c r="F16" i="119" s="1"/>
  <c r="G16" i="119" s="1"/>
  <c r="H16" i="119" s="1"/>
  <c r="I16" i="119" s="1"/>
  <c r="J16" i="119" s="1"/>
  <c r="K16" i="119" s="1"/>
  <c r="L16" i="119" s="1"/>
  <c r="M16" i="119" s="1"/>
  <c r="V16" i="119" s="1"/>
  <c r="T9" i="80"/>
  <c r="T11" i="80"/>
  <c r="T12" i="80"/>
  <c r="W12" i="80"/>
  <c r="U12" i="80"/>
  <c r="U11" i="80"/>
  <c r="W11" i="80"/>
  <c r="U31" i="95"/>
  <c r="U30" i="95"/>
  <c r="U35" i="95"/>
  <c r="W27" i="95"/>
  <c r="W32" i="95"/>
  <c r="F47" i="95"/>
  <c r="W15" i="80"/>
  <c r="U15" i="80"/>
  <c r="T14" i="80"/>
  <c r="B38" i="95"/>
  <c r="B23" i="95"/>
  <c r="B16" i="95"/>
  <c r="B22" i="95"/>
  <c r="B21" i="95"/>
  <c r="B19" i="95"/>
  <c r="B17" i="95"/>
  <c r="B20" i="95"/>
  <c r="L14" i="95"/>
  <c r="L38" i="95" s="1"/>
  <c r="P14" i="95"/>
  <c r="Q14" i="95"/>
  <c r="Q38" i="95" s="1"/>
  <c r="U18" i="95"/>
  <c r="U19" i="95"/>
  <c r="U21" i="95"/>
  <c r="U20" i="95"/>
  <c r="U23" i="95"/>
  <c r="U22" i="95"/>
  <c r="U15" i="95"/>
  <c r="U16" i="95"/>
  <c r="U17" i="95"/>
  <c r="W22" i="95"/>
  <c r="W21" i="95"/>
  <c r="W20" i="95"/>
  <c r="W15" i="95"/>
  <c r="W17" i="95"/>
  <c r="W19" i="95"/>
  <c r="W16" i="95"/>
  <c r="W23" i="95"/>
  <c r="W18" i="95"/>
  <c r="X15" i="95"/>
  <c r="Y15" i="95"/>
  <c r="Y23" i="95"/>
  <c r="Y20" i="95"/>
  <c r="Y19" i="95"/>
  <c r="Y22" i="95"/>
  <c r="Y18" i="95"/>
  <c r="N11" i="80"/>
  <c r="B15" i="95"/>
  <c r="N12" i="80"/>
  <c r="N13" i="80"/>
  <c r="N9" i="80"/>
  <c r="N10" i="80"/>
  <c r="N8" i="80"/>
  <c r="N15" i="80"/>
  <c r="N16" i="80"/>
  <c r="N14" i="80"/>
  <c r="B10" i="106"/>
  <c r="D10" i="106"/>
  <c r="E10" i="106" s="1"/>
  <c r="F10" i="106" s="1"/>
  <c r="G10" i="106" s="1"/>
  <c r="V10" i="106" s="1"/>
  <c r="D9" i="106"/>
  <c r="E9" i="106" s="1"/>
  <c r="F9" i="106" s="1"/>
  <c r="V9" i="106" s="1"/>
  <c r="B9" i="106"/>
  <c r="N7" i="106"/>
  <c r="D10" i="94"/>
  <c r="E10" i="94" s="1"/>
  <c r="F10" i="94" s="1"/>
  <c r="G10" i="94" s="1"/>
  <c r="B10" i="94"/>
  <c r="B8" i="94"/>
  <c r="D8" i="94"/>
  <c r="E8" i="94" s="1"/>
  <c r="N7" i="94"/>
  <c r="B14" i="106"/>
  <c r="D14" i="106"/>
  <c r="E14" i="106" s="1"/>
  <c r="F14" i="106" s="1"/>
  <c r="G14" i="106" s="1"/>
  <c r="H14" i="106" s="1"/>
  <c r="I14" i="106" s="1"/>
  <c r="J14" i="106" s="1"/>
  <c r="K14" i="106" s="1"/>
  <c r="V14" i="106" s="1"/>
  <c r="B15" i="106"/>
  <c r="D15" i="106"/>
  <c r="D11" i="94"/>
  <c r="B11" i="94"/>
  <c r="D9" i="94"/>
  <c r="B9" i="94"/>
  <c r="D16" i="106"/>
  <c r="B16" i="106"/>
  <c r="D13" i="106"/>
  <c r="B13" i="106"/>
  <c r="D16" i="94"/>
  <c r="B16" i="94"/>
  <c r="B14" i="94"/>
  <c r="D14" i="94"/>
  <c r="D13" i="94"/>
  <c r="B13" i="94"/>
  <c r="B11" i="106"/>
  <c r="D11" i="106"/>
  <c r="D12" i="106"/>
  <c r="B12" i="106"/>
  <c r="B8" i="106"/>
  <c r="D8" i="106"/>
  <c r="T8" i="106" s="1"/>
  <c r="B15" i="94"/>
  <c r="D15" i="94"/>
  <c r="B12" i="94"/>
  <c r="D12" i="94"/>
  <c r="O27" i="35"/>
  <c r="B10" i="96"/>
  <c r="D10" i="96"/>
  <c r="B9" i="96"/>
  <c r="D9" i="96"/>
  <c r="N7" i="96"/>
  <c r="D15" i="96"/>
  <c r="B15" i="96"/>
  <c r="B14" i="96"/>
  <c r="D14" i="96"/>
  <c r="B11" i="96"/>
  <c r="D11" i="96"/>
  <c r="D13" i="96"/>
  <c r="B13" i="96"/>
  <c r="B16" i="96"/>
  <c r="D16" i="96"/>
  <c r="D12" i="96"/>
  <c r="B12" i="96"/>
  <c r="D8" i="96"/>
  <c r="T8" i="96" s="1"/>
  <c r="B8" i="96"/>
  <c r="D16" i="105"/>
  <c r="B16" i="105"/>
  <c r="D15" i="105"/>
  <c r="B15" i="105"/>
  <c r="D12" i="105"/>
  <c r="B12" i="105"/>
  <c r="D13" i="105"/>
  <c r="B13" i="105"/>
  <c r="B9" i="105"/>
  <c r="D9" i="105"/>
  <c r="N7" i="105"/>
  <c r="D11" i="105"/>
  <c r="B11" i="105"/>
  <c r="B8" i="105"/>
  <c r="D8" i="105"/>
  <c r="T8" i="105" s="1"/>
  <c r="D10" i="105"/>
  <c r="B10" i="105"/>
  <c r="B14" i="105"/>
  <c r="D14" i="105"/>
  <c r="D14" i="89"/>
  <c r="B14" i="89"/>
  <c r="D10" i="89"/>
  <c r="B10" i="89"/>
  <c r="D13" i="89"/>
  <c r="B13" i="89"/>
  <c r="N7" i="89"/>
  <c r="D16" i="89"/>
  <c r="B16" i="89"/>
  <c r="D8" i="89"/>
  <c r="T8" i="89" s="1"/>
  <c r="B8" i="89"/>
  <c r="B12" i="89"/>
  <c r="D12" i="89"/>
  <c r="D11" i="89"/>
  <c r="B11" i="89"/>
  <c r="D9" i="89"/>
  <c r="B9" i="89"/>
  <c r="D15" i="89"/>
  <c r="B15" i="89"/>
  <c r="N7" i="104"/>
  <c r="B13" i="104"/>
  <c r="D13" i="104"/>
  <c r="B11" i="104"/>
  <c r="D11" i="104"/>
  <c r="B12" i="104"/>
  <c r="D12" i="104"/>
  <c r="B14" i="104"/>
  <c r="D14" i="104"/>
  <c r="B8" i="104"/>
  <c r="D8" i="104"/>
  <c r="T8" i="104" s="1"/>
  <c r="D16" i="104"/>
  <c r="B16" i="104"/>
  <c r="B9" i="104"/>
  <c r="D9" i="104"/>
  <c r="D15" i="104"/>
  <c r="B15" i="104"/>
  <c r="D10" i="104"/>
  <c r="B10" i="104"/>
  <c r="D13" i="103"/>
  <c r="B13" i="103"/>
  <c r="D15" i="103"/>
  <c r="B15" i="103"/>
  <c r="B11" i="103"/>
  <c r="D11" i="103"/>
  <c r="D14" i="103"/>
  <c r="B14" i="103"/>
  <c r="D8" i="103"/>
  <c r="T8" i="103" s="1"/>
  <c r="B8" i="103"/>
  <c r="B9" i="103"/>
  <c r="D9" i="103"/>
  <c r="B16" i="103"/>
  <c r="D16" i="103"/>
  <c r="D12" i="103"/>
  <c r="B12" i="103"/>
  <c r="D10" i="103"/>
  <c r="B10" i="103"/>
  <c r="N7" i="103"/>
  <c r="N11" i="99"/>
  <c r="N12" i="99"/>
  <c r="N15" i="99"/>
  <c r="N14" i="99"/>
  <c r="N13" i="108"/>
  <c r="N9" i="115"/>
  <c r="N14" i="108"/>
  <c r="N10" i="108"/>
  <c r="N16" i="118"/>
  <c r="N9" i="108"/>
  <c r="N13" i="99"/>
  <c r="N15" i="108"/>
  <c r="N8" i="108"/>
  <c r="N11" i="108"/>
  <c r="N12" i="108"/>
  <c r="N10" i="99"/>
  <c r="N16" i="99"/>
  <c r="N16" i="108"/>
  <c r="N8" i="99"/>
  <c r="N9" i="99"/>
  <c r="S8" i="117" l="1"/>
  <c r="S16" i="117"/>
  <c r="S9" i="117"/>
  <c r="S7" i="117"/>
  <c r="S10" i="117"/>
  <c r="S11" i="117"/>
  <c r="S12" i="117"/>
  <c r="S13" i="117"/>
  <c r="S14" i="117"/>
  <c r="S15" i="117"/>
  <c r="S14" i="108"/>
  <c r="S13" i="108"/>
  <c r="S15" i="108"/>
  <c r="S8" i="108"/>
  <c r="S16" i="108"/>
  <c r="S9" i="108"/>
  <c r="S7" i="108"/>
  <c r="S10" i="108"/>
  <c r="S11" i="108"/>
  <c r="S12" i="108"/>
  <c r="S12" i="102"/>
  <c r="S13" i="102"/>
  <c r="S14" i="102"/>
  <c r="S15" i="102"/>
  <c r="S8" i="102"/>
  <c r="S16" i="102"/>
  <c r="S9" i="102"/>
  <c r="S7" i="102"/>
  <c r="S10" i="102"/>
  <c r="S11" i="102"/>
  <c r="S10" i="92"/>
  <c r="S7" i="92"/>
  <c r="S11" i="92"/>
  <c r="S12" i="92"/>
  <c r="S8" i="92"/>
  <c r="S13" i="92"/>
  <c r="S9" i="92"/>
  <c r="S14" i="92"/>
  <c r="S16" i="92"/>
  <c r="S15" i="92"/>
  <c r="J4" i="118"/>
  <c r="J4" i="109"/>
  <c r="J4" i="103"/>
  <c r="J4" i="101"/>
  <c r="Z8" i="100"/>
  <c r="AC8" i="100" s="1"/>
  <c r="J4" i="93"/>
  <c r="R8" i="88"/>
  <c r="X8" i="88" s="1"/>
  <c r="Z7" i="88"/>
  <c r="AC7" i="88" s="1"/>
  <c r="B12" i="109"/>
  <c r="Y16" i="95"/>
  <c r="W8" i="110"/>
  <c r="N8" i="110"/>
  <c r="D15" i="109"/>
  <c r="E15" i="109" s="1"/>
  <c r="F15" i="109" s="1"/>
  <c r="G15" i="109" s="1"/>
  <c r="H15" i="109" s="1"/>
  <c r="D14" i="109"/>
  <c r="E14" i="109" s="1"/>
  <c r="F14" i="109" s="1"/>
  <c r="G14" i="109" s="1"/>
  <c r="H14" i="109" s="1"/>
  <c r="I14" i="109" s="1"/>
  <c r="J14" i="109" s="1"/>
  <c r="K14" i="109" s="1"/>
  <c r="V14" i="109" s="1"/>
  <c r="X33" i="95" s="1"/>
  <c r="X45" i="95" s="1"/>
  <c r="N9" i="110"/>
  <c r="D16" i="109"/>
  <c r="E16" i="109" s="1"/>
  <c r="F16" i="109" s="1"/>
  <c r="G16" i="109" s="1"/>
  <c r="H16" i="109" s="1"/>
  <c r="I16" i="109" s="1"/>
  <c r="J16" i="109" s="1"/>
  <c r="K16" i="109" s="1"/>
  <c r="L16" i="109" s="1"/>
  <c r="M16" i="109" s="1"/>
  <c r="V16" i="109" s="1"/>
  <c r="X35" i="95" s="1"/>
  <c r="X47" i="95" s="1"/>
  <c r="Y17" i="95"/>
  <c r="V12" i="110"/>
  <c r="Y31" i="95" s="1"/>
  <c r="Y43" i="95" s="1"/>
  <c r="N12" i="110"/>
  <c r="E10" i="109"/>
  <c r="F10" i="109" s="1"/>
  <c r="G10" i="109" s="1"/>
  <c r="B15" i="109"/>
  <c r="X22" i="95" s="1"/>
  <c r="D8" i="109"/>
  <c r="E8" i="109" s="1"/>
  <c r="V8" i="109" s="1"/>
  <c r="X27" i="95" s="1"/>
  <c r="X39" i="95" s="1"/>
  <c r="T9" i="110"/>
  <c r="E12" i="109"/>
  <c r="F12" i="109" s="1"/>
  <c r="G12" i="109" s="1"/>
  <c r="H12" i="109" s="1"/>
  <c r="I12" i="109" s="1"/>
  <c r="D11" i="109"/>
  <c r="E11" i="109" s="1"/>
  <c r="F11" i="109" s="1"/>
  <c r="G11" i="109" s="1"/>
  <c r="H11" i="109" s="1"/>
  <c r="W11" i="109" s="1"/>
  <c r="B10" i="109"/>
  <c r="X17" i="95" s="1"/>
  <c r="F13" i="109"/>
  <c r="G13" i="109" s="1"/>
  <c r="H13" i="109" s="1"/>
  <c r="I13" i="109" s="1"/>
  <c r="J13" i="109" s="1"/>
  <c r="U7" i="109"/>
  <c r="W9" i="110"/>
  <c r="T9" i="115"/>
  <c r="W14" i="110"/>
  <c r="N8" i="115"/>
  <c r="T8" i="115"/>
  <c r="N14" i="115"/>
  <c r="Y21" i="95"/>
  <c r="Y45" i="95" s="1"/>
  <c r="T10" i="115"/>
  <c r="N10" i="115"/>
  <c r="V15" i="115"/>
  <c r="N15" i="115"/>
  <c r="N14" i="110"/>
  <c r="N12" i="115"/>
  <c r="W8" i="115"/>
  <c r="T12" i="115"/>
  <c r="T14" i="110"/>
  <c r="W10" i="115"/>
  <c r="W12" i="115"/>
  <c r="W14" i="115"/>
  <c r="W9" i="115"/>
  <c r="T11" i="110"/>
  <c r="P38" i="95"/>
  <c r="N11" i="110"/>
  <c r="W11" i="110"/>
  <c r="T12" i="116"/>
  <c r="N11" i="115"/>
  <c r="W11" i="115"/>
  <c r="N10" i="110"/>
  <c r="AB27" i="35"/>
  <c r="AC27" i="35" s="1"/>
  <c r="V12" i="116"/>
  <c r="N12" i="116"/>
  <c r="V16" i="110"/>
  <c r="Y35" i="95" s="1"/>
  <c r="Y47" i="95" s="1"/>
  <c r="N16" i="110"/>
  <c r="I15" i="110"/>
  <c r="J15" i="110" s="1"/>
  <c r="K15" i="110" s="1"/>
  <c r="L15" i="110" s="1"/>
  <c r="W10" i="110"/>
  <c r="T14" i="115"/>
  <c r="T10" i="110"/>
  <c r="G13" i="110"/>
  <c r="H13" i="110" s="1"/>
  <c r="I13" i="110" s="1"/>
  <c r="J13" i="110" s="1"/>
  <c r="N13" i="115"/>
  <c r="Z7" i="115"/>
  <c r="AC7" i="115" s="1"/>
  <c r="T11" i="115"/>
  <c r="W16" i="110"/>
  <c r="T12" i="110"/>
  <c r="W12" i="110"/>
  <c r="T16" i="110"/>
  <c r="N16" i="115"/>
  <c r="W15" i="115"/>
  <c r="T16" i="115"/>
  <c r="T13" i="90"/>
  <c r="W13" i="90"/>
  <c r="N13" i="90"/>
  <c r="V13" i="90"/>
  <c r="E32" i="95" s="1"/>
  <c r="E44" i="95" s="1"/>
  <c r="T16" i="90"/>
  <c r="V16" i="90"/>
  <c r="E35" i="95" s="1"/>
  <c r="E47" i="95" s="1"/>
  <c r="N16" i="90"/>
  <c r="W16" i="90"/>
  <c r="T15" i="115"/>
  <c r="W13" i="115"/>
  <c r="T13" i="115"/>
  <c r="E8" i="120"/>
  <c r="V8" i="120" s="1"/>
  <c r="W16" i="115"/>
  <c r="D16" i="117"/>
  <c r="E16" i="117" s="1"/>
  <c r="F16" i="117" s="1"/>
  <c r="G16" i="117" s="1"/>
  <c r="H16" i="117" s="1"/>
  <c r="I16" i="117" s="1"/>
  <c r="J16" i="117" s="1"/>
  <c r="K16" i="117" s="1"/>
  <c r="L16" i="117" s="1"/>
  <c r="M16" i="117" s="1"/>
  <c r="V16" i="117" s="1"/>
  <c r="H4" i="101"/>
  <c r="R7" i="101" s="1"/>
  <c r="M42" i="95"/>
  <c r="Z7" i="89"/>
  <c r="AC7" i="89" s="1"/>
  <c r="B42" i="95"/>
  <c r="T14" i="112"/>
  <c r="T13" i="109"/>
  <c r="R16" i="35"/>
  <c r="H2" i="96" s="1"/>
  <c r="H4" i="96" s="1"/>
  <c r="R7" i="96" s="1"/>
  <c r="H2" i="94"/>
  <c r="B13" i="121"/>
  <c r="N7" i="121"/>
  <c r="W7" i="121"/>
  <c r="U7" i="121"/>
  <c r="B11" i="121"/>
  <c r="B12" i="121"/>
  <c r="B16" i="121"/>
  <c r="B15" i="121"/>
  <c r="B9" i="121"/>
  <c r="Q13" i="121"/>
  <c r="B8" i="121"/>
  <c r="P9" i="121"/>
  <c r="B14" i="121"/>
  <c r="B10" i="121"/>
  <c r="Q13" i="120"/>
  <c r="T12" i="120"/>
  <c r="U14" i="120"/>
  <c r="W14" i="120"/>
  <c r="T11" i="120"/>
  <c r="U12" i="120"/>
  <c r="W12" i="120"/>
  <c r="N11" i="120"/>
  <c r="V11" i="120"/>
  <c r="U11" i="120"/>
  <c r="W11" i="120"/>
  <c r="T16" i="120"/>
  <c r="U8" i="120"/>
  <c r="P10" i="120"/>
  <c r="W16" i="120"/>
  <c r="U16" i="120"/>
  <c r="T15" i="120"/>
  <c r="T9" i="120"/>
  <c r="T13" i="120"/>
  <c r="W15" i="120"/>
  <c r="U15" i="120"/>
  <c r="W9" i="120"/>
  <c r="U9" i="120"/>
  <c r="W13" i="120"/>
  <c r="U13" i="120"/>
  <c r="T10" i="120"/>
  <c r="T14" i="120"/>
  <c r="U10" i="120"/>
  <c r="W10" i="120"/>
  <c r="T10" i="119"/>
  <c r="W12" i="119"/>
  <c r="U12" i="119"/>
  <c r="P10" i="119"/>
  <c r="T9" i="119"/>
  <c r="T14" i="119"/>
  <c r="W8" i="119"/>
  <c r="U8" i="119"/>
  <c r="W15" i="119"/>
  <c r="U15" i="119"/>
  <c r="Q13" i="119"/>
  <c r="W16" i="119"/>
  <c r="U16" i="119"/>
  <c r="W10" i="119"/>
  <c r="U10" i="119"/>
  <c r="T12" i="119"/>
  <c r="U11" i="119"/>
  <c r="W11" i="119"/>
  <c r="W14" i="119"/>
  <c r="U14" i="119"/>
  <c r="T16" i="119"/>
  <c r="T15" i="119"/>
  <c r="W9" i="119"/>
  <c r="U9" i="119"/>
  <c r="W13" i="119"/>
  <c r="U13" i="119"/>
  <c r="T8" i="119"/>
  <c r="T11" i="119"/>
  <c r="T13" i="119"/>
  <c r="Q11" i="118"/>
  <c r="P12" i="118"/>
  <c r="B13" i="117"/>
  <c r="B10" i="117"/>
  <c r="Q13" i="117"/>
  <c r="U16" i="117"/>
  <c r="U7" i="117"/>
  <c r="W7" i="117"/>
  <c r="D8" i="117"/>
  <c r="E8" i="117" s="1"/>
  <c r="V8" i="117" s="1"/>
  <c r="B15" i="117"/>
  <c r="P9" i="117"/>
  <c r="B14" i="117"/>
  <c r="B9" i="117"/>
  <c r="B11" i="117"/>
  <c r="Q12" i="116"/>
  <c r="R8" i="116"/>
  <c r="X8" i="116" s="1"/>
  <c r="Z7" i="116"/>
  <c r="AC7" i="116" s="1"/>
  <c r="P12" i="116"/>
  <c r="P11" i="115"/>
  <c r="R8" i="115"/>
  <c r="X8" i="115" s="1"/>
  <c r="Q13" i="115"/>
  <c r="W8" i="112"/>
  <c r="U8" i="112"/>
  <c r="T16" i="112"/>
  <c r="Q13" i="112"/>
  <c r="T15" i="112"/>
  <c r="V12" i="112"/>
  <c r="AA31" i="95" s="1"/>
  <c r="AA43" i="95" s="1"/>
  <c r="W11" i="112"/>
  <c r="U11" i="112"/>
  <c r="T9" i="112"/>
  <c r="W9" i="112"/>
  <c r="U9" i="112"/>
  <c r="W15" i="112"/>
  <c r="U15" i="112"/>
  <c r="U14" i="112"/>
  <c r="W14" i="112"/>
  <c r="T13" i="112"/>
  <c r="W16" i="112"/>
  <c r="U16" i="112"/>
  <c r="T12" i="112"/>
  <c r="T10" i="112"/>
  <c r="N8" i="112"/>
  <c r="V8" i="112"/>
  <c r="W12" i="112"/>
  <c r="U12" i="112"/>
  <c r="U10" i="112"/>
  <c r="W10" i="112"/>
  <c r="W13" i="112"/>
  <c r="U13" i="112"/>
  <c r="T8" i="112"/>
  <c r="P10" i="112"/>
  <c r="T11" i="112"/>
  <c r="V10" i="111"/>
  <c r="Z29" i="95" s="1"/>
  <c r="Z41" i="95" s="1"/>
  <c r="T10" i="111"/>
  <c r="T8" i="111"/>
  <c r="W10" i="111"/>
  <c r="U10" i="111"/>
  <c r="W8" i="111"/>
  <c r="U8" i="111"/>
  <c r="V8" i="111"/>
  <c r="Z27" i="95" s="1"/>
  <c r="Z39" i="95" s="1"/>
  <c r="T9" i="111"/>
  <c r="W11" i="111"/>
  <c r="U11" i="111"/>
  <c r="U16" i="111"/>
  <c r="U13" i="111"/>
  <c r="T12" i="111"/>
  <c r="V11" i="111"/>
  <c r="Z30" i="95" s="1"/>
  <c r="T14" i="111"/>
  <c r="W12" i="111"/>
  <c r="U12" i="111"/>
  <c r="W14" i="111"/>
  <c r="U14" i="111"/>
  <c r="Q13" i="111"/>
  <c r="Z16" i="95"/>
  <c r="U9" i="111"/>
  <c r="W9" i="111"/>
  <c r="P10" i="111"/>
  <c r="U15" i="111"/>
  <c r="T11" i="111"/>
  <c r="Q13" i="110"/>
  <c r="P11" i="110"/>
  <c r="N10" i="109"/>
  <c r="V10" i="109"/>
  <c r="X29" i="95" s="1"/>
  <c r="U13" i="109"/>
  <c r="W13" i="109"/>
  <c r="T9" i="109"/>
  <c r="U14" i="109"/>
  <c r="U12" i="109"/>
  <c r="P10" i="109"/>
  <c r="U11" i="109"/>
  <c r="V9" i="109"/>
  <c r="X28" i="95" s="1"/>
  <c r="T10" i="109"/>
  <c r="V13" i="109"/>
  <c r="X32" i="95" s="1"/>
  <c r="X44" i="95" s="1"/>
  <c r="U10" i="109"/>
  <c r="W10" i="109"/>
  <c r="Q13" i="109"/>
  <c r="U16" i="109"/>
  <c r="W9" i="109"/>
  <c r="U9" i="109"/>
  <c r="Q11" i="108"/>
  <c r="P11" i="108"/>
  <c r="R8" i="107"/>
  <c r="X8" i="107" s="1"/>
  <c r="Z7" i="107"/>
  <c r="AC7" i="107" s="1"/>
  <c r="Q13" i="107"/>
  <c r="P12" i="107"/>
  <c r="Q11" i="99"/>
  <c r="P11" i="99"/>
  <c r="R8" i="99"/>
  <c r="X8" i="99" s="1"/>
  <c r="Z7" i="99"/>
  <c r="AC7" i="99" s="1"/>
  <c r="U12" i="106"/>
  <c r="P12" i="106"/>
  <c r="U13" i="106"/>
  <c r="U11" i="106"/>
  <c r="U15" i="106"/>
  <c r="T10" i="106"/>
  <c r="U16" i="106"/>
  <c r="W9" i="106"/>
  <c r="U9" i="106"/>
  <c r="T9" i="106"/>
  <c r="W14" i="106"/>
  <c r="U14" i="106"/>
  <c r="Q10" i="106"/>
  <c r="U8" i="106"/>
  <c r="U10" i="106"/>
  <c r="W10" i="106"/>
  <c r="T14" i="106"/>
  <c r="U9" i="105"/>
  <c r="U14" i="105"/>
  <c r="U16" i="105"/>
  <c r="P12" i="105"/>
  <c r="U13" i="105"/>
  <c r="U8" i="105"/>
  <c r="U12" i="105"/>
  <c r="U11" i="105"/>
  <c r="U10" i="105"/>
  <c r="U15" i="105"/>
  <c r="Q10" i="105"/>
  <c r="U12" i="104"/>
  <c r="U16" i="104"/>
  <c r="P10" i="104"/>
  <c r="U11" i="104"/>
  <c r="U10" i="104"/>
  <c r="U9" i="104"/>
  <c r="U8" i="104"/>
  <c r="U13" i="104"/>
  <c r="U14" i="104"/>
  <c r="U15" i="104"/>
  <c r="Q11" i="104"/>
  <c r="Q11" i="103"/>
  <c r="P10" i="103"/>
  <c r="U16" i="103"/>
  <c r="U11" i="103"/>
  <c r="U12" i="103"/>
  <c r="U15" i="103"/>
  <c r="U14" i="103"/>
  <c r="U9" i="103"/>
  <c r="U10" i="103"/>
  <c r="U8" i="103"/>
  <c r="U13" i="103"/>
  <c r="B8" i="102"/>
  <c r="O15" i="95" s="1"/>
  <c r="B14" i="102"/>
  <c r="O21" i="95" s="1"/>
  <c r="B16" i="102"/>
  <c r="O23" i="95" s="1"/>
  <c r="B13" i="102"/>
  <c r="Q13" i="102"/>
  <c r="P9" i="102"/>
  <c r="B9" i="102"/>
  <c r="O16" i="95" s="1"/>
  <c r="B12" i="102"/>
  <c r="O19" i="95" s="1"/>
  <c r="O14" i="95"/>
  <c r="O38" i="95" s="1"/>
  <c r="W7" i="102"/>
  <c r="U7" i="102"/>
  <c r="B10" i="102"/>
  <c r="O17" i="95" s="1"/>
  <c r="P12" i="101"/>
  <c r="P12" i="100"/>
  <c r="Q10" i="100"/>
  <c r="H12" i="100"/>
  <c r="I12" i="100" s="1"/>
  <c r="N12" i="100" s="1"/>
  <c r="R9" i="100"/>
  <c r="X9" i="100" s="1"/>
  <c r="U8" i="89"/>
  <c r="U14" i="89"/>
  <c r="P10" i="89"/>
  <c r="U9" i="89"/>
  <c r="U16" i="89"/>
  <c r="U11" i="89"/>
  <c r="U13" i="89"/>
  <c r="R8" i="89"/>
  <c r="X8" i="89" s="1"/>
  <c r="U15" i="89"/>
  <c r="U12" i="89"/>
  <c r="U10" i="89"/>
  <c r="Q11" i="89"/>
  <c r="Q12" i="87"/>
  <c r="T15" i="122"/>
  <c r="T13" i="122"/>
  <c r="N13" i="122"/>
  <c r="Q11" i="122"/>
  <c r="V13" i="122"/>
  <c r="W13" i="122"/>
  <c r="V15" i="122"/>
  <c r="W15" i="122"/>
  <c r="N15" i="122"/>
  <c r="V9" i="122"/>
  <c r="W9" i="122"/>
  <c r="P12" i="122"/>
  <c r="R9" i="122"/>
  <c r="X9" i="122" s="1"/>
  <c r="Z8" i="122"/>
  <c r="AC8" i="122" s="1"/>
  <c r="N10" i="111"/>
  <c r="AA22" i="95"/>
  <c r="N9" i="120"/>
  <c r="N8" i="111"/>
  <c r="Z18" i="95"/>
  <c r="H4" i="102"/>
  <c r="R7" i="102" s="1"/>
  <c r="N12" i="111"/>
  <c r="H4" i="91"/>
  <c r="L4" i="91" s="1"/>
  <c r="L2" i="117"/>
  <c r="H4" i="117"/>
  <c r="AB13" i="35"/>
  <c r="AC13" i="35" s="1"/>
  <c r="L2" i="101"/>
  <c r="L4" i="115"/>
  <c r="R46" i="35"/>
  <c r="H2" i="111" s="1"/>
  <c r="L2" i="108"/>
  <c r="H4" i="108"/>
  <c r="R7" i="108" s="1"/>
  <c r="R61" i="35"/>
  <c r="H2" i="120" s="1"/>
  <c r="S30" i="35"/>
  <c r="J2" i="104" s="1"/>
  <c r="AB29" i="35"/>
  <c r="AC29" i="35" s="1"/>
  <c r="S15" i="35"/>
  <c r="J2" i="94" s="1"/>
  <c r="R31" i="35"/>
  <c r="H2" i="105" s="1"/>
  <c r="L4" i="116"/>
  <c r="S60" i="35"/>
  <c r="J2" i="119" s="1"/>
  <c r="AB59" i="35"/>
  <c r="AC59" i="35" s="1"/>
  <c r="S45" i="35"/>
  <c r="J2" i="110" s="1"/>
  <c r="AB44" i="35"/>
  <c r="AC44" i="35" s="1"/>
  <c r="L4" i="107"/>
  <c r="D15" i="117"/>
  <c r="E15" i="117" s="1"/>
  <c r="F15" i="117" s="1"/>
  <c r="AA18" i="95"/>
  <c r="L4" i="89"/>
  <c r="Q10" i="96"/>
  <c r="P12" i="96"/>
  <c r="Q9" i="94"/>
  <c r="P12" i="94"/>
  <c r="P12" i="93"/>
  <c r="Q12" i="93"/>
  <c r="Q12" i="92"/>
  <c r="P12" i="92"/>
  <c r="Q12" i="91"/>
  <c r="P12" i="91"/>
  <c r="Q12" i="90"/>
  <c r="P12" i="90"/>
  <c r="L4" i="90"/>
  <c r="R7" i="90"/>
  <c r="L4" i="88"/>
  <c r="L4" i="87"/>
  <c r="R7" i="87"/>
  <c r="P12" i="87"/>
  <c r="L4" i="80"/>
  <c r="R7" i="80"/>
  <c r="Q12" i="80"/>
  <c r="P11" i="80"/>
  <c r="Z31" i="95"/>
  <c r="Z43" i="95" s="1"/>
  <c r="N9" i="111"/>
  <c r="X16" i="95"/>
  <c r="D11" i="102"/>
  <c r="E11" i="102" s="1"/>
  <c r="F11" i="102" s="1"/>
  <c r="G11" i="102" s="1"/>
  <c r="H11" i="102" s="1"/>
  <c r="V11" i="102" s="1"/>
  <c r="N7" i="102"/>
  <c r="N14" i="111"/>
  <c r="Z33" i="95"/>
  <c r="Z45" i="95" s="1"/>
  <c r="I16" i="111"/>
  <c r="J16" i="111" s="1"/>
  <c r="K16" i="111" s="1"/>
  <c r="L16" i="111" s="1"/>
  <c r="M16" i="111" s="1"/>
  <c r="AA20" i="95"/>
  <c r="N10" i="120"/>
  <c r="F13" i="111"/>
  <c r="G13" i="111" s="1"/>
  <c r="H13" i="111" s="1"/>
  <c r="I13" i="111" s="1"/>
  <c r="J13" i="111" s="1"/>
  <c r="V13" i="111" s="1"/>
  <c r="B11" i="102"/>
  <c r="D10" i="102"/>
  <c r="E10" i="102" s="1"/>
  <c r="AA33" i="95"/>
  <c r="AA45" i="95" s="1"/>
  <c r="N14" i="112"/>
  <c r="N13" i="112"/>
  <c r="H15" i="111"/>
  <c r="I15" i="111" s="1"/>
  <c r="J15" i="111" s="1"/>
  <c r="K15" i="111" s="1"/>
  <c r="L15" i="111" s="1"/>
  <c r="V15" i="111" s="1"/>
  <c r="D16" i="121"/>
  <c r="E16" i="121" s="1"/>
  <c r="F16" i="121" s="1"/>
  <c r="G16" i="121" s="1"/>
  <c r="H16" i="121" s="1"/>
  <c r="I16" i="121" s="1"/>
  <c r="J16" i="121" s="1"/>
  <c r="K16" i="121" s="1"/>
  <c r="L16" i="121" s="1"/>
  <c r="M16" i="121" s="1"/>
  <c r="N11" i="111"/>
  <c r="N11" i="112"/>
  <c r="AA30" i="95"/>
  <c r="AA32" i="95"/>
  <c r="N9" i="109"/>
  <c r="D14" i="102"/>
  <c r="E14" i="102" s="1"/>
  <c r="F14" i="102" s="1"/>
  <c r="G14" i="102" s="1"/>
  <c r="H14" i="102" s="1"/>
  <c r="I14" i="102" s="1"/>
  <c r="J14" i="102" s="1"/>
  <c r="K14" i="102" s="1"/>
  <c r="V14" i="102" s="1"/>
  <c r="D9" i="121"/>
  <c r="E9" i="121" s="1"/>
  <c r="F9" i="121" s="1"/>
  <c r="V9" i="121" s="1"/>
  <c r="N9" i="112"/>
  <c r="N13" i="109"/>
  <c r="N16" i="120"/>
  <c r="AA16" i="95"/>
  <c r="D13" i="121"/>
  <c r="E13" i="121" s="1"/>
  <c r="F13" i="121" s="1"/>
  <c r="G13" i="121" s="1"/>
  <c r="H13" i="121" s="1"/>
  <c r="I13" i="121" s="1"/>
  <c r="J13" i="121" s="1"/>
  <c r="V13" i="121" s="1"/>
  <c r="AA28" i="95"/>
  <c r="D13" i="102"/>
  <c r="E13" i="102" s="1"/>
  <c r="F13" i="102" s="1"/>
  <c r="G13" i="102" s="1"/>
  <c r="H13" i="102" s="1"/>
  <c r="I13" i="102" s="1"/>
  <c r="J13" i="102" s="1"/>
  <c r="V13" i="102" s="1"/>
  <c r="N15" i="112"/>
  <c r="AA34" i="95"/>
  <c r="D12" i="102"/>
  <c r="E12" i="102" s="1"/>
  <c r="F12" i="102" s="1"/>
  <c r="G12" i="102" s="1"/>
  <c r="H12" i="102" s="1"/>
  <c r="I12" i="102" s="1"/>
  <c r="V12" i="102" s="1"/>
  <c r="D9" i="102"/>
  <c r="E9" i="102" s="1"/>
  <c r="F9" i="102" s="1"/>
  <c r="V9" i="102" s="1"/>
  <c r="Y41" i="95"/>
  <c r="D8" i="102"/>
  <c r="T8" i="102" s="1"/>
  <c r="X19" i="95"/>
  <c r="D15" i="102"/>
  <c r="E15" i="102" s="1"/>
  <c r="F15" i="102" s="1"/>
  <c r="G15" i="102" s="1"/>
  <c r="H15" i="102" s="1"/>
  <c r="I15" i="102" s="1"/>
  <c r="J15" i="102" s="1"/>
  <c r="K15" i="102" s="1"/>
  <c r="L15" i="102" s="1"/>
  <c r="V15" i="102" s="1"/>
  <c r="W42" i="95"/>
  <c r="N15" i="120"/>
  <c r="N14" i="120"/>
  <c r="B15" i="102"/>
  <c r="N12" i="120"/>
  <c r="D16" i="102"/>
  <c r="E16" i="102" s="1"/>
  <c r="F16" i="102" s="1"/>
  <c r="G16" i="102" s="1"/>
  <c r="H16" i="102" s="1"/>
  <c r="I16" i="102" s="1"/>
  <c r="J16" i="102" s="1"/>
  <c r="K16" i="102" s="1"/>
  <c r="L16" i="102" s="1"/>
  <c r="M16" i="102" s="1"/>
  <c r="V16" i="102" s="1"/>
  <c r="D12" i="117"/>
  <c r="E12" i="117" s="1"/>
  <c r="F12" i="117" s="1"/>
  <c r="G12" i="117" s="1"/>
  <c r="H12" i="117" s="1"/>
  <c r="I12" i="117" s="1"/>
  <c r="V12" i="117" s="1"/>
  <c r="U44" i="95"/>
  <c r="D14" i="117"/>
  <c r="E14" i="117" s="1"/>
  <c r="F14" i="117" s="1"/>
  <c r="G14" i="117" s="1"/>
  <c r="H14" i="117" s="1"/>
  <c r="I14" i="117" s="1"/>
  <c r="J14" i="117" s="1"/>
  <c r="K14" i="117" s="1"/>
  <c r="V14" i="117" s="1"/>
  <c r="D9" i="117"/>
  <c r="E9" i="117" s="1"/>
  <c r="F9" i="117" s="1"/>
  <c r="V9" i="117" s="1"/>
  <c r="B8" i="117"/>
  <c r="N10" i="112"/>
  <c r="D13" i="117"/>
  <c r="E13" i="117" s="1"/>
  <c r="F13" i="117" s="1"/>
  <c r="G13" i="117" s="1"/>
  <c r="H13" i="117" s="1"/>
  <c r="I13" i="117" s="1"/>
  <c r="J13" i="117" s="1"/>
  <c r="V13" i="117" s="1"/>
  <c r="N12" i="112"/>
  <c r="AA23" i="95"/>
  <c r="D11" i="117"/>
  <c r="E11" i="117" s="1"/>
  <c r="F11" i="117" s="1"/>
  <c r="G11" i="117" s="1"/>
  <c r="H11" i="117" s="1"/>
  <c r="V11" i="117" s="1"/>
  <c r="D10" i="117"/>
  <c r="E10" i="117" s="1"/>
  <c r="F10" i="117" s="1"/>
  <c r="G10" i="117" s="1"/>
  <c r="V10" i="117" s="1"/>
  <c r="D14" i="121"/>
  <c r="E14" i="121" s="1"/>
  <c r="F14" i="121" s="1"/>
  <c r="G14" i="121" s="1"/>
  <c r="H14" i="121" s="1"/>
  <c r="I14" i="121" s="1"/>
  <c r="J14" i="121" s="1"/>
  <c r="K14" i="121" s="1"/>
  <c r="V14" i="121" s="1"/>
  <c r="D15" i="121"/>
  <c r="E15" i="121" s="1"/>
  <c r="F15" i="121" s="1"/>
  <c r="G15" i="121" s="1"/>
  <c r="H15" i="121" s="1"/>
  <c r="I15" i="121" s="1"/>
  <c r="J15" i="121" s="1"/>
  <c r="K15" i="121" s="1"/>
  <c r="L15" i="121" s="1"/>
  <c r="V15" i="121" s="1"/>
  <c r="B12" i="117"/>
  <c r="U46" i="95"/>
  <c r="D8" i="121"/>
  <c r="E8" i="121" s="1"/>
  <c r="V8" i="121" s="1"/>
  <c r="AA35" i="95"/>
  <c r="N16" i="112"/>
  <c r="N13" i="120"/>
  <c r="W45" i="95"/>
  <c r="D12" i="121"/>
  <c r="E12" i="121" s="1"/>
  <c r="F12" i="121" s="1"/>
  <c r="G12" i="121" s="1"/>
  <c r="H12" i="121" s="1"/>
  <c r="I12" i="121" s="1"/>
  <c r="V12" i="121" s="1"/>
  <c r="N9" i="119"/>
  <c r="D11" i="121"/>
  <c r="E11" i="121" s="1"/>
  <c r="F11" i="121" s="1"/>
  <c r="G11" i="121" s="1"/>
  <c r="H11" i="121" s="1"/>
  <c r="V11" i="121" s="1"/>
  <c r="D10" i="121"/>
  <c r="E10" i="121" s="1"/>
  <c r="F10" i="121" s="1"/>
  <c r="G10" i="121" s="1"/>
  <c r="V10" i="121" s="1"/>
  <c r="W39" i="95"/>
  <c r="N16" i="119"/>
  <c r="AA29" i="95"/>
  <c r="AA41" i="95" s="1"/>
  <c r="Z28" i="95"/>
  <c r="Y28" i="95"/>
  <c r="Y40" i="95" s="1"/>
  <c r="W34" i="95"/>
  <c r="W46" i="95" s="1"/>
  <c r="U45" i="95"/>
  <c r="U43" i="95"/>
  <c r="U42" i="95"/>
  <c r="U28" i="95"/>
  <c r="U40" i="95" s="1"/>
  <c r="S26" i="95"/>
  <c r="S38" i="95" s="1"/>
  <c r="R26" i="95"/>
  <c r="R38" i="95" s="1"/>
  <c r="J26" i="95"/>
  <c r="J38" i="95" s="1"/>
  <c r="I26" i="95"/>
  <c r="I38" i="95" s="1"/>
  <c r="B46" i="95"/>
  <c r="B32" i="95"/>
  <c r="B44" i="95" s="1"/>
  <c r="N14" i="119"/>
  <c r="N15" i="119"/>
  <c r="Y42" i="95"/>
  <c r="U39" i="95"/>
  <c r="N13" i="119"/>
  <c r="Y39" i="95"/>
  <c r="U47" i="95"/>
  <c r="W44" i="95"/>
  <c r="B41" i="95"/>
  <c r="W47" i="95"/>
  <c r="W41" i="95"/>
  <c r="W43" i="95"/>
  <c r="U16" i="96"/>
  <c r="U9" i="96"/>
  <c r="V8" i="94"/>
  <c r="I27" i="95" s="1"/>
  <c r="T10" i="94"/>
  <c r="U13" i="96"/>
  <c r="U9" i="94"/>
  <c r="U8" i="94"/>
  <c r="W8" i="94"/>
  <c r="W40" i="95"/>
  <c r="B47" i="95"/>
  <c r="U15" i="96"/>
  <c r="U10" i="96"/>
  <c r="W10" i="94"/>
  <c r="U10" i="94"/>
  <c r="U13" i="94"/>
  <c r="U11" i="94"/>
  <c r="V10" i="94"/>
  <c r="I29" i="95" s="1"/>
  <c r="N11" i="119"/>
  <c r="N8" i="119"/>
  <c r="U11" i="96"/>
  <c r="U8" i="96"/>
  <c r="N12" i="119"/>
  <c r="T8" i="94"/>
  <c r="U12" i="94"/>
  <c r="U14" i="94"/>
  <c r="S28" i="95"/>
  <c r="U41" i="95"/>
  <c r="N10" i="119"/>
  <c r="U15" i="94"/>
  <c r="U12" i="96"/>
  <c r="U14" i="96"/>
  <c r="U16" i="94"/>
  <c r="S33" i="95"/>
  <c r="B43" i="95"/>
  <c r="B45" i="95"/>
  <c r="B40" i="95"/>
  <c r="I22" i="95"/>
  <c r="I16" i="95"/>
  <c r="I19" i="95"/>
  <c r="I21" i="95"/>
  <c r="I15" i="95"/>
  <c r="I20" i="95"/>
  <c r="I23" i="95"/>
  <c r="I18" i="95"/>
  <c r="I17" i="95"/>
  <c r="J15" i="95"/>
  <c r="J18" i="95"/>
  <c r="J20" i="95"/>
  <c r="J16" i="95"/>
  <c r="J19" i="95"/>
  <c r="J17" i="95"/>
  <c r="J22" i="95"/>
  <c r="J23" i="95"/>
  <c r="J21" i="95"/>
  <c r="L18" i="95"/>
  <c r="L17" i="95"/>
  <c r="L20" i="95"/>
  <c r="L16" i="95"/>
  <c r="L23" i="95"/>
  <c r="L21" i="95"/>
  <c r="L22" i="95"/>
  <c r="L15" i="95"/>
  <c r="L19" i="95"/>
  <c r="P17" i="95"/>
  <c r="P15" i="95"/>
  <c r="P23" i="95"/>
  <c r="P20" i="95"/>
  <c r="P19" i="95"/>
  <c r="P21" i="95"/>
  <c r="P18" i="95"/>
  <c r="P16" i="95"/>
  <c r="P22" i="95"/>
  <c r="Q21" i="95"/>
  <c r="Q18" i="95"/>
  <c r="Q17" i="95"/>
  <c r="Q16" i="95"/>
  <c r="Q15" i="95"/>
  <c r="Q19" i="95"/>
  <c r="Q20" i="95"/>
  <c r="Q22" i="95"/>
  <c r="Q23" i="95"/>
  <c r="R20" i="95"/>
  <c r="R22" i="95"/>
  <c r="R17" i="95"/>
  <c r="R15" i="95"/>
  <c r="R19" i="95"/>
  <c r="R23" i="95"/>
  <c r="R21" i="95"/>
  <c r="R18" i="95"/>
  <c r="R16" i="95"/>
  <c r="S18" i="95"/>
  <c r="S17" i="95"/>
  <c r="S19" i="95"/>
  <c r="S23" i="95"/>
  <c r="S22" i="95"/>
  <c r="S16" i="95"/>
  <c r="S15" i="95"/>
  <c r="S20" i="95"/>
  <c r="S21" i="95"/>
  <c r="B39" i="95"/>
  <c r="E15" i="94"/>
  <c r="F15" i="94" s="1"/>
  <c r="G15" i="94" s="1"/>
  <c r="H15" i="94" s="1"/>
  <c r="I15" i="94" s="1"/>
  <c r="J15" i="94" s="1"/>
  <c r="K15" i="94" s="1"/>
  <c r="L15" i="94" s="1"/>
  <c r="E9" i="94"/>
  <c r="F9" i="94" s="1"/>
  <c r="W9" i="94" s="1"/>
  <c r="N14" i="106"/>
  <c r="N10" i="94"/>
  <c r="E12" i="106"/>
  <c r="E13" i="94"/>
  <c r="F13" i="94" s="1"/>
  <c r="G13" i="94" s="1"/>
  <c r="H13" i="94" s="1"/>
  <c r="I13" i="94" s="1"/>
  <c r="J13" i="94" s="1"/>
  <c r="W13" i="94" s="1"/>
  <c r="E16" i="94"/>
  <c r="F16" i="94" s="1"/>
  <c r="G16" i="94" s="1"/>
  <c r="H16" i="94" s="1"/>
  <c r="I16" i="94" s="1"/>
  <c r="J16" i="94" s="1"/>
  <c r="K16" i="94" s="1"/>
  <c r="L16" i="94" s="1"/>
  <c r="M16" i="94" s="1"/>
  <c r="E16" i="106"/>
  <c r="E15" i="106"/>
  <c r="F15" i="106" s="1"/>
  <c r="G15" i="106" s="1"/>
  <c r="H15" i="106" s="1"/>
  <c r="I15" i="106" s="1"/>
  <c r="J15" i="106" s="1"/>
  <c r="K15" i="106" s="1"/>
  <c r="L15" i="106" s="1"/>
  <c r="V15" i="106" s="1"/>
  <c r="N8" i="94"/>
  <c r="E12" i="94"/>
  <c r="F12" i="94" s="1"/>
  <c r="G12" i="94" s="1"/>
  <c r="H12" i="94" s="1"/>
  <c r="I12" i="94" s="1"/>
  <c r="W12" i="94" s="1"/>
  <c r="E8" i="106"/>
  <c r="V8" i="106" s="1"/>
  <c r="E11" i="106"/>
  <c r="E14" i="94"/>
  <c r="E11" i="94"/>
  <c r="F11" i="94" s="1"/>
  <c r="G11" i="94" s="1"/>
  <c r="H11" i="94" s="1"/>
  <c r="W11" i="94" s="1"/>
  <c r="N9" i="106"/>
  <c r="E13" i="106"/>
  <c r="N10" i="106"/>
  <c r="E8" i="96"/>
  <c r="E9" i="96"/>
  <c r="F9" i="96" s="1"/>
  <c r="E12" i="96"/>
  <c r="E13" i="96"/>
  <c r="F13" i="96" s="1"/>
  <c r="G13" i="96" s="1"/>
  <c r="H13" i="96" s="1"/>
  <c r="I13" i="96" s="1"/>
  <c r="J13" i="96" s="1"/>
  <c r="E15" i="96"/>
  <c r="E16" i="96"/>
  <c r="F16" i="96" s="1"/>
  <c r="G16" i="96" s="1"/>
  <c r="H16" i="96" s="1"/>
  <c r="I16" i="96" s="1"/>
  <c r="J16" i="96" s="1"/>
  <c r="K16" i="96" s="1"/>
  <c r="L16" i="96" s="1"/>
  <c r="M16" i="96" s="1"/>
  <c r="E11" i="96"/>
  <c r="E14" i="96"/>
  <c r="F14" i="96" s="1"/>
  <c r="G14" i="96" s="1"/>
  <c r="H14" i="96" s="1"/>
  <c r="I14" i="96" s="1"/>
  <c r="J14" i="96" s="1"/>
  <c r="K14" i="96" s="1"/>
  <c r="E10" i="96"/>
  <c r="D4" i="101"/>
  <c r="Q7" i="101" s="1"/>
  <c r="F2" i="101"/>
  <c r="E10" i="105"/>
  <c r="F10" i="105" s="1"/>
  <c r="G10" i="105" s="1"/>
  <c r="V10" i="105" s="1"/>
  <c r="E8" i="105"/>
  <c r="V8" i="105" s="1"/>
  <c r="E14" i="105"/>
  <c r="F14" i="105" s="1"/>
  <c r="G14" i="105" s="1"/>
  <c r="H14" i="105" s="1"/>
  <c r="I14" i="105" s="1"/>
  <c r="J14" i="105" s="1"/>
  <c r="K14" i="105" s="1"/>
  <c r="V14" i="105" s="1"/>
  <c r="E13" i="105"/>
  <c r="F13" i="105" s="1"/>
  <c r="G13" i="105" s="1"/>
  <c r="H13" i="105" s="1"/>
  <c r="I13" i="105" s="1"/>
  <c r="J13" i="105" s="1"/>
  <c r="V13" i="105" s="1"/>
  <c r="E15" i="105"/>
  <c r="F15" i="105" s="1"/>
  <c r="G15" i="105" s="1"/>
  <c r="H15" i="105" s="1"/>
  <c r="I15" i="105" s="1"/>
  <c r="J15" i="105" s="1"/>
  <c r="K15" i="105" s="1"/>
  <c r="L15" i="105" s="1"/>
  <c r="V15" i="105" s="1"/>
  <c r="E9" i="105"/>
  <c r="F9" i="105" s="1"/>
  <c r="V9" i="105" s="1"/>
  <c r="E11" i="105"/>
  <c r="F11" i="105" s="1"/>
  <c r="G11" i="105" s="1"/>
  <c r="H11" i="105" s="1"/>
  <c r="V11" i="105" s="1"/>
  <c r="E12" i="105"/>
  <c r="E16" i="105"/>
  <c r="E12" i="89"/>
  <c r="F12" i="89" s="1"/>
  <c r="G12" i="89" s="1"/>
  <c r="H12" i="89" s="1"/>
  <c r="I12" i="89" s="1"/>
  <c r="V12" i="89" s="1"/>
  <c r="E9" i="89"/>
  <c r="F9" i="89" s="1"/>
  <c r="V9" i="89" s="1"/>
  <c r="E16" i="89"/>
  <c r="E13" i="89"/>
  <c r="F13" i="89" s="1"/>
  <c r="G13" i="89" s="1"/>
  <c r="H13" i="89" s="1"/>
  <c r="I13" i="89" s="1"/>
  <c r="J13" i="89" s="1"/>
  <c r="V13" i="89" s="1"/>
  <c r="E10" i="89"/>
  <c r="F10" i="89" s="1"/>
  <c r="G10" i="89" s="1"/>
  <c r="V10" i="89" s="1"/>
  <c r="E15" i="89"/>
  <c r="E11" i="89"/>
  <c r="F11" i="89" s="1"/>
  <c r="G11" i="89" s="1"/>
  <c r="H11" i="89" s="1"/>
  <c r="V11" i="89" s="1"/>
  <c r="E8" i="89"/>
  <c r="V8" i="89" s="1"/>
  <c r="E14" i="89"/>
  <c r="E9" i="104"/>
  <c r="F9" i="104" s="1"/>
  <c r="V9" i="104" s="1"/>
  <c r="E8" i="104"/>
  <c r="V8" i="104" s="1"/>
  <c r="E12" i="104"/>
  <c r="F12" i="104" s="1"/>
  <c r="G12" i="104" s="1"/>
  <c r="H12" i="104" s="1"/>
  <c r="I12" i="104" s="1"/>
  <c r="V12" i="104" s="1"/>
  <c r="E13" i="104"/>
  <c r="F13" i="104" s="1"/>
  <c r="G13" i="104" s="1"/>
  <c r="H13" i="104" s="1"/>
  <c r="I13" i="104" s="1"/>
  <c r="J13" i="104" s="1"/>
  <c r="V13" i="104" s="1"/>
  <c r="E14" i="104"/>
  <c r="F14" i="104" s="1"/>
  <c r="G14" i="104" s="1"/>
  <c r="H14" i="104" s="1"/>
  <c r="I14" i="104" s="1"/>
  <c r="J14" i="104" s="1"/>
  <c r="K14" i="104" s="1"/>
  <c r="V14" i="104" s="1"/>
  <c r="E11" i="104"/>
  <c r="F11" i="104" s="1"/>
  <c r="G11" i="104" s="1"/>
  <c r="H11" i="104" s="1"/>
  <c r="V11" i="104" s="1"/>
  <c r="E10" i="104"/>
  <c r="F10" i="104" s="1"/>
  <c r="G10" i="104" s="1"/>
  <c r="V10" i="104" s="1"/>
  <c r="E15" i="104"/>
  <c r="F15" i="104" s="1"/>
  <c r="G15" i="104" s="1"/>
  <c r="H15" i="104" s="1"/>
  <c r="I15" i="104" s="1"/>
  <c r="J15" i="104" s="1"/>
  <c r="K15" i="104" s="1"/>
  <c r="L15" i="104" s="1"/>
  <c r="V15" i="104" s="1"/>
  <c r="E16" i="104"/>
  <c r="E10" i="103"/>
  <c r="F10" i="103" s="1"/>
  <c r="G10" i="103" s="1"/>
  <c r="V10" i="103" s="1"/>
  <c r="E8" i="103"/>
  <c r="V8" i="103" s="1"/>
  <c r="E9" i="103"/>
  <c r="F9" i="103" s="1"/>
  <c r="V9" i="103" s="1"/>
  <c r="E11" i="103"/>
  <c r="F11" i="103" s="1"/>
  <c r="G11" i="103" s="1"/>
  <c r="H11" i="103" s="1"/>
  <c r="V11" i="103" s="1"/>
  <c r="E15" i="103"/>
  <c r="F15" i="103" s="1"/>
  <c r="G15" i="103" s="1"/>
  <c r="H15" i="103" s="1"/>
  <c r="I15" i="103" s="1"/>
  <c r="J15" i="103" s="1"/>
  <c r="K15" i="103" s="1"/>
  <c r="L15" i="103" s="1"/>
  <c r="V15" i="103" s="1"/>
  <c r="E12" i="103"/>
  <c r="F12" i="103" s="1"/>
  <c r="G12" i="103" s="1"/>
  <c r="H12" i="103" s="1"/>
  <c r="I12" i="103" s="1"/>
  <c r="V12" i="103" s="1"/>
  <c r="E14" i="103"/>
  <c r="F14" i="103" s="1"/>
  <c r="G14" i="103" s="1"/>
  <c r="H14" i="103" s="1"/>
  <c r="I14" i="103" s="1"/>
  <c r="J14" i="103" s="1"/>
  <c r="K14" i="103" s="1"/>
  <c r="V14" i="103" s="1"/>
  <c r="E16" i="103"/>
  <c r="F16" i="103" s="1"/>
  <c r="G16" i="103" s="1"/>
  <c r="H16" i="103" s="1"/>
  <c r="I16" i="103" s="1"/>
  <c r="J16" i="103" s="1"/>
  <c r="K16" i="103" s="1"/>
  <c r="L16" i="103" s="1"/>
  <c r="M16" i="103" s="1"/>
  <c r="V16" i="103" s="1"/>
  <c r="E13" i="103"/>
  <c r="F13" i="103" s="1"/>
  <c r="G13" i="103" s="1"/>
  <c r="H13" i="103" s="1"/>
  <c r="I13" i="103" s="1"/>
  <c r="J13" i="103" s="1"/>
  <c r="V13" i="103" s="1"/>
  <c r="T19" i="124"/>
  <c r="S10" i="118" l="1"/>
  <c r="S11" i="118"/>
  <c r="S12" i="118"/>
  <c r="S13" i="118"/>
  <c r="S14" i="118"/>
  <c r="S15" i="118"/>
  <c r="S7" i="118"/>
  <c r="S8" i="118"/>
  <c r="S16" i="118"/>
  <c r="S9" i="118"/>
  <c r="S8" i="109"/>
  <c r="S16" i="109"/>
  <c r="S9" i="109"/>
  <c r="S7" i="109"/>
  <c r="S10" i="109"/>
  <c r="S11" i="109"/>
  <c r="S12" i="109"/>
  <c r="S13" i="109"/>
  <c r="S15" i="109"/>
  <c r="S14" i="109"/>
  <c r="S10" i="101"/>
  <c r="S9" i="101"/>
  <c r="S11" i="101"/>
  <c r="S12" i="101"/>
  <c r="S13" i="101"/>
  <c r="S14" i="101"/>
  <c r="S7" i="101"/>
  <c r="S15" i="101"/>
  <c r="S8" i="101"/>
  <c r="S16" i="101"/>
  <c r="S14" i="103"/>
  <c r="S15" i="103"/>
  <c r="S8" i="103"/>
  <c r="S16" i="103"/>
  <c r="S9" i="103"/>
  <c r="S7" i="103"/>
  <c r="S10" i="103"/>
  <c r="S11" i="103"/>
  <c r="S13" i="103"/>
  <c r="S12" i="103"/>
  <c r="S12" i="93"/>
  <c r="S13" i="93"/>
  <c r="S14" i="93"/>
  <c r="S15" i="93"/>
  <c r="S10" i="93"/>
  <c r="S8" i="93"/>
  <c r="S16" i="93"/>
  <c r="S9" i="93"/>
  <c r="S7" i="93"/>
  <c r="S11" i="93"/>
  <c r="J4" i="119"/>
  <c r="J4" i="110"/>
  <c r="Z9" i="100"/>
  <c r="AC9" i="100" s="1"/>
  <c r="J4" i="104"/>
  <c r="J4" i="94"/>
  <c r="X41" i="95"/>
  <c r="R9" i="88"/>
  <c r="X9" i="88" s="1"/>
  <c r="Z8" i="88"/>
  <c r="AC8" i="88" s="1"/>
  <c r="N11" i="109"/>
  <c r="N14" i="109"/>
  <c r="W14" i="109"/>
  <c r="W8" i="109"/>
  <c r="T8" i="109"/>
  <c r="U15" i="109"/>
  <c r="T14" i="109"/>
  <c r="I15" i="109"/>
  <c r="J15" i="109" s="1"/>
  <c r="K15" i="109" s="1"/>
  <c r="L15" i="109" s="1"/>
  <c r="N8" i="109"/>
  <c r="W16" i="109"/>
  <c r="N16" i="109"/>
  <c r="V11" i="109"/>
  <c r="X30" i="95" s="1"/>
  <c r="X42" i="95" s="1"/>
  <c r="T11" i="109"/>
  <c r="T16" i="109"/>
  <c r="Z8" i="115"/>
  <c r="AC8" i="115" s="1"/>
  <c r="N8" i="120"/>
  <c r="T13" i="110"/>
  <c r="T15" i="110"/>
  <c r="V15" i="110"/>
  <c r="Y34" i="95" s="1"/>
  <c r="Y46" i="95" s="1"/>
  <c r="N15" i="110"/>
  <c r="W15" i="110"/>
  <c r="V13" i="110"/>
  <c r="Y32" i="95" s="1"/>
  <c r="Y44" i="95" s="1"/>
  <c r="W13" i="110"/>
  <c r="N13" i="110"/>
  <c r="Z40" i="95"/>
  <c r="W8" i="120"/>
  <c r="T12" i="100"/>
  <c r="R8" i="101"/>
  <c r="X8" i="101" s="1"/>
  <c r="Z7" i="102"/>
  <c r="AC7" i="102" s="1"/>
  <c r="Z8" i="89"/>
  <c r="AC8" i="89" s="1"/>
  <c r="T15" i="102"/>
  <c r="T8" i="117"/>
  <c r="AA46" i="95"/>
  <c r="R8" i="96"/>
  <c r="X8" i="96" s="1"/>
  <c r="W14" i="121"/>
  <c r="U14" i="121"/>
  <c r="U9" i="121"/>
  <c r="W9" i="121"/>
  <c r="U12" i="121"/>
  <c r="W12" i="121"/>
  <c r="P10" i="121"/>
  <c r="T11" i="121"/>
  <c r="W11" i="121"/>
  <c r="U11" i="121"/>
  <c r="T8" i="121"/>
  <c r="T15" i="121"/>
  <c r="W8" i="121"/>
  <c r="U8" i="121"/>
  <c r="U15" i="121"/>
  <c r="W15" i="121"/>
  <c r="T10" i="121"/>
  <c r="T16" i="121"/>
  <c r="W10" i="121"/>
  <c r="U10" i="121"/>
  <c r="Q14" i="121"/>
  <c r="W16" i="121"/>
  <c r="U16" i="121"/>
  <c r="T13" i="121"/>
  <c r="N16" i="121"/>
  <c r="V16" i="121"/>
  <c r="T14" i="121"/>
  <c r="T9" i="121"/>
  <c r="T12" i="121"/>
  <c r="W13" i="121"/>
  <c r="U13" i="121"/>
  <c r="P11" i="120"/>
  <c r="Q14" i="120"/>
  <c r="Q14" i="119"/>
  <c r="P11" i="119"/>
  <c r="P13" i="118"/>
  <c r="Q12" i="118"/>
  <c r="T11" i="117"/>
  <c r="W11" i="117"/>
  <c r="U11" i="117"/>
  <c r="U15" i="117"/>
  <c r="Q14" i="117"/>
  <c r="T9" i="117"/>
  <c r="W12" i="117"/>
  <c r="U12" i="117"/>
  <c r="W9" i="117"/>
  <c r="U9" i="117"/>
  <c r="T16" i="117"/>
  <c r="W8" i="117"/>
  <c r="U8" i="117"/>
  <c r="L4" i="117"/>
  <c r="R7" i="117"/>
  <c r="T14" i="117"/>
  <c r="T10" i="117"/>
  <c r="W14" i="117"/>
  <c r="U14" i="117"/>
  <c r="W10" i="117"/>
  <c r="U10" i="117"/>
  <c r="P10" i="117"/>
  <c r="T12" i="117"/>
  <c r="T13" i="117"/>
  <c r="W16" i="117"/>
  <c r="U13" i="117"/>
  <c r="W13" i="117"/>
  <c r="P13" i="116"/>
  <c r="R9" i="116"/>
  <c r="X9" i="116" s="1"/>
  <c r="Z8" i="116"/>
  <c r="AC8" i="116" s="1"/>
  <c r="Q13" i="116"/>
  <c r="Q14" i="115"/>
  <c r="R9" i="115"/>
  <c r="X9" i="115" s="1"/>
  <c r="P12" i="115"/>
  <c r="P11" i="112"/>
  <c r="Q14" i="112"/>
  <c r="Z42" i="95"/>
  <c r="W15" i="111"/>
  <c r="Q14" i="111"/>
  <c r="T13" i="111"/>
  <c r="W13" i="111"/>
  <c r="T16" i="111"/>
  <c r="P11" i="111"/>
  <c r="V16" i="111"/>
  <c r="Z35" i="95" s="1"/>
  <c r="Z47" i="95" s="1"/>
  <c r="T15" i="111"/>
  <c r="W16" i="111"/>
  <c r="Q14" i="110"/>
  <c r="P12" i="110"/>
  <c r="X40" i="95"/>
  <c r="V12" i="109"/>
  <c r="X31" i="95" s="1"/>
  <c r="X43" i="95" s="1"/>
  <c r="P11" i="109"/>
  <c r="T12" i="109"/>
  <c r="W12" i="109"/>
  <c r="Q14" i="109"/>
  <c r="R8" i="108"/>
  <c r="X8" i="108" s="1"/>
  <c r="Z7" i="108"/>
  <c r="AC7" i="108" s="1"/>
  <c r="P12" i="108"/>
  <c r="Q12" i="108"/>
  <c r="P13" i="107"/>
  <c r="Q14" i="107"/>
  <c r="R9" i="107"/>
  <c r="X9" i="107" s="1"/>
  <c r="Z8" i="107"/>
  <c r="AC8" i="107" s="1"/>
  <c r="R9" i="99"/>
  <c r="X9" i="99" s="1"/>
  <c r="Z8" i="99"/>
  <c r="AC8" i="99" s="1"/>
  <c r="P12" i="99"/>
  <c r="Q12" i="99"/>
  <c r="W15" i="106"/>
  <c r="T15" i="106"/>
  <c r="W8" i="106"/>
  <c r="P13" i="106"/>
  <c r="Q11" i="106"/>
  <c r="W11" i="105"/>
  <c r="T15" i="105"/>
  <c r="Q11" i="105"/>
  <c r="T14" i="105"/>
  <c r="W15" i="105"/>
  <c r="W8" i="105"/>
  <c r="W14" i="105"/>
  <c r="T10" i="105"/>
  <c r="W10" i="105"/>
  <c r="W13" i="105"/>
  <c r="T9" i="105"/>
  <c r="W9" i="105"/>
  <c r="T11" i="105"/>
  <c r="P13" i="105"/>
  <c r="T13" i="105"/>
  <c r="W11" i="104"/>
  <c r="T9" i="104"/>
  <c r="T15" i="104"/>
  <c r="Q12" i="104"/>
  <c r="W8" i="104"/>
  <c r="P11" i="104"/>
  <c r="T14" i="104"/>
  <c r="W15" i="104"/>
  <c r="W9" i="104"/>
  <c r="T11" i="104"/>
  <c r="W10" i="104"/>
  <c r="T10" i="104"/>
  <c r="W14" i="104"/>
  <c r="W12" i="104"/>
  <c r="T12" i="104"/>
  <c r="W13" i="104"/>
  <c r="T13" i="104"/>
  <c r="W9" i="103"/>
  <c r="W11" i="103"/>
  <c r="T14" i="103"/>
  <c r="W14" i="103"/>
  <c r="T10" i="103"/>
  <c r="W13" i="103"/>
  <c r="W16" i="103"/>
  <c r="T11" i="103"/>
  <c r="T12" i="103"/>
  <c r="W8" i="103"/>
  <c r="W15" i="103"/>
  <c r="P11" i="103"/>
  <c r="Q12" i="103"/>
  <c r="T13" i="103"/>
  <c r="W10" i="103"/>
  <c r="W12" i="103"/>
  <c r="T15" i="103"/>
  <c r="T16" i="103"/>
  <c r="T9" i="103"/>
  <c r="R8" i="102"/>
  <c r="X8" i="102" s="1"/>
  <c r="U12" i="102"/>
  <c r="W12" i="102"/>
  <c r="W13" i="102"/>
  <c r="U13" i="102"/>
  <c r="T9" i="102"/>
  <c r="U10" i="102"/>
  <c r="U9" i="102"/>
  <c r="W9" i="102"/>
  <c r="T16" i="102"/>
  <c r="T11" i="102"/>
  <c r="W16" i="102"/>
  <c r="U16" i="102"/>
  <c r="P10" i="102"/>
  <c r="T14" i="102"/>
  <c r="W14" i="102"/>
  <c r="U14" i="102"/>
  <c r="O22" i="95"/>
  <c r="U15" i="102"/>
  <c r="W15" i="102"/>
  <c r="W11" i="102"/>
  <c r="U11" i="102"/>
  <c r="Q14" i="102"/>
  <c r="O20" i="95"/>
  <c r="T12" i="102"/>
  <c r="T13" i="102"/>
  <c r="U8" i="102"/>
  <c r="P13" i="101"/>
  <c r="Q8" i="101"/>
  <c r="R10" i="100"/>
  <c r="X10" i="100" s="1"/>
  <c r="V12" i="100"/>
  <c r="M31" i="95" s="1"/>
  <c r="M43" i="95" s="1"/>
  <c r="W12" i="100"/>
  <c r="Q11" i="100"/>
  <c r="P13" i="100"/>
  <c r="R9" i="89"/>
  <c r="X9" i="89" s="1"/>
  <c r="W13" i="89"/>
  <c r="P11" i="89"/>
  <c r="T9" i="89"/>
  <c r="W10" i="89"/>
  <c r="T12" i="89"/>
  <c r="W12" i="89"/>
  <c r="W11" i="89"/>
  <c r="T10" i="89"/>
  <c r="W8" i="89"/>
  <c r="T13" i="89"/>
  <c r="Q12" i="89"/>
  <c r="W9" i="89"/>
  <c r="T11" i="89"/>
  <c r="Q13" i="87"/>
  <c r="W16" i="96"/>
  <c r="W13" i="96"/>
  <c r="W9" i="96"/>
  <c r="W8" i="96"/>
  <c r="R10" i="122"/>
  <c r="X10" i="122" s="1"/>
  <c r="Z9" i="122"/>
  <c r="AC9" i="122" s="1"/>
  <c r="P13" i="122"/>
  <c r="Q12" i="122"/>
  <c r="L4" i="102"/>
  <c r="R7" i="91"/>
  <c r="O18" i="95"/>
  <c r="AA42" i="95"/>
  <c r="L2" i="92"/>
  <c r="H4" i="92"/>
  <c r="L2" i="109"/>
  <c r="H4" i="109"/>
  <c r="R7" i="109" s="1"/>
  <c r="L2" i="118"/>
  <c r="H4" i="118"/>
  <c r="R7" i="118" s="1"/>
  <c r="S46" i="35"/>
  <c r="J2" i="111" s="1"/>
  <c r="AB45" i="35"/>
  <c r="AC45" i="35" s="1"/>
  <c r="S16" i="35"/>
  <c r="J2" i="96" s="1"/>
  <c r="L2" i="103"/>
  <c r="H4" i="103"/>
  <c r="R7" i="103" s="1"/>
  <c r="R47" i="35"/>
  <c r="H2" i="112" s="1"/>
  <c r="S61" i="35"/>
  <c r="J2" i="120" s="1"/>
  <c r="AB60" i="35"/>
  <c r="AC60" i="35" s="1"/>
  <c r="S31" i="35"/>
  <c r="J2" i="105" s="1"/>
  <c r="AB30" i="35"/>
  <c r="AC30" i="35" s="1"/>
  <c r="R62" i="35"/>
  <c r="H2" i="121" s="1"/>
  <c r="L4" i="108"/>
  <c r="R32" i="35"/>
  <c r="H2" i="106" s="1"/>
  <c r="AB14" i="35"/>
  <c r="AC14" i="35" s="1"/>
  <c r="F4" i="101"/>
  <c r="P13" i="96"/>
  <c r="Q11" i="96"/>
  <c r="P13" i="94"/>
  <c r="Q10" i="94"/>
  <c r="Q13" i="93"/>
  <c r="P13" i="93"/>
  <c r="P13" i="92"/>
  <c r="Q13" i="92"/>
  <c r="Q13" i="91"/>
  <c r="P13" i="91"/>
  <c r="R8" i="90"/>
  <c r="X8" i="90" s="1"/>
  <c r="Z7" i="90"/>
  <c r="P13" i="90"/>
  <c r="Q13" i="90"/>
  <c r="P13" i="87"/>
  <c r="R8" i="87"/>
  <c r="X8" i="87" s="1"/>
  <c r="Z7" i="87"/>
  <c r="AC7" i="87" s="1"/>
  <c r="P12" i="80"/>
  <c r="Q13" i="80"/>
  <c r="R8" i="80"/>
  <c r="X8" i="80" s="1"/>
  <c r="Z7" i="80"/>
  <c r="AC7" i="80" s="1"/>
  <c r="N8" i="121"/>
  <c r="L4" i="101"/>
  <c r="E8" i="102"/>
  <c r="V8" i="102" s="1"/>
  <c r="AA44" i="95"/>
  <c r="G15" i="117"/>
  <c r="H15" i="117" s="1"/>
  <c r="I15" i="117" s="1"/>
  <c r="J15" i="117" s="1"/>
  <c r="K15" i="117" s="1"/>
  <c r="L15" i="117" s="1"/>
  <c r="V15" i="117" s="1"/>
  <c r="N8" i="117"/>
  <c r="N9" i="121"/>
  <c r="N16" i="111"/>
  <c r="AA27" i="95"/>
  <c r="AA39" i="95" s="1"/>
  <c r="AA40" i="95"/>
  <c r="N13" i="111"/>
  <c r="N12" i="121"/>
  <c r="N12" i="117"/>
  <c r="AA47" i="95"/>
  <c r="N15" i="111"/>
  <c r="N10" i="117"/>
  <c r="N12" i="109"/>
  <c r="N13" i="117"/>
  <c r="N10" i="121"/>
  <c r="N13" i="121"/>
  <c r="N9" i="117"/>
  <c r="N11" i="117"/>
  <c r="N15" i="121"/>
  <c r="N16" i="117"/>
  <c r="N14" i="117"/>
  <c r="N11" i="121"/>
  <c r="I39" i="95"/>
  <c r="N14" i="121"/>
  <c r="M3" i="95"/>
  <c r="S29" i="95"/>
  <c r="S41" i="95" s="1"/>
  <c r="I41" i="95"/>
  <c r="S40" i="95"/>
  <c r="S45" i="95"/>
  <c r="T9" i="96"/>
  <c r="P30" i="95"/>
  <c r="P42" i="95" s="1"/>
  <c r="L31" i="95"/>
  <c r="L43" i="95" s="1"/>
  <c r="S34" i="95"/>
  <c r="S46" i="95" s="1"/>
  <c r="T9" i="94"/>
  <c r="P28" i="95"/>
  <c r="P40" i="95" s="1"/>
  <c r="Q28" i="95"/>
  <c r="Q40" i="95" s="1"/>
  <c r="O31" i="95"/>
  <c r="O43" i="95" s="1"/>
  <c r="R30" i="95"/>
  <c r="R42" i="95" s="1"/>
  <c r="V14" i="96"/>
  <c r="J33" i="95" s="1"/>
  <c r="J45" i="95" s="1"/>
  <c r="T13" i="96"/>
  <c r="T12" i="94"/>
  <c r="R28" i="95"/>
  <c r="R40" i="95" s="1"/>
  <c r="V16" i="94"/>
  <c r="I35" i="95" s="1"/>
  <c r="I47" i="95" s="1"/>
  <c r="T16" i="96"/>
  <c r="V11" i="94"/>
  <c r="I30" i="95" s="1"/>
  <c r="I42" i="95" s="1"/>
  <c r="T15" i="94"/>
  <c r="T11" i="94"/>
  <c r="R34" i="95"/>
  <c r="R46" i="95" s="1"/>
  <c r="R32" i="95"/>
  <c r="R44" i="95" s="1"/>
  <c r="V16" i="96"/>
  <c r="J35" i="95" s="1"/>
  <c r="J47" i="95" s="1"/>
  <c r="F12" i="106"/>
  <c r="G12" i="106" s="1"/>
  <c r="H12" i="106" s="1"/>
  <c r="I12" i="106" s="1"/>
  <c r="T13" i="94"/>
  <c r="V15" i="94"/>
  <c r="I34" i="95" s="1"/>
  <c r="I46" i="95" s="1"/>
  <c r="P29" i="95"/>
  <c r="P41" i="95" s="1"/>
  <c r="O32" i="95"/>
  <c r="V13" i="94"/>
  <c r="I32" i="95" s="1"/>
  <c r="I44" i="95" s="1"/>
  <c r="F16" i="104"/>
  <c r="G16" i="104" s="1"/>
  <c r="H16" i="104" s="1"/>
  <c r="I16" i="104" s="1"/>
  <c r="J16" i="104" s="1"/>
  <c r="K16" i="104" s="1"/>
  <c r="L16" i="104" s="1"/>
  <c r="M16" i="104" s="1"/>
  <c r="L30" i="95"/>
  <c r="L42" i="95" s="1"/>
  <c r="O30" i="95"/>
  <c r="W16" i="94"/>
  <c r="Q31" i="95"/>
  <c r="Q43" i="95" s="1"/>
  <c r="P32" i="95"/>
  <c r="P44" i="95" s="1"/>
  <c r="O34" i="95"/>
  <c r="R33" i="95"/>
  <c r="R45" i="95" s="1"/>
  <c r="V13" i="96"/>
  <c r="J32" i="95" s="1"/>
  <c r="J44" i="95" s="1"/>
  <c r="W15" i="94"/>
  <c r="P35" i="95"/>
  <c r="P47" i="95" s="1"/>
  <c r="O28" i="95"/>
  <c r="O40" i="95" s="1"/>
  <c r="P34" i="95"/>
  <c r="P46" i="95" s="1"/>
  <c r="Q29" i="95"/>
  <c r="Q41" i="95" s="1"/>
  <c r="P33" i="95"/>
  <c r="P45" i="95" s="1"/>
  <c r="Q30" i="95"/>
  <c r="Q42" i="95" s="1"/>
  <c r="L29" i="95"/>
  <c r="L41" i="95" s="1"/>
  <c r="F10" i="102"/>
  <c r="R29" i="95"/>
  <c r="R41" i="95" s="1"/>
  <c r="V9" i="96"/>
  <c r="J28" i="95" s="1"/>
  <c r="J40" i="95" s="1"/>
  <c r="V12" i="94"/>
  <c r="I31" i="95" s="1"/>
  <c r="I43" i="95" s="1"/>
  <c r="W14" i="96"/>
  <c r="L32" i="95"/>
  <c r="L44" i="95" s="1"/>
  <c r="V8" i="96"/>
  <c r="L28" i="95"/>
  <c r="L40" i="95" s="1"/>
  <c r="P31" i="95"/>
  <c r="P43" i="95" s="1"/>
  <c r="Q33" i="95"/>
  <c r="Q45" i="95" s="1"/>
  <c r="O35" i="95"/>
  <c r="O47" i="95" s="1"/>
  <c r="Q32" i="95"/>
  <c r="Q44" i="95" s="1"/>
  <c r="O33" i="95"/>
  <c r="O45" i="95" s="1"/>
  <c r="V9" i="94"/>
  <c r="I28" i="95" s="1"/>
  <c r="I40" i="95" s="1"/>
  <c r="T16" i="94"/>
  <c r="T14" i="96"/>
  <c r="F15" i="96"/>
  <c r="G15" i="96" s="1"/>
  <c r="H15" i="96" s="1"/>
  <c r="I15" i="96" s="1"/>
  <c r="J15" i="96" s="1"/>
  <c r="K15" i="96" s="1"/>
  <c r="L15" i="96" s="1"/>
  <c r="F10" i="96"/>
  <c r="G10" i="96" s="1"/>
  <c r="F11" i="96"/>
  <c r="G11" i="96" s="1"/>
  <c r="H11" i="96" s="1"/>
  <c r="F12" i="96"/>
  <c r="F15" i="89"/>
  <c r="G15" i="89" s="1"/>
  <c r="H15" i="89" s="1"/>
  <c r="I15" i="89" s="1"/>
  <c r="J15" i="89" s="1"/>
  <c r="K15" i="89" s="1"/>
  <c r="L15" i="89" s="1"/>
  <c r="F14" i="89"/>
  <c r="G14" i="89" s="1"/>
  <c r="H14" i="89" s="1"/>
  <c r="I14" i="89" s="1"/>
  <c r="J14" i="89" s="1"/>
  <c r="K14" i="89" s="1"/>
  <c r="F16" i="89"/>
  <c r="G16" i="89" s="1"/>
  <c r="H16" i="89" s="1"/>
  <c r="I16" i="89" s="1"/>
  <c r="J16" i="89" s="1"/>
  <c r="K16" i="89" s="1"/>
  <c r="L16" i="89" s="1"/>
  <c r="M16" i="89" s="1"/>
  <c r="F16" i="105"/>
  <c r="F12" i="105"/>
  <c r="G12" i="105" s="1"/>
  <c r="H12" i="105" s="1"/>
  <c r="I12" i="105" s="1"/>
  <c r="F11" i="106"/>
  <c r="F16" i="106"/>
  <c r="G16" i="106" s="1"/>
  <c r="H16" i="106" s="1"/>
  <c r="I16" i="106" s="1"/>
  <c r="J16" i="106" s="1"/>
  <c r="K16" i="106" s="1"/>
  <c r="L16" i="106" s="1"/>
  <c r="M16" i="106" s="1"/>
  <c r="N9" i="103"/>
  <c r="N15" i="104"/>
  <c r="N13" i="104"/>
  <c r="N8" i="104"/>
  <c r="N15" i="102"/>
  <c r="N9" i="105"/>
  <c r="N13" i="105"/>
  <c r="N14" i="96"/>
  <c r="N11" i="94"/>
  <c r="N9" i="104"/>
  <c r="N9" i="102"/>
  <c r="N8" i="105"/>
  <c r="N9" i="96"/>
  <c r="N16" i="94"/>
  <c r="N9" i="94"/>
  <c r="N15" i="103"/>
  <c r="N11" i="104"/>
  <c r="N12" i="103"/>
  <c r="N10" i="89"/>
  <c r="N13" i="102"/>
  <c r="N11" i="102"/>
  <c r="N11" i="105"/>
  <c r="N14" i="105"/>
  <c r="N13" i="96"/>
  <c r="N15" i="106"/>
  <c r="N8" i="106"/>
  <c r="N12" i="94"/>
  <c r="N8" i="96"/>
  <c r="N13" i="94"/>
  <c r="F14" i="94"/>
  <c r="G14" i="94" s="1"/>
  <c r="H14" i="94" s="1"/>
  <c r="I14" i="94" s="1"/>
  <c r="J14" i="94" s="1"/>
  <c r="K14" i="94" s="1"/>
  <c r="F13" i="106"/>
  <c r="N15" i="94"/>
  <c r="N10" i="105"/>
  <c r="D7" i="101"/>
  <c r="C8" i="101"/>
  <c r="C16" i="101"/>
  <c r="C12" i="101"/>
  <c r="C10" i="101"/>
  <c r="C13" i="101"/>
  <c r="C11" i="101"/>
  <c r="C9" i="101"/>
  <c r="C14" i="101"/>
  <c r="C15" i="101"/>
  <c r="N16" i="96"/>
  <c r="N12" i="89"/>
  <c r="N14" i="102"/>
  <c r="N15" i="105"/>
  <c r="N11" i="103"/>
  <c r="N8" i="103"/>
  <c r="N12" i="102"/>
  <c r="N16" i="102"/>
  <c r="N14" i="104"/>
  <c r="N12" i="104"/>
  <c r="N8" i="89"/>
  <c r="N13" i="103"/>
  <c r="N11" i="89"/>
  <c r="N9" i="89"/>
  <c r="N10" i="103"/>
  <c r="N13" i="89"/>
  <c r="N10" i="104"/>
  <c r="N14" i="103"/>
  <c r="N16" i="103"/>
  <c r="S12" i="119" l="1"/>
  <c r="S13" i="119"/>
  <c r="S14" i="119"/>
  <c r="S15" i="119"/>
  <c r="S8" i="119"/>
  <c r="S16" i="119"/>
  <c r="S9" i="119"/>
  <c r="S7" i="119"/>
  <c r="S10" i="119"/>
  <c r="S11" i="119"/>
  <c r="S10" i="110"/>
  <c r="S11" i="110"/>
  <c r="S12" i="110"/>
  <c r="S9" i="110"/>
  <c r="S13" i="110"/>
  <c r="S14" i="110"/>
  <c r="S7" i="110"/>
  <c r="S15" i="110"/>
  <c r="S8" i="110"/>
  <c r="S16" i="110"/>
  <c r="S8" i="104"/>
  <c r="S16" i="104"/>
  <c r="S9" i="104"/>
  <c r="S7" i="104"/>
  <c r="S10" i="104"/>
  <c r="S15" i="104"/>
  <c r="S11" i="104"/>
  <c r="S12" i="104"/>
  <c r="S13" i="104"/>
  <c r="S14" i="104"/>
  <c r="S14" i="94"/>
  <c r="S13" i="94"/>
  <c r="S15" i="94"/>
  <c r="S8" i="94"/>
  <c r="S16" i="94"/>
  <c r="S12" i="94"/>
  <c r="S9" i="94"/>
  <c r="S7" i="94"/>
  <c r="S10" i="94"/>
  <c r="S11" i="94"/>
  <c r="J4" i="120"/>
  <c r="J4" i="111"/>
  <c r="J4" i="105"/>
  <c r="J4" i="96"/>
  <c r="Z9" i="88"/>
  <c r="AC9" i="88" s="1"/>
  <c r="R10" i="88"/>
  <c r="X10" i="88" s="1"/>
  <c r="R9" i="101"/>
  <c r="X9" i="101" s="1"/>
  <c r="T15" i="109"/>
  <c r="V15" i="109"/>
  <c r="X34" i="95" s="1"/>
  <c r="X46" i="95" s="1"/>
  <c r="W15" i="109"/>
  <c r="N15" i="109"/>
  <c r="O46" i="95"/>
  <c r="Z8" i="102"/>
  <c r="AC8" i="102" s="1"/>
  <c r="Z9" i="89"/>
  <c r="AC9" i="89" s="1"/>
  <c r="R9" i="96"/>
  <c r="X9" i="96" s="1"/>
  <c r="P11" i="121"/>
  <c r="Q15" i="121"/>
  <c r="P12" i="120"/>
  <c r="Q15" i="120"/>
  <c r="P12" i="119"/>
  <c r="Q15" i="119"/>
  <c r="Q13" i="118"/>
  <c r="R8" i="118"/>
  <c r="X8" i="118" s="1"/>
  <c r="Z7" i="118"/>
  <c r="AC7" i="118" s="1"/>
  <c r="P14" i="118"/>
  <c r="Q15" i="117"/>
  <c r="W15" i="117"/>
  <c r="P11" i="117"/>
  <c r="R8" i="117"/>
  <c r="X8" i="117" s="1"/>
  <c r="Z7" i="117"/>
  <c r="AC7" i="117" s="1"/>
  <c r="T15" i="117"/>
  <c r="Q14" i="116"/>
  <c r="R10" i="116"/>
  <c r="X10" i="116" s="1"/>
  <c r="Z9" i="116"/>
  <c r="AC9" i="116" s="1"/>
  <c r="P14" i="116"/>
  <c r="P13" i="115"/>
  <c r="R10" i="115"/>
  <c r="X10" i="115" s="1"/>
  <c r="Z9" i="115"/>
  <c r="AC9" i="115" s="1"/>
  <c r="Q15" i="115"/>
  <c r="Q15" i="112"/>
  <c r="P12" i="112"/>
  <c r="Q15" i="111"/>
  <c r="P12" i="111"/>
  <c r="P13" i="110"/>
  <c r="Q15" i="110"/>
  <c r="R8" i="109"/>
  <c r="X8" i="109" s="1"/>
  <c r="Z7" i="109"/>
  <c r="AC7" i="109" s="1"/>
  <c r="P12" i="109"/>
  <c r="Q15" i="109"/>
  <c r="Q13" i="108"/>
  <c r="P13" i="108"/>
  <c r="R9" i="108"/>
  <c r="X9" i="108" s="1"/>
  <c r="Z8" i="108"/>
  <c r="AC8" i="108" s="1"/>
  <c r="R10" i="107"/>
  <c r="X10" i="107" s="1"/>
  <c r="Z9" i="107"/>
  <c r="AC9" i="107" s="1"/>
  <c r="Q15" i="107"/>
  <c r="P14" i="107"/>
  <c r="Q13" i="99"/>
  <c r="P13" i="99"/>
  <c r="R10" i="99"/>
  <c r="X10" i="99" s="1"/>
  <c r="Z9" i="99"/>
  <c r="AC9" i="99" s="1"/>
  <c r="P14" i="106"/>
  <c r="T12" i="106"/>
  <c r="Q12" i="106"/>
  <c r="V16" i="106"/>
  <c r="S35" i="95" s="1"/>
  <c r="S47" i="95" s="1"/>
  <c r="W16" i="106"/>
  <c r="T16" i="106"/>
  <c r="N12" i="106"/>
  <c r="V12" i="106"/>
  <c r="S31" i="95" s="1"/>
  <c r="S43" i="95" s="1"/>
  <c r="W12" i="106"/>
  <c r="V12" i="105"/>
  <c r="R31" i="95" s="1"/>
  <c r="R43" i="95" s="1"/>
  <c r="W12" i="105"/>
  <c r="Q12" i="105"/>
  <c r="P14" i="105"/>
  <c r="T12" i="105"/>
  <c r="Q13" i="104"/>
  <c r="V16" i="104"/>
  <c r="Q35" i="95" s="1"/>
  <c r="Q47" i="95" s="1"/>
  <c r="W16" i="104"/>
  <c r="P12" i="104"/>
  <c r="T16" i="104"/>
  <c r="Q13" i="103"/>
  <c r="P12" i="103"/>
  <c r="R8" i="103"/>
  <c r="X8" i="103" s="1"/>
  <c r="Z7" i="103"/>
  <c r="AC7" i="103" s="1"/>
  <c r="Q15" i="102"/>
  <c r="G10" i="102"/>
  <c r="T10" i="102"/>
  <c r="O44" i="95"/>
  <c r="P11" i="102"/>
  <c r="W8" i="102"/>
  <c r="R9" i="102"/>
  <c r="X9" i="102" s="1"/>
  <c r="Q9" i="101"/>
  <c r="V7" i="101"/>
  <c r="W7" i="101"/>
  <c r="P14" i="101"/>
  <c r="P14" i="100"/>
  <c r="Q12" i="100"/>
  <c r="R11" i="100"/>
  <c r="X11" i="100" s="1"/>
  <c r="Z10" i="100"/>
  <c r="AC10" i="100" s="1"/>
  <c r="P12" i="89"/>
  <c r="V16" i="89"/>
  <c r="L35" i="95" s="1"/>
  <c r="L47" i="95" s="1"/>
  <c r="W16" i="89"/>
  <c r="V15" i="89"/>
  <c r="L34" i="95" s="1"/>
  <c r="L46" i="95" s="1"/>
  <c r="W15" i="89"/>
  <c r="R10" i="89"/>
  <c r="X10" i="89" s="1"/>
  <c r="V14" i="89"/>
  <c r="L33" i="95" s="1"/>
  <c r="L45" i="95" s="1"/>
  <c r="W14" i="89"/>
  <c r="T15" i="89"/>
  <c r="Q13" i="89"/>
  <c r="T16" i="89"/>
  <c r="T14" i="89"/>
  <c r="R8" i="91"/>
  <c r="X8" i="91" s="1"/>
  <c r="Z7" i="91"/>
  <c r="AC7" i="91" s="1"/>
  <c r="Q14" i="87"/>
  <c r="Q13" i="122"/>
  <c r="P14" i="122"/>
  <c r="R11" i="122"/>
  <c r="X11" i="122" s="1"/>
  <c r="Z10" i="122"/>
  <c r="AC10" i="122" s="1"/>
  <c r="O42" i="95"/>
  <c r="N8" i="102"/>
  <c r="O27" i="95"/>
  <c r="O39" i="95" s="1"/>
  <c r="AB15" i="35"/>
  <c r="AC15" i="35" s="1"/>
  <c r="L2" i="94" s="1"/>
  <c r="L4" i="92"/>
  <c r="R7" i="92"/>
  <c r="AB16" i="35"/>
  <c r="AC16" i="35" s="1"/>
  <c r="L2" i="96" s="1"/>
  <c r="L4" i="96" s="1"/>
  <c r="L2" i="93"/>
  <c r="H4" i="93"/>
  <c r="L2" i="104"/>
  <c r="H4" i="104"/>
  <c r="R7" i="104" s="1"/>
  <c r="S32" i="35"/>
  <c r="AB31" i="35"/>
  <c r="AC31" i="35" s="1"/>
  <c r="L2" i="119"/>
  <c r="H4" i="119"/>
  <c r="R7" i="119" s="1"/>
  <c r="H4" i="110"/>
  <c r="R7" i="110" s="1"/>
  <c r="L2" i="110"/>
  <c r="S62" i="35"/>
  <c r="AB61" i="35"/>
  <c r="AC61" i="35" s="1"/>
  <c r="S47" i="35"/>
  <c r="AB46" i="35"/>
  <c r="AC46" i="35" s="1"/>
  <c r="L4" i="118"/>
  <c r="L4" i="103"/>
  <c r="L4" i="109"/>
  <c r="P14" i="96"/>
  <c r="Q12" i="96"/>
  <c r="Q11" i="94"/>
  <c r="P14" i="94"/>
  <c r="Q14" i="93"/>
  <c r="P14" i="93"/>
  <c r="Q14" i="92"/>
  <c r="P14" i="92"/>
  <c r="P14" i="91"/>
  <c r="Q14" i="91"/>
  <c r="Q14" i="90"/>
  <c r="P14" i="90"/>
  <c r="AC7" i="90"/>
  <c r="R9" i="90"/>
  <c r="X9" i="90" s="1"/>
  <c r="Z8" i="90"/>
  <c r="D3" i="95"/>
  <c r="R9" i="87"/>
  <c r="X9" i="87" s="1"/>
  <c r="Z8" i="87"/>
  <c r="P14" i="87"/>
  <c r="R9" i="80"/>
  <c r="X9" i="80" s="1"/>
  <c r="Z8" i="80"/>
  <c r="AC8" i="80" s="1"/>
  <c r="Q14" i="80"/>
  <c r="P13" i="80"/>
  <c r="N15" i="117"/>
  <c r="Z32" i="95"/>
  <c r="Z44" i="95" s="1"/>
  <c r="Z34" i="95"/>
  <c r="Z46" i="95" s="1"/>
  <c r="M4" i="95"/>
  <c r="M62" i="95"/>
  <c r="U3" i="95"/>
  <c r="U62" i="95" s="1"/>
  <c r="S27" i="95"/>
  <c r="S39" i="95" s="1"/>
  <c r="R27" i="95"/>
  <c r="R39" i="95" s="1"/>
  <c r="Q27" i="95"/>
  <c r="Q39" i="95" s="1"/>
  <c r="Q34" i="95"/>
  <c r="Q46" i="95" s="1"/>
  <c r="P27" i="95"/>
  <c r="P39" i="95" s="1"/>
  <c r="L27" i="95"/>
  <c r="L39" i="95" s="1"/>
  <c r="J27" i="95"/>
  <c r="J39" i="95" s="1"/>
  <c r="N16" i="104"/>
  <c r="T10" i="96"/>
  <c r="T14" i="94"/>
  <c r="G12" i="96"/>
  <c r="H12" i="96" s="1"/>
  <c r="I12" i="96" s="1"/>
  <c r="T11" i="96"/>
  <c r="V11" i="96"/>
  <c r="J30" i="95" s="1"/>
  <c r="J42" i="95" s="1"/>
  <c r="W11" i="96"/>
  <c r="V10" i="96"/>
  <c r="J29" i="95" s="1"/>
  <c r="J41" i="95" s="1"/>
  <c r="W10" i="96"/>
  <c r="V14" i="94"/>
  <c r="I33" i="95" s="1"/>
  <c r="I45" i="95" s="1"/>
  <c r="W14" i="94"/>
  <c r="V15" i="96"/>
  <c r="J34" i="95" s="1"/>
  <c r="J46" i="95" s="1"/>
  <c r="W15" i="96"/>
  <c r="G11" i="106"/>
  <c r="T15" i="96"/>
  <c r="N12" i="105"/>
  <c r="N16" i="106"/>
  <c r="N15" i="96"/>
  <c r="N15" i="89"/>
  <c r="N14" i="89"/>
  <c r="N10" i="96"/>
  <c r="N16" i="89"/>
  <c r="N11" i="96"/>
  <c r="G16" i="105"/>
  <c r="G13" i="106"/>
  <c r="N14" i="94"/>
  <c r="D9" i="101"/>
  <c r="E9" i="101" s="1"/>
  <c r="F9" i="101" s="1"/>
  <c r="V9" i="101" s="1"/>
  <c r="B9" i="101"/>
  <c r="D12" i="101"/>
  <c r="E12" i="101" s="1"/>
  <c r="F12" i="101" s="1"/>
  <c r="G12" i="101" s="1"/>
  <c r="H12" i="101" s="1"/>
  <c r="I12" i="101" s="1"/>
  <c r="V12" i="101" s="1"/>
  <c r="B12" i="101"/>
  <c r="D11" i="101"/>
  <c r="E11" i="101" s="1"/>
  <c r="F11" i="101" s="1"/>
  <c r="G11" i="101" s="1"/>
  <c r="H11" i="101" s="1"/>
  <c r="V11" i="101" s="1"/>
  <c r="B11" i="101"/>
  <c r="B16" i="101"/>
  <c r="D16" i="101"/>
  <c r="E16" i="101" s="1"/>
  <c r="F16" i="101" s="1"/>
  <c r="G16" i="101" s="1"/>
  <c r="H16" i="101" s="1"/>
  <c r="I16" i="101" s="1"/>
  <c r="J16" i="101" s="1"/>
  <c r="K16" i="101" s="1"/>
  <c r="L16" i="101" s="1"/>
  <c r="M16" i="101" s="1"/>
  <c r="V16" i="101" s="1"/>
  <c r="B15" i="101"/>
  <c r="D15" i="101"/>
  <c r="E15" i="101" s="1"/>
  <c r="F15" i="101" s="1"/>
  <c r="G15" i="101" s="1"/>
  <c r="H15" i="101" s="1"/>
  <c r="I15" i="101" s="1"/>
  <c r="J15" i="101" s="1"/>
  <c r="K15" i="101" s="1"/>
  <c r="L15" i="101" s="1"/>
  <c r="V15" i="101" s="1"/>
  <c r="B13" i="101"/>
  <c r="D13" i="101"/>
  <c r="E13" i="101" s="1"/>
  <c r="F13" i="101" s="1"/>
  <c r="G13" i="101" s="1"/>
  <c r="H13" i="101" s="1"/>
  <c r="I13" i="101" s="1"/>
  <c r="J13" i="101" s="1"/>
  <c r="V13" i="101" s="1"/>
  <c r="D8" i="101"/>
  <c r="E8" i="101" s="1"/>
  <c r="V8" i="101" s="1"/>
  <c r="B8" i="101"/>
  <c r="B14" i="101"/>
  <c r="D14" i="101"/>
  <c r="E14" i="101" s="1"/>
  <c r="F14" i="101" s="1"/>
  <c r="G14" i="101" s="1"/>
  <c r="H14" i="101" s="1"/>
  <c r="I14" i="101" s="1"/>
  <c r="J14" i="101" s="1"/>
  <c r="K14" i="101" s="1"/>
  <c r="V14" i="101" s="1"/>
  <c r="D10" i="101"/>
  <c r="E10" i="101" s="1"/>
  <c r="F10" i="101" s="1"/>
  <c r="G10" i="101" s="1"/>
  <c r="V10" i="101" s="1"/>
  <c r="B10" i="101"/>
  <c r="N7" i="101"/>
  <c r="S14" i="120" l="1"/>
  <c r="S15" i="120"/>
  <c r="S8" i="120"/>
  <c r="S16" i="120"/>
  <c r="S13" i="120"/>
  <c r="S9" i="120"/>
  <c r="S7" i="120"/>
  <c r="S10" i="120"/>
  <c r="S11" i="120"/>
  <c r="S12" i="120"/>
  <c r="S12" i="111"/>
  <c r="S13" i="111"/>
  <c r="S11" i="111"/>
  <c r="S14" i="111"/>
  <c r="S15" i="111"/>
  <c r="S8" i="111"/>
  <c r="S16" i="111"/>
  <c r="S9" i="111"/>
  <c r="S7" i="111"/>
  <c r="S10" i="111"/>
  <c r="S10" i="105"/>
  <c r="S11" i="105"/>
  <c r="S7" i="105"/>
  <c r="S12" i="105"/>
  <c r="S13" i="105"/>
  <c r="S14" i="105"/>
  <c r="S9" i="105"/>
  <c r="S15" i="105"/>
  <c r="S8" i="105"/>
  <c r="S16" i="105"/>
  <c r="S8" i="96"/>
  <c r="S16" i="96"/>
  <c r="S9" i="96"/>
  <c r="S7" i="96"/>
  <c r="S10" i="96"/>
  <c r="S14" i="96"/>
  <c r="S11" i="96"/>
  <c r="S12" i="96"/>
  <c r="S15" i="96"/>
  <c r="S13" i="96"/>
  <c r="R10" i="101"/>
  <c r="X10" i="101" s="1"/>
  <c r="Z11" i="100"/>
  <c r="AC11" i="100" s="1"/>
  <c r="R10" i="96"/>
  <c r="X10" i="96" s="1"/>
  <c r="Z10" i="88"/>
  <c r="AC10" i="88" s="1"/>
  <c r="R11" i="88"/>
  <c r="X11" i="88" s="1"/>
  <c r="Z7" i="101"/>
  <c r="AC7" i="101" s="1"/>
  <c r="Z8" i="91"/>
  <c r="T15" i="101"/>
  <c r="J2" i="112"/>
  <c r="J2" i="106"/>
  <c r="T9" i="101"/>
  <c r="J2" i="121"/>
  <c r="R9" i="91"/>
  <c r="X9" i="91" s="1"/>
  <c r="T13" i="101"/>
  <c r="P12" i="121"/>
  <c r="Q16" i="121"/>
  <c r="Q16" i="120"/>
  <c r="P13" i="120"/>
  <c r="P13" i="119"/>
  <c r="Q16" i="119"/>
  <c r="R8" i="119"/>
  <c r="X8" i="119" s="1"/>
  <c r="Z7" i="119"/>
  <c r="AC7" i="119" s="1"/>
  <c r="P15" i="118"/>
  <c r="R9" i="118"/>
  <c r="X9" i="118" s="1"/>
  <c r="Z8" i="118"/>
  <c r="AC8" i="118" s="1"/>
  <c r="Q14" i="118"/>
  <c r="R9" i="117"/>
  <c r="X9" i="117" s="1"/>
  <c r="Z8" i="117"/>
  <c r="AC8" i="117" s="1"/>
  <c r="P12" i="117"/>
  <c r="Q16" i="117"/>
  <c r="P15" i="116"/>
  <c r="R11" i="116"/>
  <c r="X11" i="116" s="1"/>
  <c r="Z10" i="116"/>
  <c r="AC10" i="116" s="1"/>
  <c r="Q15" i="116"/>
  <c r="Q16" i="115"/>
  <c r="R11" i="115"/>
  <c r="X11" i="115" s="1"/>
  <c r="Z10" i="115"/>
  <c r="AC10" i="115" s="1"/>
  <c r="P14" i="115"/>
  <c r="P13" i="112"/>
  <c r="Q16" i="112"/>
  <c r="P13" i="111"/>
  <c r="Q16" i="111"/>
  <c r="Q16" i="110"/>
  <c r="R8" i="110"/>
  <c r="X8" i="110" s="1"/>
  <c r="Z7" i="110"/>
  <c r="AC7" i="110" s="1"/>
  <c r="P14" i="110"/>
  <c r="Q16" i="109"/>
  <c r="R9" i="109"/>
  <c r="X9" i="109" s="1"/>
  <c r="Z8" i="109"/>
  <c r="AC8" i="109" s="1"/>
  <c r="P13" i="109"/>
  <c r="R10" i="108"/>
  <c r="X10" i="108" s="1"/>
  <c r="Z9" i="108"/>
  <c r="AC9" i="108" s="1"/>
  <c r="P14" i="108"/>
  <c r="Q14" i="108"/>
  <c r="P15" i="107"/>
  <c r="Q16" i="107"/>
  <c r="R11" i="107"/>
  <c r="X11" i="107" s="1"/>
  <c r="Z10" i="107"/>
  <c r="AC10" i="107" s="1"/>
  <c r="R11" i="99"/>
  <c r="X11" i="99" s="1"/>
  <c r="Z10" i="99"/>
  <c r="AC10" i="99" s="1"/>
  <c r="U4" i="95"/>
  <c r="U63" i="95" s="1"/>
  <c r="P14" i="99"/>
  <c r="Q14" i="99"/>
  <c r="Q13" i="106"/>
  <c r="H11" i="106"/>
  <c r="T11" i="106"/>
  <c r="P15" i="106"/>
  <c r="P15" i="105"/>
  <c r="Q13" i="105"/>
  <c r="P13" i="104"/>
  <c r="R8" i="104"/>
  <c r="X8" i="104" s="1"/>
  <c r="Z7" i="104"/>
  <c r="AC7" i="104" s="1"/>
  <c r="Q14" i="104"/>
  <c r="R9" i="103"/>
  <c r="X9" i="103" s="1"/>
  <c r="Z8" i="103"/>
  <c r="AC8" i="103" s="1"/>
  <c r="P13" i="103"/>
  <c r="Q14" i="103"/>
  <c r="N10" i="102"/>
  <c r="V10" i="102"/>
  <c r="O29" i="95" s="1"/>
  <c r="O41" i="95" s="1"/>
  <c r="W10" i="102"/>
  <c r="Q16" i="102"/>
  <c r="P12" i="102"/>
  <c r="R10" i="102"/>
  <c r="X10" i="102" s="1"/>
  <c r="Z9" i="102"/>
  <c r="AC9" i="102" s="1"/>
  <c r="P15" i="101"/>
  <c r="W14" i="101"/>
  <c r="U14" i="101"/>
  <c r="T14" i="101"/>
  <c r="W8" i="101"/>
  <c r="U8" i="101"/>
  <c r="T11" i="101"/>
  <c r="Q10" i="101"/>
  <c r="U12" i="101"/>
  <c r="W12" i="101"/>
  <c r="T8" i="101"/>
  <c r="W11" i="101"/>
  <c r="U11" i="101"/>
  <c r="U9" i="101"/>
  <c r="W9" i="101"/>
  <c r="T12" i="101"/>
  <c r="T16" i="101"/>
  <c r="W16" i="101"/>
  <c r="U16" i="101"/>
  <c r="W13" i="101"/>
  <c r="U13" i="101"/>
  <c r="W10" i="101"/>
  <c r="U10" i="101"/>
  <c r="U15" i="101"/>
  <c r="W15" i="101"/>
  <c r="T10" i="101"/>
  <c r="R12" i="100"/>
  <c r="X12" i="100" s="1"/>
  <c r="Q13" i="100"/>
  <c r="P15" i="100"/>
  <c r="R11" i="89"/>
  <c r="X11" i="89" s="1"/>
  <c r="Z10" i="89"/>
  <c r="AC10" i="89" s="1"/>
  <c r="Q14" i="89"/>
  <c r="P13" i="89"/>
  <c r="Q15" i="87"/>
  <c r="R12" i="122"/>
  <c r="X12" i="122" s="1"/>
  <c r="Z11" i="122"/>
  <c r="AC11" i="122" s="1"/>
  <c r="P15" i="122"/>
  <c r="Q14" i="122"/>
  <c r="H4" i="94"/>
  <c r="L4" i="94" s="1"/>
  <c r="Z7" i="92"/>
  <c r="R8" i="92"/>
  <c r="X8" i="92" s="1"/>
  <c r="H4" i="121"/>
  <c r="R7" i="121" s="1"/>
  <c r="B3" i="95"/>
  <c r="N6" i="97" s="1"/>
  <c r="N16" i="97" s="1"/>
  <c r="H4" i="106"/>
  <c r="R7" i="106" s="1"/>
  <c r="L2" i="111"/>
  <c r="H4" i="111"/>
  <c r="R7" i="111" s="1"/>
  <c r="L4" i="110"/>
  <c r="L2" i="120"/>
  <c r="H4" i="120"/>
  <c r="R7" i="120" s="1"/>
  <c r="L4" i="119"/>
  <c r="V3" i="95"/>
  <c r="V62" i="95" s="1"/>
  <c r="L4" i="104"/>
  <c r="H4" i="112"/>
  <c r="R7" i="112" s="1"/>
  <c r="R7" i="93"/>
  <c r="L4" i="93"/>
  <c r="L2" i="105"/>
  <c r="H4" i="105"/>
  <c r="R7" i="105" s="1"/>
  <c r="M5" i="95"/>
  <c r="M64" i="95" s="1"/>
  <c r="Q13" i="96"/>
  <c r="P15" i="96"/>
  <c r="P15" i="94"/>
  <c r="Q12" i="94"/>
  <c r="P15" i="93"/>
  <c r="Q15" i="93"/>
  <c r="P15" i="92"/>
  <c r="Q15" i="92"/>
  <c r="Q15" i="91"/>
  <c r="P15" i="91"/>
  <c r="P15" i="90"/>
  <c r="AC8" i="90"/>
  <c r="E3" i="95"/>
  <c r="Q15" i="90"/>
  <c r="R10" i="90"/>
  <c r="X10" i="90" s="1"/>
  <c r="Z9" i="90"/>
  <c r="D4" i="95"/>
  <c r="P15" i="87"/>
  <c r="AC8" i="87"/>
  <c r="C3" i="95"/>
  <c r="R10" i="87"/>
  <c r="X10" i="87" s="1"/>
  <c r="Z9" i="87"/>
  <c r="R10" i="80"/>
  <c r="X10" i="80" s="1"/>
  <c r="Z9" i="80"/>
  <c r="AC9" i="80" s="1"/>
  <c r="P14" i="80"/>
  <c r="Q15" i="80"/>
  <c r="M63" i="95"/>
  <c r="L3" i="95"/>
  <c r="L62" i="95" s="1"/>
  <c r="O3" i="95"/>
  <c r="O62" i="95" s="1"/>
  <c r="N26" i="95"/>
  <c r="N38" i="95" s="1"/>
  <c r="N34" i="95"/>
  <c r="N31" i="95"/>
  <c r="N28" i="95"/>
  <c r="N30" i="95"/>
  <c r="N32" i="95"/>
  <c r="N29" i="95"/>
  <c r="V12" i="96"/>
  <c r="J31" i="95" s="1"/>
  <c r="J43" i="95" s="1"/>
  <c r="W12" i="96"/>
  <c r="N33" i="95"/>
  <c r="N35" i="95"/>
  <c r="N27" i="95"/>
  <c r="N12" i="96"/>
  <c r="T12" i="96"/>
  <c r="N15" i="95"/>
  <c r="N23" i="95"/>
  <c r="N16" i="95"/>
  <c r="N22" i="95"/>
  <c r="N18" i="95"/>
  <c r="N21" i="95"/>
  <c r="N19" i="95"/>
  <c r="N17" i="95"/>
  <c r="N20" i="95"/>
  <c r="H16" i="105"/>
  <c r="H13" i="106"/>
  <c r="N11" i="101"/>
  <c r="N16" i="101"/>
  <c r="N12" i="101"/>
  <c r="N9" i="101"/>
  <c r="N10" i="101"/>
  <c r="N8" i="101"/>
  <c r="N14" i="101"/>
  <c r="N13" i="101"/>
  <c r="N15" i="101"/>
  <c r="R11" i="101" l="1"/>
  <c r="X11" i="101" s="1"/>
  <c r="J4" i="121"/>
  <c r="J4" i="112"/>
  <c r="J4" i="106"/>
  <c r="Z12" i="100"/>
  <c r="AC12" i="100" s="1"/>
  <c r="R11" i="96"/>
  <c r="X11" i="96" s="1"/>
  <c r="R12" i="88"/>
  <c r="X12" i="88" s="1"/>
  <c r="Z11" i="88"/>
  <c r="AC11" i="88" s="1"/>
  <c r="Z10" i="101"/>
  <c r="AC10" i="101" s="1"/>
  <c r="AC8" i="91"/>
  <c r="F3" i="95"/>
  <c r="F62" i="95" s="1"/>
  <c r="Z9" i="91"/>
  <c r="AC9" i="91" s="1"/>
  <c r="R10" i="91"/>
  <c r="X10" i="91" s="1"/>
  <c r="U5" i="95"/>
  <c r="U64" i="95" s="1"/>
  <c r="L2" i="121"/>
  <c r="L2" i="112"/>
  <c r="L2" i="106"/>
  <c r="Z9" i="101"/>
  <c r="AC9" i="101" s="1"/>
  <c r="AB32" i="35"/>
  <c r="AC32" i="35" s="1"/>
  <c r="AB47" i="35"/>
  <c r="AC47" i="35" s="1"/>
  <c r="AB62" i="35"/>
  <c r="AC62" i="35" s="1"/>
  <c r="P13" i="121"/>
  <c r="R8" i="121"/>
  <c r="X8" i="121" s="1"/>
  <c r="R8" i="120"/>
  <c r="X8" i="120" s="1"/>
  <c r="Z7" i="120"/>
  <c r="AC7" i="120" s="1"/>
  <c r="P14" i="120"/>
  <c r="R9" i="119"/>
  <c r="X9" i="119" s="1"/>
  <c r="Z8" i="119"/>
  <c r="AC8" i="119" s="1"/>
  <c r="P14" i="119"/>
  <c r="Q15" i="118"/>
  <c r="R10" i="118"/>
  <c r="X10" i="118" s="1"/>
  <c r="Z9" i="118"/>
  <c r="AC9" i="118" s="1"/>
  <c r="P16" i="118"/>
  <c r="P13" i="117"/>
  <c r="R10" i="117"/>
  <c r="X10" i="117" s="1"/>
  <c r="Z9" i="117"/>
  <c r="AC9" i="117" s="1"/>
  <c r="Q16" i="116"/>
  <c r="R12" i="116"/>
  <c r="X12" i="116" s="1"/>
  <c r="Z11" i="116"/>
  <c r="AC11" i="116" s="1"/>
  <c r="P16" i="116"/>
  <c r="P15" i="115"/>
  <c r="R12" i="115"/>
  <c r="X12" i="115" s="1"/>
  <c r="Z11" i="115"/>
  <c r="AC11" i="115" s="1"/>
  <c r="R8" i="112"/>
  <c r="X8" i="112" s="1"/>
  <c r="P14" i="112"/>
  <c r="R8" i="111"/>
  <c r="X8" i="111" s="1"/>
  <c r="Z7" i="111"/>
  <c r="AC7" i="111" s="1"/>
  <c r="P14" i="111"/>
  <c r="P15" i="110"/>
  <c r="R9" i="110"/>
  <c r="X9" i="110" s="1"/>
  <c r="Z8" i="110"/>
  <c r="AC8" i="110" s="1"/>
  <c r="P14" i="109"/>
  <c r="R10" i="109"/>
  <c r="X10" i="109" s="1"/>
  <c r="Z9" i="109"/>
  <c r="AC9" i="109" s="1"/>
  <c r="P15" i="108"/>
  <c r="Q15" i="108"/>
  <c r="R11" i="108"/>
  <c r="X11" i="108" s="1"/>
  <c r="Z10" i="108"/>
  <c r="AC10" i="108" s="1"/>
  <c r="R12" i="107"/>
  <c r="X12" i="107" s="1"/>
  <c r="Z11" i="107"/>
  <c r="AC11" i="107" s="1"/>
  <c r="P16" i="107"/>
  <c r="P15" i="99"/>
  <c r="Q15" i="99"/>
  <c r="R12" i="99"/>
  <c r="X12" i="99" s="1"/>
  <c r="Z11" i="99"/>
  <c r="AC11" i="99" s="1"/>
  <c r="N11" i="106"/>
  <c r="V11" i="106"/>
  <c r="S30" i="95" s="1"/>
  <c r="S42" i="95" s="1"/>
  <c r="W11" i="106"/>
  <c r="Q14" i="106"/>
  <c r="P16" i="106"/>
  <c r="R8" i="106"/>
  <c r="X8" i="106" s="1"/>
  <c r="R8" i="105"/>
  <c r="X8" i="105" s="1"/>
  <c r="Z7" i="105"/>
  <c r="AC7" i="105" s="1"/>
  <c r="Q14" i="105"/>
  <c r="P16" i="105"/>
  <c r="Q15" i="104"/>
  <c r="R9" i="104"/>
  <c r="X9" i="104" s="1"/>
  <c r="Z8" i="104"/>
  <c r="AC8" i="104" s="1"/>
  <c r="P14" i="104"/>
  <c r="Q15" i="103"/>
  <c r="P14" i="103"/>
  <c r="R10" i="103"/>
  <c r="X10" i="103" s="1"/>
  <c r="Z9" i="103"/>
  <c r="AC9" i="103" s="1"/>
  <c r="R11" i="102"/>
  <c r="X11" i="102" s="1"/>
  <c r="Z10" i="102"/>
  <c r="AC10" i="102" s="1"/>
  <c r="P13" i="102"/>
  <c r="P16" i="101"/>
  <c r="Q11" i="101"/>
  <c r="R12" i="101"/>
  <c r="X12" i="101" s="1"/>
  <c r="P16" i="100"/>
  <c r="Q14" i="100"/>
  <c r="R13" i="100"/>
  <c r="X13" i="100" s="1"/>
  <c r="Q15" i="89"/>
  <c r="P14" i="89"/>
  <c r="R12" i="89"/>
  <c r="X12" i="89" s="1"/>
  <c r="Z11" i="89"/>
  <c r="AC11" i="89" s="1"/>
  <c r="R7" i="94"/>
  <c r="Q16" i="87"/>
  <c r="Q15" i="122"/>
  <c r="P16" i="122"/>
  <c r="R13" i="122"/>
  <c r="X13" i="122" s="1"/>
  <c r="Z12" i="122"/>
  <c r="AC12" i="122" s="1"/>
  <c r="B62" i="95"/>
  <c r="B31" i="32"/>
  <c r="B41" i="32" s="1"/>
  <c r="R9" i="92"/>
  <c r="X9" i="92" s="1"/>
  <c r="Z8" i="92"/>
  <c r="AC7" i="92"/>
  <c r="L4" i="112"/>
  <c r="L4" i="106"/>
  <c r="W3" i="95"/>
  <c r="W62" i="95" s="1"/>
  <c r="L4" i="120"/>
  <c r="V4" i="95"/>
  <c r="V63" i="95" s="1"/>
  <c r="R8" i="93"/>
  <c r="X8" i="93" s="1"/>
  <c r="Z7" i="93"/>
  <c r="L4" i="121"/>
  <c r="L4" i="105"/>
  <c r="L4" i="111"/>
  <c r="M6" i="95"/>
  <c r="M65" i="95" s="1"/>
  <c r="L5" i="95"/>
  <c r="Q14" i="96"/>
  <c r="P16" i="96"/>
  <c r="Q13" i="94"/>
  <c r="P16" i="94"/>
  <c r="P16" i="93"/>
  <c r="Q16" i="93"/>
  <c r="P16" i="92"/>
  <c r="Q16" i="92"/>
  <c r="P16" i="91"/>
  <c r="Q16" i="91"/>
  <c r="E62" i="95"/>
  <c r="E31" i="32"/>
  <c r="Q6" i="97"/>
  <c r="Q16" i="97" s="1"/>
  <c r="AC9" i="90"/>
  <c r="E4" i="95"/>
  <c r="P16" i="90"/>
  <c r="R11" i="90"/>
  <c r="X11" i="90" s="1"/>
  <c r="Z10" i="90"/>
  <c r="Q16" i="90"/>
  <c r="D5" i="95"/>
  <c r="P6" i="97"/>
  <c r="P16" i="97" s="1"/>
  <c r="D62" i="95"/>
  <c r="D31" i="32"/>
  <c r="D41" i="32" s="1"/>
  <c r="AC9" i="87"/>
  <c r="C4" i="95"/>
  <c r="R11" i="87"/>
  <c r="X11" i="87" s="1"/>
  <c r="Z10" i="87"/>
  <c r="C31" i="32"/>
  <c r="C41" i="32" s="1"/>
  <c r="O6" i="97"/>
  <c r="O16" i="97" s="1"/>
  <c r="C62" i="95"/>
  <c r="P16" i="87"/>
  <c r="Q16" i="80"/>
  <c r="P15" i="80"/>
  <c r="B4" i="95"/>
  <c r="R11" i="80"/>
  <c r="X11" i="80" s="1"/>
  <c r="Z10" i="80"/>
  <c r="AC10" i="80" s="1"/>
  <c r="L4" i="95"/>
  <c r="O4" i="95"/>
  <c r="O63" i="95" s="1"/>
  <c r="N41" i="95"/>
  <c r="N46" i="95"/>
  <c r="N39" i="95"/>
  <c r="N42" i="95"/>
  <c r="N45" i="95"/>
  <c r="N43" i="95"/>
  <c r="N44" i="95"/>
  <c r="N40" i="95"/>
  <c r="N47" i="95"/>
  <c r="I16" i="105"/>
  <c r="I13" i="106"/>
  <c r="T13" i="106" s="1"/>
  <c r="S8" i="121" l="1"/>
  <c r="S16" i="121"/>
  <c r="S9" i="121"/>
  <c r="S7" i="121"/>
  <c r="Z7" i="121" s="1"/>
  <c r="AC7" i="121" s="1"/>
  <c r="S10" i="121"/>
  <c r="S11" i="121"/>
  <c r="S12" i="121"/>
  <c r="S13" i="121"/>
  <c r="S14" i="121"/>
  <c r="S15" i="121"/>
  <c r="S14" i="112"/>
  <c r="S15" i="112"/>
  <c r="S8" i="112"/>
  <c r="S16" i="112"/>
  <c r="S9" i="112"/>
  <c r="S7" i="112"/>
  <c r="Z7" i="112" s="1"/>
  <c r="AC7" i="112" s="1"/>
  <c r="S10" i="112"/>
  <c r="S11" i="112"/>
  <c r="S12" i="112"/>
  <c r="S13" i="112"/>
  <c r="S12" i="106"/>
  <c r="S11" i="106"/>
  <c r="S13" i="106"/>
  <c r="S14" i="106"/>
  <c r="S15" i="106"/>
  <c r="S8" i="106"/>
  <c r="S16" i="106"/>
  <c r="S9" i="106"/>
  <c r="S7" i="106"/>
  <c r="Z7" i="106" s="1"/>
  <c r="AC7" i="106" s="1"/>
  <c r="S10" i="106"/>
  <c r="Z10" i="91"/>
  <c r="R12" i="96"/>
  <c r="X12" i="96" s="1"/>
  <c r="Z12" i="88"/>
  <c r="AC12" i="88" s="1"/>
  <c r="R13" i="88"/>
  <c r="X13" i="88" s="1"/>
  <c r="R6" i="97"/>
  <c r="R16" i="97" s="1"/>
  <c r="F4" i="95"/>
  <c r="R7" i="97" s="1"/>
  <c r="R17" i="97" s="1"/>
  <c r="F31" i="32"/>
  <c r="F41" i="32" s="1"/>
  <c r="R11" i="91"/>
  <c r="X11" i="91" s="1"/>
  <c r="Z7" i="94"/>
  <c r="Z8" i="106"/>
  <c r="AC8" i="106" s="1"/>
  <c r="Z8" i="121"/>
  <c r="AC8" i="121" s="1"/>
  <c r="Z8" i="112"/>
  <c r="AC8" i="112" s="1"/>
  <c r="R8" i="94"/>
  <c r="X8" i="94" s="1"/>
  <c r="R9" i="121"/>
  <c r="X9" i="121" s="1"/>
  <c r="P14" i="121"/>
  <c r="P15" i="120"/>
  <c r="R9" i="120"/>
  <c r="X9" i="120" s="1"/>
  <c r="Z8" i="120"/>
  <c r="AC8" i="120" s="1"/>
  <c r="P15" i="119"/>
  <c r="R10" i="119"/>
  <c r="X10" i="119" s="1"/>
  <c r="Z9" i="119"/>
  <c r="AC9" i="119" s="1"/>
  <c r="R11" i="118"/>
  <c r="X11" i="118" s="1"/>
  <c r="Z10" i="118"/>
  <c r="AC10" i="118" s="1"/>
  <c r="Q16" i="118"/>
  <c r="R11" i="117"/>
  <c r="X11" i="117" s="1"/>
  <c r="Z10" i="117"/>
  <c r="AC10" i="117" s="1"/>
  <c r="P14" i="117"/>
  <c r="R13" i="116"/>
  <c r="X13" i="116" s="1"/>
  <c r="Z12" i="116"/>
  <c r="AC12" i="116" s="1"/>
  <c r="R13" i="115"/>
  <c r="X13" i="115" s="1"/>
  <c r="Z12" i="115"/>
  <c r="AC12" i="115" s="1"/>
  <c r="P16" i="115"/>
  <c r="P15" i="112"/>
  <c r="R9" i="112"/>
  <c r="X9" i="112" s="1"/>
  <c r="P15" i="111"/>
  <c r="R9" i="111"/>
  <c r="X9" i="111" s="1"/>
  <c r="Z8" i="111"/>
  <c r="AC8" i="111" s="1"/>
  <c r="R10" i="110"/>
  <c r="X10" i="110" s="1"/>
  <c r="Z9" i="110"/>
  <c r="AC9" i="110" s="1"/>
  <c r="P16" i="110"/>
  <c r="R11" i="109"/>
  <c r="X11" i="109" s="1"/>
  <c r="Z10" i="109"/>
  <c r="AC10" i="109" s="1"/>
  <c r="P15" i="109"/>
  <c r="R12" i="108"/>
  <c r="X12" i="108" s="1"/>
  <c r="Z11" i="108"/>
  <c r="AC11" i="108" s="1"/>
  <c r="Q16" i="108"/>
  <c r="P16" i="108"/>
  <c r="R13" i="107"/>
  <c r="X13" i="107" s="1"/>
  <c r="Z12" i="107"/>
  <c r="AC12" i="107" s="1"/>
  <c r="R13" i="99"/>
  <c r="X13" i="99" s="1"/>
  <c r="Z12" i="99"/>
  <c r="AC12" i="99" s="1"/>
  <c r="Q16" i="99"/>
  <c r="P16" i="99"/>
  <c r="U6" i="95"/>
  <c r="U65" i="95" s="1"/>
  <c r="Q15" i="106"/>
  <c r="R9" i="106"/>
  <c r="X9" i="106" s="1"/>
  <c r="Q15" i="105"/>
  <c r="R9" i="105"/>
  <c r="X9" i="105" s="1"/>
  <c r="Z8" i="105"/>
  <c r="AC8" i="105" s="1"/>
  <c r="R10" i="104"/>
  <c r="X10" i="104" s="1"/>
  <c r="Z9" i="104"/>
  <c r="AC9" i="104" s="1"/>
  <c r="P15" i="104"/>
  <c r="Q16" i="104"/>
  <c r="P15" i="103"/>
  <c r="R11" i="103"/>
  <c r="X11" i="103" s="1"/>
  <c r="Z10" i="103"/>
  <c r="AC10" i="103" s="1"/>
  <c r="Q16" i="103"/>
  <c r="P14" i="102"/>
  <c r="R12" i="102"/>
  <c r="X12" i="102" s="1"/>
  <c r="Z11" i="102"/>
  <c r="AC11" i="102" s="1"/>
  <c r="Z8" i="101"/>
  <c r="AC8" i="101" s="1"/>
  <c r="R13" i="101"/>
  <c r="X13" i="101" s="1"/>
  <c r="Z11" i="101"/>
  <c r="AC11" i="101" s="1"/>
  <c r="Q12" i="101"/>
  <c r="Q15" i="100"/>
  <c r="R14" i="100"/>
  <c r="X14" i="100" s="1"/>
  <c r="Z13" i="100"/>
  <c r="AC13" i="100" s="1"/>
  <c r="R13" i="89"/>
  <c r="X13" i="89" s="1"/>
  <c r="Z12" i="89"/>
  <c r="AC12" i="89" s="1"/>
  <c r="P15" i="89"/>
  <c r="Q16" i="89"/>
  <c r="Z7" i="96"/>
  <c r="AC7" i="96" s="1"/>
  <c r="R14" i="122"/>
  <c r="X14" i="122" s="1"/>
  <c r="Z13" i="122"/>
  <c r="AC13" i="122" s="1"/>
  <c r="Q16" i="122"/>
  <c r="AC8" i="92"/>
  <c r="G3" i="95"/>
  <c r="R10" i="92"/>
  <c r="X10" i="92" s="1"/>
  <c r="Z9" i="92"/>
  <c r="AC7" i="93"/>
  <c r="X3" i="95"/>
  <c r="X62" i="95" s="1"/>
  <c r="R9" i="93"/>
  <c r="X9" i="93" s="1"/>
  <c r="Z8" i="93"/>
  <c r="Z8" i="96"/>
  <c r="W4" i="95"/>
  <c r="W63" i="95" s="1"/>
  <c r="O5" i="95"/>
  <c r="O64" i="95" s="1"/>
  <c r="V5" i="95"/>
  <c r="V64" i="95" s="1"/>
  <c r="P3" i="95"/>
  <c r="P62" i="95" s="1"/>
  <c r="M7" i="95"/>
  <c r="M66" i="95" s="1"/>
  <c r="Q15" i="96"/>
  <c r="Q14" i="94"/>
  <c r="Q7" i="97"/>
  <c r="Q17" i="97" s="1"/>
  <c r="E32" i="32"/>
  <c r="E42" i="32" s="1"/>
  <c r="E63" i="95"/>
  <c r="E5" i="95"/>
  <c r="AC10" i="90"/>
  <c r="R12" i="90"/>
  <c r="X12" i="90" s="1"/>
  <c r="Z11" i="90"/>
  <c r="T18" i="124"/>
  <c r="E41" i="32"/>
  <c r="T20" i="124" s="1"/>
  <c r="D6" i="95"/>
  <c r="D63" i="95"/>
  <c r="D32" i="32"/>
  <c r="D42" i="32" s="1"/>
  <c r="P7" i="97"/>
  <c r="P17" i="97" s="1"/>
  <c r="AC10" i="87"/>
  <c r="C5" i="95"/>
  <c r="R12" i="87"/>
  <c r="X12" i="87" s="1"/>
  <c r="Z11" i="87"/>
  <c r="C32" i="32"/>
  <c r="C42" i="32" s="1"/>
  <c r="O7" i="97"/>
  <c r="O17" i="97" s="1"/>
  <c r="C63" i="95"/>
  <c r="N7" i="97"/>
  <c r="N17" i="97" s="1"/>
  <c r="B32" i="32"/>
  <c r="B42" i="32" s="1"/>
  <c r="B63" i="95"/>
  <c r="P16" i="80"/>
  <c r="B5" i="95"/>
  <c r="R12" i="80"/>
  <c r="X12" i="80" s="1"/>
  <c r="Z11" i="80"/>
  <c r="AC11" i="80" s="1"/>
  <c r="L63" i="95"/>
  <c r="L64" i="95"/>
  <c r="J16" i="105"/>
  <c r="K16" i="105" s="1"/>
  <c r="L16" i="105" s="1"/>
  <c r="T16" i="105" s="1"/>
  <c r="J13" i="106"/>
  <c r="Z14" i="100" l="1"/>
  <c r="AC14" i="100" s="1"/>
  <c r="F5" i="95"/>
  <c r="R8" i="97" s="1"/>
  <c r="R18" i="97" s="1"/>
  <c r="AC10" i="91"/>
  <c r="R13" i="96"/>
  <c r="X13" i="96" s="1"/>
  <c r="R14" i="88"/>
  <c r="X14" i="88" s="1"/>
  <c r="Z13" i="88"/>
  <c r="AC13" i="88" s="1"/>
  <c r="F63" i="95"/>
  <c r="F32" i="32"/>
  <c r="F42" i="32" s="1"/>
  <c r="Z11" i="91"/>
  <c r="Z8" i="94"/>
  <c r="R12" i="91"/>
  <c r="X12" i="91" s="1"/>
  <c r="AC7" i="94"/>
  <c r="Z9" i="121"/>
  <c r="AC9" i="121" s="1"/>
  <c r="R9" i="94"/>
  <c r="X9" i="94" s="1"/>
  <c r="Z9" i="112"/>
  <c r="AC9" i="112" s="1"/>
  <c r="U7" i="95"/>
  <c r="U66" i="95" s="1"/>
  <c r="P15" i="121"/>
  <c r="R10" i="121"/>
  <c r="X10" i="121" s="1"/>
  <c r="P16" i="120"/>
  <c r="R10" i="120"/>
  <c r="X10" i="120" s="1"/>
  <c r="Z9" i="120"/>
  <c r="AC9" i="120" s="1"/>
  <c r="P16" i="119"/>
  <c r="R11" i="119"/>
  <c r="X11" i="119" s="1"/>
  <c r="Z10" i="119"/>
  <c r="AC10" i="119" s="1"/>
  <c r="R12" i="118"/>
  <c r="X12" i="118" s="1"/>
  <c r="Z11" i="118"/>
  <c r="AC11" i="118" s="1"/>
  <c r="P15" i="117"/>
  <c r="R12" i="117"/>
  <c r="X12" i="117" s="1"/>
  <c r="Z11" i="117"/>
  <c r="AC11" i="117" s="1"/>
  <c r="R14" i="116"/>
  <c r="X14" i="116" s="1"/>
  <c r="Z13" i="116"/>
  <c r="AC13" i="116" s="1"/>
  <c r="R14" i="115"/>
  <c r="X14" i="115" s="1"/>
  <c r="Z13" i="115"/>
  <c r="AC13" i="115" s="1"/>
  <c r="R10" i="112"/>
  <c r="X10" i="112" s="1"/>
  <c r="P16" i="112"/>
  <c r="R10" i="111"/>
  <c r="X10" i="111" s="1"/>
  <c r="Z9" i="111"/>
  <c r="AC9" i="111" s="1"/>
  <c r="P16" i="111"/>
  <c r="R11" i="110"/>
  <c r="X11" i="110" s="1"/>
  <c r="Z10" i="110"/>
  <c r="AC10" i="110" s="1"/>
  <c r="P16" i="109"/>
  <c r="R12" i="109"/>
  <c r="X12" i="109" s="1"/>
  <c r="Z11" i="109"/>
  <c r="AC11" i="109" s="1"/>
  <c r="R13" i="108"/>
  <c r="X13" i="108" s="1"/>
  <c r="Z12" i="108"/>
  <c r="AC12" i="108" s="1"/>
  <c r="R14" i="107"/>
  <c r="X14" i="107" s="1"/>
  <c r="Z13" i="107"/>
  <c r="AC13" i="107" s="1"/>
  <c r="R14" i="99"/>
  <c r="X14" i="99" s="1"/>
  <c r="Z13" i="99"/>
  <c r="AC13" i="99" s="1"/>
  <c r="R10" i="106"/>
  <c r="X10" i="106" s="1"/>
  <c r="Z9" i="106"/>
  <c r="AC9" i="106" s="1"/>
  <c r="Q16" i="106"/>
  <c r="V13" i="106"/>
  <c r="W13" i="106"/>
  <c r="Q16" i="105"/>
  <c r="R10" i="105"/>
  <c r="X10" i="105" s="1"/>
  <c r="Z9" i="105"/>
  <c r="AC9" i="105" s="1"/>
  <c r="P16" i="104"/>
  <c r="R11" i="104"/>
  <c r="X11" i="104" s="1"/>
  <c r="Z10" i="104"/>
  <c r="AC10" i="104" s="1"/>
  <c r="R12" i="103"/>
  <c r="X12" i="103" s="1"/>
  <c r="Z11" i="103"/>
  <c r="AC11" i="103" s="1"/>
  <c r="P16" i="103"/>
  <c r="P15" i="102"/>
  <c r="R13" i="102"/>
  <c r="X13" i="102" s="1"/>
  <c r="Z12" i="102"/>
  <c r="AC12" i="102" s="1"/>
  <c r="Q13" i="101"/>
  <c r="R14" i="101"/>
  <c r="X14" i="101" s="1"/>
  <c r="Z12" i="101"/>
  <c r="AC12" i="101" s="1"/>
  <c r="Q16" i="100"/>
  <c r="R15" i="100"/>
  <c r="X15" i="100" s="1"/>
  <c r="P16" i="89"/>
  <c r="R14" i="89"/>
  <c r="X14" i="89" s="1"/>
  <c r="Z13" i="89"/>
  <c r="AC13" i="89" s="1"/>
  <c r="R15" i="122"/>
  <c r="X15" i="122" s="1"/>
  <c r="Z14" i="122"/>
  <c r="AC14" i="122" s="1"/>
  <c r="AC9" i="92"/>
  <c r="G4" i="95"/>
  <c r="R11" i="92"/>
  <c r="X11" i="92" s="1"/>
  <c r="Z10" i="92"/>
  <c r="G31" i="32"/>
  <c r="G41" i="32" s="1"/>
  <c r="G62" i="95"/>
  <c r="S6" i="97"/>
  <c r="S16" i="97" s="1"/>
  <c r="W5" i="95"/>
  <c r="W64" i="95" s="1"/>
  <c r="Y3" i="95"/>
  <c r="Y62" i="95" s="1"/>
  <c r="P4" i="95"/>
  <c r="P63" i="95" s="1"/>
  <c r="X4" i="95"/>
  <c r="X63" i="95" s="1"/>
  <c r="V6" i="95"/>
  <c r="V65" i="95" s="1"/>
  <c r="AC8" i="96"/>
  <c r="J3" i="95"/>
  <c r="AC8" i="93"/>
  <c r="H3" i="95"/>
  <c r="Z9" i="96"/>
  <c r="R10" i="93"/>
  <c r="X10" i="93" s="1"/>
  <c r="Z9" i="93"/>
  <c r="Q3" i="95"/>
  <c r="Q62" i="95" s="1"/>
  <c r="O6" i="95"/>
  <c r="O65" i="95" s="1"/>
  <c r="M8" i="95"/>
  <c r="M67" i="95" s="1"/>
  <c r="L6" i="95"/>
  <c r="L65" i="95" s="1"/>
  <c r="Q16" i="96"/>
  <c r="Q15" i="94"/>
  <c r="E6" i="95"/>
  <c r="E65" i="95" s="1"/>
  <c r="AC11" i="90"/>
  <c r="Q8" i="97"/>
  <c r="Q18" i="97" s="1"/>
  <c r="E33" i="32"/>
  <c r="E43" i="32" s="1"/>
  <c r="E64" i="95"/>
  <c r="R13" i="90"/>
  <c r="X13" i="90" s="1"/>
  <c r="Z12" i="90"/>
  <c r="D65" i="95"/>
  <c r="D7" i="95"/>
  <c r="P8" i="97"/>
  <c r="P18" i="97" s="1"/>
  <c r="D64" i="95"/>
  <c r="D33" i="32"/>
  <c r="D43" i="32" s="1"/>
  <c r="AC11" i="87"/>
  <c r="C6" i="95"/>
  <c r="C65" i="95" s="1"/>
  <c r="R13" i="87"/>
  <c r="X13" i="87" s="1"/>
  <c r="Z12" i="87"/>
  <c r="O8" i="97"/>
  <c r="O18" i="97" s="1"/>
  <c r="C33" i="32"/>
  <c r="C43" i="32" s="1"/>
  <c r="C64" i="95"/>
  <c r="R13" i="80"/>
  <c r="X13" i="80" s="1"/>
  <c r="Z12" i="80"/>
  <c r="AC12" i="80" s="1"/>
  <c r="B64" i="95"/>
  <c r="B33" i="32"/>
  <c r="B43" i="32" s="1"/>
  <c r="N8" i="97"/>
  <c r="N18" i="97" s="1"/>
  <c r="B6" i="95"/>
  <c r="B65" i="95" s="1"/>
  <c r="N3" i="95"/>
  <c r="N4" i="95"/>
  <c r="N5" i="95"/>
  <c r="N13" i="106"/>
  <c r="M16" i="105"/>
  <c r="F64" i="95" l="1"/>
  <c r="F33" i="32"/>
  <c r="F43" i="32" s="1"/>
  <c r="Z15" i="100"/>
  <c r="AC15" i="100" s="1"/>
  <c r="Z12" i="91"/>
  <c r="R14" i="96"/>
  <c r="X14" i="96" s="1"/>
  <c r="Z9" i="94"/>
  <c r="R15" i="88"/>
  <c r="X15" i="88" s="1"/>
  <c r="Z14" i="88"/>
  <c r="AC14" i="88" s="1"/>
  <c r="R10" i="94"/>
  <c r="X10" i="94" s="1"/>
  <c r="F6" i="95"/>
  <c r="F65" i="95" s="1"/>
  <c r="AC11" i="91"/>
  <c r="AC8" i="94"/>
  <c r="I3" i="95"/>
  <c r="I31" i="32" s="1"/>
  <c r="I41" i="32" s="1"/>
  <c r="R13" i="91"/>
  <c r="X13" i="91" s="1"/>
  <c r="Z10" i="121"/>
  <c r="AC10" i="121" s="1"/>
  <c r="Z10" i="106"/>
  <c r="AC10" i="106" s="1"/>
  <c r="Z10" i="112"/>
  <c r="AC10" i="112" s="1"/>
  <c r="R11" i="121"/>
  <c r="X11" i="121" s="1"/>
  <c r="P16" i="121"/>
  <c r="R11" i="120"/>
  <c r="X11" i="120" s="1"/>
  <c r="Z10" i="120"/>
  <c r="AC10" i="120" s="1"/>
  <c r="R12" i="119"/>
  <c r="X12" i="119" s="1"/>
  <c r="Z11" i="119"/>
  <c r="AC11" i="119" s="1"/>
  <c r="R13" i="118"/>
  <c r="X13" i="118" s="1"/>
  <c r="Z12" i="118"/>
  <c r="AC12" i="118" s="1"/>
  <c r="R13" i="117"/>
  <c r="X13" i="117" s="1"/>
  <c r="Z12" i="117"/>
  <c r="AC12" i="117" s="1"/>
  <c r="P16" i="117"/>
  <c r="R15" i="116"/>
  <c r="X15" i="116" s="1"/>
  <c r="Z14" i="116"/>
  <c r="AC14" i="116" s="1"/>
  <c r="R15" i="115"/>
  <c r="X15" i="115" s="1"/>
  <c r="Z14" i="115"/>
  <c r="AC14" i="115" s="1"/>
  <c r="R11" i="112"/>
  <c r="X11" i="112" s="1"/>
  <c r="R11" i="111"/>
  <c r="X11" i="111" s="1"/>
  <c r="Z10" i="111"/>
  <c r="AC10" i="111" s="1"/>
  <c r="R12" i="110"/>
  <c r="X12" i="110" s="1"/>
  <c r="Z11" i="110"/>
  <c r="AC11" i="110" s="1"/>
  <c r="R13" i="109"/>
  <c r="X13" i="109" s="1"/>
  <c r="Z12" i="109"/>
  <c r="AC12" i="109" s="1"/>
  <c r="R14" i="108"/>
  <c r="X14" i="108" s="1"/>
  <c r="Z13" i="108"/>
  <c r="AC13" i="108" s="1"/>
  <c r="R15" i="107"/>
  <c r="X15" i="107" s="1"/>
  <c r="Z14" i="107"/>
  <c r="AC14" i="107" s="1"/>
  <c r="R15" i="99"/>
  <c r="X15" i="99" s="1"/>
  <c r="Z14" i="99"/>
  <c r="AC14" i="99" s="1"/>
  <c r="U8" i="95"/>
  <c r="U67" i="95" s="1"/>
  <c r="R11" i="106"/>
  <c r="X11" i="106" s="1"/>
  <c r="R11" i="105"/>
  <c r="X11" i="105" s="1"/>
  <c r="Z10" i="105"/>
  <c r="AC10" i="105" s="1"/>
  <c r="V16" i="105"/>
  <c r="W16" i="105"/>
  <c r="R12" i="104"/>
  <c r="X12" i="104" s="1"/>
  <c r="Z11" i="104"/>
  <c r="AC11" i="104" s="1"/>
  <c r="R13" i="103"/>
  <c r="X13" i="103" s="1"/>
  <c r="Z12" i="103"/>
  <c r="AC12" i="103" s="1"/>
  <c r="R14" i="102"/>
  <c r="X14" i="102" s="1"/>
  <c r="Z13" i="102"/>
  <c r="AC13" i="102" s="1"/>
  <c r="P16" i="102"/>
  <c r="R15" i="101"/>
  <c r="X15" i="101" s="1"/>
  <c r="Q14" i="101"/>
  <c r="Z13" i="101"/>
  <c r="AC13" i="101" s="1"/>
  <c r="R16" i="100"/>
  <c r="X16" i="100" s="1"/>
  <c r="R15" i="89"/>
  <c r="X15" i="89" s="1"/>
  <c r="Z14" i="89"/>
  <c r="AC14" i="89" s="1"/>
  <c r="R16" i="122"/>
  <c r="X16" i="122" s="1"/>
  <c r="Z15" i="122"/>
  <c r="AC15" i="122" s="1"/>
  <c r="N6" i="95"/>
  <c r="AC10" i="92"/>
  <c r="G5" i="95"/>
  <c r="Z11" i="92"/>
  <c r="R12" i="92"/>
  <c r="X12" i="92" s="1"/>
  <c r="S7" i="97"/>
  <c r="S17" i="97" s="1"/>
  <c r="G63" i="95"/>
  <c r="G32" i="32"/>
  <c r="G42" i="32" s="1"/>
  <c r="V7" i="95"/>
  <c r="V66" i="95" s="1"/>
  <c r="P5" i="95"/>
  <c r="P64" i="95" s="1"/>
  <c r="Y4" i="95"/>
  <c r="Y63" i="95" s="1"/>
  <c r="AC9" i="93"/>
  <c r="H4" i="95"/>
  <c r="X5" i="95"/>
  <c r="X64" i="95" s="1"/>
  <c r="W6" i="95"/>
  <c r="W65" i="95" s="1"/>
  <c r="R11" i="93"/>
  <c r="X11" i="93" s="1"/>
  <c r="Z10" i="93"/>
  <c r="Q4" i="95"/>
  <c r="Q63" i="95" s="1"/>
  <c r="AC9" i="96"/>
  <c r="J4" i="95"/>
  <c r="H31" i="32"/>
  <c r="H41" i="32" s="1"/>
  <c r="H62" i="95"/>
  <c r="T6" i="97"/>
  <c r="T16" i="97" s="1"/>
  <c r="Z3" i="95"/>
  <c r="Z62" i="95" s="1"/>
  <c r="AA3" i="95"/>
  <c r="AA62" i="95" s="1"/>
  <c r="Z10" i="96"/>
  <c r="J31" i="32"/>
  <c r="J41" i="32" s="1"/>
  <c r="V6" i="97"/>
  <c r="V16" i="97" s="1"/>
  <c r="J62" i="95"/>
  <c r="S3" i="95"/>
  <c r="S62" i="95" s="1"/>
  <c r="R3" i="95"/>
  <c r="R62" i="95" s="1"/>
  <c r="O7" i="95"/>
  <c r="O66" i="95" s="1"/>
  <c r="M9" i="95"/>
  <c r="M68" i="95" s="1"/>
  <c r="L7" i="95"/>
  <c r="L66" i="95" s="1"/>
  <c r="Q16" i="94"/>
  <c r="R14" i="90"/>
  <c r="X14" i="90" s="1"/>
  <c r="Z13" i="90"/>
  <c r="E7" i="95"/>
  <c r="E66" i="95" s="1"/>
  <c r="AC12" i="90"/>
  <c r="D8" i="95"/>
  <c r="D66" i="95"/>
  <c r="AC12" i="87"/>
  <c r="C7" i="95"/>
  <c r="C66" i="95" s="1"/>
  <c r="R14" i="87"/>
  <c r="X14" i="87" s="1"/>
  <c r="Z13" i="87"/>
  <c r="R14" i="80"/>
  <c r="X14" i="80" s="1"/>
  <c r="Z13" i="80"/>
  <c r="AC13" i="80" s="1"/>
  <c r="B7" i="95"/>
  <c r="B66" i="95" s="1"/>
  <c r="N62" i="95"/>
  <c r="S32" i="95"/>
  <c r="S44" i="95" s="1"/>
  <c r="N63" i="95"/>
  <c r="N16" i="105"/>
  <c r="AC9" i="94" l="1"/>
  <c r="I4" i="95"/>
  <c r="I32" i="32" s="1"/>
  <c r="I42" i="32" s="1"/>
  <c r="AC12" i="91"/>
  <c r="F7" i="95"/>
  <c r="F66" i="95" s="1"/>
  <c r="Z10" i="94"/>
  <c r="Z13" i="91"/>
  <c r="AC13" i="91" s="1"/>
  <c r="R15" i="96"/>
  <c r="X15" i="96" s="1"/>
  <c r="R16" i="88"/>
  <c r="X16" i="88" s="1"/>
  <c r="Z15" i="88"/>
  <c r="AC15" i="88" s="1"/>
  <c r="R11" i="94"/>
  <c r="X11" i="94" s="1"/>
  <c r="I62" i="95"/>
  <c r="U6" i="97"/>
  <c r="U16" i="97" s="1"/>
  <c r="R14" i="91"/>
  <c r="X14" i="91" s="1"/>
  <c r="Z11" i="106"/>
  <c r="AC11" i="106" s="1"/>
  <c r="Z11" i="112"/>
  <c r="AC11" i="112" s="1"/>
  <c r="Z11" i="121"/>
  <c r="AC11" i="121" s="1"/>
  <c r="Z16" i="100"/>
  <c r="U9" i="95"/>
  <c r="U68" i="95" s="1"/>
  <c r="R12" i="121"/>
  <c r="X12" i="121" s="1"/>
  <c r="R12" i="120"/>
  <c r="X12" i="120" s="1"/>
  <c r="Z11" i="120"/>
  <c r="AC11" i="120" s="1"/>
  <c r="R13" i="119"/>
  <c r="X13" i="119" s="1"/>
  <c r="Z12" i="119"/>
  <c r="AC12" i="119" s="1"/>
  <c r="R14" i="118"/>
  <c r="X14" i="118" s="1"/>
  <c r="Z13" i="118"/>
  <c r="AC13" i="118" s="1"/>
  <c r="R14" i="117"/>
  <c r="X14" i="117" s="1"/>
  <c r="Z13" i="117"/>
  <c r="AC13" i="117" s="1"/>
  <c r="R16" i="116"/>
  <c r="X16" i="116" s="1"/>
  <c r="Z15" i="116"/>
  <c r="AC15" i="116" s="1"/>
  <c r="R16" i="115"/>
  <c r="X16" i="115" s="1"/>
  <c r="Z15" i="115"/>
  <c r="AC15" i="115" s="1"/>
  <c r="R12" i="112"/>
  <c r="X12" i="112" s="1"/>
  <c r="R12" i="111"/>
  <c r="X12" i="111" s="1"/>
  <c r="Z11" i="111"/>
  <c r="AC11" i="111" s="1"/>
  <c r="R13" i="110"/>
  <c r="X13" i="110" s="1"/>
  <c r="Z12" i="110"/>
  <c r="AC12" i="110" s="1"/>
  <c r="R14" i="109"/>
  <c r="X14" i="109" s="1"/>
  <c r="Z13" i="109"/>
  <c r="AC13" i="109" s="1"/>
  <c r="R15" i="108"/>
  <c r="X15" i="108" s="1"/>
  <c r="Z14" i="108"/>
  <c r="AC14" i="108" s="1"/>
  <c r="R16" i="107"/>
  <c r="X16" i="107" s="1"/>
  <c r="Z15" i="107"/>
  <c r="AC15" i="107" s="1"/>
  <c r="R16" i="99"/>
  <c r="X16" i="99" s="1"/>
  <c r="Z15" i="99"/>
  <c r="AC15" i="99" s="1"/>
  <c r="R12" i="106"/>
  <c r="X12" i="106" s="1"/>
  <c r="R12" i="105"/>
  <c r="X12" i="105" s="1"/>
  <c r="Z11" i="105"/>
  <c r="AC11" i="105" s="1"/>
  <c r="R13" i="104"/>
  <c r="X13" i="104" s="1"/>
  <c r="Z12" i="104"/>
  <c r="AC12" i="104" s="1"/>
  <c r="R14" i="103"/>
  <c r="X14" i="103" s="1"/>
  <c r="Z13" i="103"/>
  <c r="AC13" i="103" s="1"/>
  <c r="R15" i="102"/>
  <c r="X15" i="102" s="1"/>
  <c r="Z14" i="102"/>
  <c r="AC14" i="102" s="1"/>
  <c r="Q15" i="101"/>
  <c r="Z14" i="101"/>
  <c r="AC14" i="101" s="1"/>
  <c r="R16" i="101"/>
  <c r="X16" i="101" s="1"/>
  <c r="R16" i="89"/>
  <c r="X16" i="89" s="1"/>
  <c r="Z15" i="89"/>
  <c r="AC15" i="89" s="1"/>
  <c r="Z16" i="122"/>
  <c r="AC16" i="122" s="1"/>
  <c r="R13" i="92"/>
  <c r="X13" i="92" s="1"/>
  <c r="Z12" i="92"/>
  <c r="G6" i="95"/>
  <c r="G65" i="95" s="1"/>
  <c r="AC11" i="92"/>
  <c r="G33" i="32"/>
  <c r="G43" i="32" s="1"/>
  <c r="S8" i="97"/>
  <c r="S18" i="97" s="1"/>
  <c r="G64" i="95"/>
  <c r="R4" i="95"/>
  <c r="R63" i="95" s="1"/>
  <c r="J5" i="95"/>
  <c r="AC10" i="96"/>
  <c r="W7" i="95"/>
  <c r="W66" i="95" s="1"/>
  <c r="S4" i="95"/>
  <c r="S63" i="95" s="1"/>
  <c r="Z11" i="96"/>
  <c r="X6" i="95"/>
  <c r="X65" i="95" s="1"/>
  <c r="V8" i="95"/>
  <c r="V67" i="95" s="1"/>
  <c r="AA4" i="95"/>
  <c r="AA63" i="95" s="1"/>
  <c r="Q5" i="95"/>
  <c r="Q64" i="95" s="1"/>
  <c r="V7" i="97"/>
  <c r="V17" i="97" s="1"/>
  <c r="J32" i="32"/>
  <c r="J42" i="32" s="1"/>
  <c r="J63" i="95"/>
  <c r="AC10" i="93"/>
  <c r="H5" i="95"/>
  <c r="H63" i="95"/>
  <c r="H32" i="32"/>
  <c r="H42" i="32" s="1"/>
  <c r="T7" i="97"/>
  <c r="T17" i="97" s="1"/>
  <c r="U7" i="97"/>
  <c r="U17" i="97" s="1"/>
  <c r="I63" i="95"/>
  <c r="R12" i="93"/>
  <c r="X12" i="93" s="1"/>
  <c r="Z11" i="93"/>
  <c r="Y5" i="95"/>
  <c r="Y64" i="95" s="1"/>
  <c r="Z4" i="95"/>
  <c r="Z63" i="95" s="1"/>
  <c r="P6" i="95"/>
  <c r="P65" i="95" s="1"/>
  <c r="O8" i="95"/>
  <c r="O67" i="95" s="1"/>
  <c r="N7" i="95"/>
  <c r="M10" i="95"/>
  <c r="M69" i="95" s="1"/>
  <c r="L8" i="95"/>
  <c r="L67" i="95" s="1"/>
  <c r="E8" i="95"/>
  <c r="E67" i="95" s="1"/>
  <c r="AC13" i="90"/>
  <c r="R15" i="90"/>
  <c r="X15" i="90" s="1"/>
  <c r="Z14" i="90"/>
  <c r="D67" i="95"/>
  <c r="D9" i="95"/>
  <c r="C8" i="95"/>
  <c r="C67" i="95" s="1"/>
  <c r="AC13" i="87"/>
  <c r="R15" i="87"/>
  <c r="X15" i="87" s="1"/>
  <c r="Z14" i="87"/>
  <c r="B8" i="95"/>
  <c r="B67" i="95" s="1"/>
  <c r="R15" i="80"/>
  <c r="X15" i="80" s="1"/>
  <c r="Z14" i="80"/>
  <c r="AC14" i="80" s="1"/>
  <c r="R35" i="95"/>
  <c r="R47" i="95" s="1"/>
  <c r="N64" i="95"/>
  <c r="Z16" i="88" l="1"/>
  <c r="AC16" i="88" s="1"/>
  <c r="I5" i="95"/>
  <c r="I33" i="32" s="1"/>
  <c r="I43" i="32" s="1"/>
  <c r="AC10" i="94"/>
  <c r="Z14" i="91"/>
  <c r="F8" i="95"/>
  <c r="F67" i="95" s="1"/>
  <c r="Z11" i="94"/>
  <c r="R16" i="96"/>
  <c r="X16" i="96" s="1"/>
  <c r="R12" i="94"/>
  <c r="X12" i="94" s="1"/>
  <c r="R15" i="91"/>
  <c r="X15" i="91" s="1"/>
  <c r="U10" i="95"/>
  <c r="U69" i="95" s="1"/>
  <c r="AC16" i="100"/>
  <c r="M11" i="95"/>
  <c r="M70" i="95" s="1"/>
  <c r="Z16" i="89"/>
  <c r="AC16" i="89" s="1"/>
  <c r="Z12" i="121"/>
  <c r="AC12" i="121" s="1"/>
  <c r="Z12" i="106"/>
  <c r="AC12" i="106" s="1"/>
  <c r="Z16" i="115"/>
  <c r="AC16" i="115" s="1"/>
  <c r="Z16" i="107"/>
  <c r="AC16" i="107" s="1"/>
  <c r="Z16" i="99"/>
  <c r="Z16" i="116"/>
  <c r="AC16" i="116" s="1"/>
  <c r="Z12" i="112"/>
  <c r="AC12" i="112" s="1"/>
  <c r="R13" i="121"/>
  <c r="X13" i="121" s="1"/>
  <c r="R13" i="120"/>
  <c r="X13" i="120" s="1"/>
  <c r="Z12" i="120"/>
  <c r="AC12" i="120" s="1"/>
  <c r="R14" i="119"/>
  <c r="X14" i="119" s="1"/>
  <c r="Z13" i="119"/>
  <c r="AC13" i="119" s="1"/>
  <c r="R15" i="118"/>
  <c r="X15" i="118" s="1"/>
  <c r="Z14" i="118"/>
  <c r="AC14" i="118" s="1"/>
  <c r="R15" i="117"/>
  <c r="X15" i="117" s="1"/>
  <c r="Z14" i="117"/>
  <c r="AC14" i="117" s="1"/>
  <c r="R13" i="112"/>
  <c r="X13" i="112" s="1"/>
  <c r="R13" i="111"/>
  <c r="X13" i="111" s="1"/>
  <c r="Z12" i="111"/>
  <c r="AC12" i="111" s="1"/>
  <c r="R14" i="110"/>
  <c r="X14" i="110" s="1"/>
  <c r="Z13" i="110"/>
  <c r="AC13" i="110" s="1"/>
  <c r="R15" i="109"/>
  <c r="X15" i="109" s="1"/>
  <c r="Z14" i="109"/>
  <c r="AC14" i="109" s="1"/>
  <c r="R16" i="108"/>
  <c r="X16" i="108" s="1"/>
  <c r="Z15" i="108"/>
  <c r="AC15" i="108" s="1"/>
  <c r="R13" i="106"/>
  <c r="X13" i="106" s="1"/>
  <c r="R13" i="105"/>
  <c r="X13" i="105" s="1"/>
  <c r="Z12" i="105"/>
  <c r="AC12" i="105" s="1"/>
  <c r="R14" i="104"/>
  <c r="X14" i="104" s="1"/>
  <c r="Z13" i="104"/>
  <c r="AC13" i="104" s="1"/>
  <c r="R15" i="103"/>
  <c r="X15" i="103" s="1"/>
  <c r="Z14" i="103"/>
  <c r="AC14" i="103" s="1"/>
  <c r="R16" i="102"/>
  <c r="X16" i="102" s="1"/>
  <c r="Z15" i="102"/>
  <c r="AC15" i="102" s="1"/>
  <c r="Z15" i="101"/>
  <c r="AC15" i="101" s="1"/>
  <c r="Q16" i="101"/>
  <c r="AC12" i="92"/>
  <c r="G7" i="95"/>
  <c r="G66" i="95" s="1"/>
  <c r="R14" i="92"/>
  <c r="X14" i="92" s="1"/>
  <c r="Z13" i="92"/>
  <c r="Y6" i="95"/>
  <c r="Y65" i="95" s="1"/>
  <c r="T8" i="97"/>
  <c r="T18" i="97" s="1"/>
  <c r="H33" i="32"/>
  <c r="H43" i="32" s="1"/>
  <c r="H64" i="95"/>
  <c r="J6" i="95"/>
  <c r="J65" i="95" s="1"/>
  <c r="AC11" i="96"/>
  <c r="Z12" i="96"/>
  <c r="V9" i="95"/>
  <c r="V68" i="95" s="1"/>
  <c r="R5" i="95"/>
  <c r="R64" i="95" s="1"/>
  <c r="W8" i="95"/>
  <c r="W67" i="95" s="1"/>
  <c r="S5" i="95"/>
  <c r="S64" i="95" s="1"/>
  <c r="J33" i="32"/>
  <c r="J43" i="32" s="1"/>
  <c r="V8" i="97"/>
  <c r="V18" i="97" s="1"/>
  <c r="J64" i="95"/>
  <c r="Q6" i="95"/>
  <c r="Q65" i="95" s="1"/>
  <c r="X7" i="95"/>
  <c r="X66" i="95" s="1"/>
  <c r="Z5" i="95"/>
  <c r="Z64" i="95" s="1"/>
  <c r="H6" i="95"/>
  <c r="H65" i="95" s="1"/>
  <c r="AC11" i="93"/>
  <c r="R13" i="93"/>
  <c r="X13" i="93" s="1"/>
  <c r="Z12" i="93"/>
  <c r="AA5" i="95"/>
  <c r="AA64" i="95" s="1"/>
  <c r="P7" i="95"/>
  <c r="P66" i="95" s="1"/>
  <c r="O9" i="95"/>
  <c r="O68" i="95" s="1"/>
  <c r="N8" i="95"/>
  <c r="L9" i="95"/>
  <c r="L68" i="95" s="1"/>
  <c r="AC14" i="90"/>
  <c r="E9" i="95"/>
  <c r="E68" i="95" s="1"/>
  <c r="R16" i="90"/>
  <c r="X16" i="90" s="1"/>
  <c r="Z15" i="90"/>
  <c r="D68" i="95"/>
  <c r="D10" i="95"/>
  <c r="AC14" i="87"/>
  <c r="C9" i="95"/>
  <c r="C68" i="95" s="1"/>
  <c r="R16" i="87"/>
  <c r="X16" i="87" s="1"/>
  <c r="Z15" i="87"/>
  <c r="B9" i="95"/>
  <c r="B68" i="95" s="1"/>
  <c r="R16" i="80"/>
  <c r="X16" i="80" s="1"/>
  <c r="Z15" i="80"/>
  <c r="AC15" i="80" s="1"/>
  <c r="N65" i="95"/>
  <c r="I64" i="95" l="1"/>
  <c r="U8" i="97"/>
  <c r="U18" i="97" s="1"/>
  <c r="AC11" i="94"/>
  <c r="I6" i="95"/>
  <c r="I65" i="95" s="1"/>
  <c r="AC14" i="91"/>
  <c r="F9" i="95"/>
  <c r="F68" i="95" s="1"/>
  <c r="Z12" i="94"/>
  <c r="Z15" i="91"/>
  <c r="R13" i="94"/>
  <c r="X13" i="94" s="1"/>
  <c r="R16" i="91"/>
  <c r="X16" i="91" s="1"/>
  <c r="AC16" i="99"/>
  <c r="U11" i="95"/>
  <c r="U70" i="95" s="1"/>
  <c r="Z13" i="121"/>
  <c r="AC13" i="121" s="1"/>
  <c r="Z16" i="102"/>
  <c r="Z16" i="108"/>
  <c r="AC16" i="108" s="1"/>
  <c r="Z16" i="101"/>
  <c r="AC16" i="101" s="1"/>
  <c r="R14" i="121"/>
  <c r="X14" i="121" s="1"/>
  <c r="R14" i="120"/>
  <c r="X14" i="120" s="1"/>
  <c r="Z13" i="120"/>
  <c r="AC13" i="120" s="1"/>
  <c r="R15" i="119"/>
  <c r="X15" i="119" s="1"/>
  <c r="Z14" i="119"/>
  <c r="AC14" i="119" s="1"/>
  <c r="R16" i="118"/>
  <c r="X16" i="118" s="1"/>
  <c r="Z15" i="118"/>
  <c r="AC15" i="118" s="1"/>
  <c r="R16" i="117"/>
  <c r="X16" i="117" s="1"/>
  <c r="Z15" i="117"/>
  <c r="AC15" i="117" s="1"/>
  <c r="R14" i="112"/>
  <c r="X14" i="112" s="1"/>
  <c r="Z13" i="112"/>
  <c r="AC13" i="112" s="1"/>
  <c r="R14" i="111"/>
  <c r="X14" i="111" s="1"/>
  <c r="Z13" i="111"/>
  <c r="AC13" i="111" s="1"/>
  <c r="R15" i="110"/>
  <c r="X15" i="110" s="1"/>
  <c r="Z14" i="110"/>
  <c r="AC14" i="110" s="1"/>
  <c r="R16" i="109"/>
  <c r="X16" i="109" s="1"/>
  <c r="Z15" i="109"/>
  <c r="AC15" i="109" s="1"/>
  <c r="R14" i="106"/>
  <c r="X14" i="106" s="1"/>
  <c r="Z13" i="106"/>
  <c r="AC13" i="106" s="1"/>
  <c r="R14" i="105"/>
  <c r="X14" i="105" s="1"/>
  <c r="Z13" i="105"/>
  <c r="AC13" i="105" s="1"/>
  <c r="R15" i="104"/>
  <c r="X15" i="104" s="1"/>
  <c r="Z14" i="104"/>
  <c r="AC14" i="104" s="1"/>
  <c r="R16" i="103"/>
  <c r="X16" i="103" s="1"/>
  <c r="Z15" i="103"/>
  <c r="AC15" i="103" s="1"/>
  <c r="Z16" i="90"/>
  <c r="D11" i="95"/>
  <c r="Z16" i="87"/>
  <c r="Z16" i="80"/>
  <c r="AG3" i="97"/>
  <c r="AC13" i="92"/>
  <c r="G8" i="95"/>
  <c r="G67" i="95" s="1"/>
  <c r="R15" i="92"/>
  <c r="X15" i="92" s="1"/>
  <c r="Z14" i="92"/>
  <c r="Z6" i="95"/>
  <c r="Z65" i="95" s="1"/>
  <c r="W9" i="95"/>
  <c r="W68" i="95" s="1"/>
  <c r="AA6" i="95"/>
  <c r="AA65" i="95" s="1"/>
  <c r="V10" i="95"/>
  <c r="V69" i="95" s="1"/>
  <c r="S6" i="95"/>
  <c r="S65" i="95" s="1"/>
  <c r="X8" i="95"/>
  <c r="X67" i="95" s="1"/>
  <c r="V11" i="95"/>
  <c r="V70" i="95" s="1"/>
  <c r="Y7" i="95"/>
  <c r="Y66" i="95" s="1"/>
  <c r="J7" i="95"/>
  <c r="J66" i="95" s="1"/>
  <c r="AC12" i="96"/>
  <c r="AC12" i="93"/>
  <c r="H7" i="95"/>
  <c r="H66" i="95" s="1"/>
  <c r="Q7" i="95"/>
  <c r="Q66" i="95" s="1"/>
  <c r="Z13" i="96"/>
  <c r="R14" i="93"/>
  <c r="X14" i="93" s="1"/>
  <c r="Z13" i="93"/>
  <c r="R6" i="95"/>
  <c r="R65" i="95" s="1"/>
  <c r="P8" i="95"/>
  <c r="P67" i="95" s="1"/>
  <c r="O10" i="95"/>
  <c r="O69" i="95" s="1"/>
  <c r="N9" i="95"/>
  <c r="L10" i="95"/>
  <c r="L69" i="95" s="1"/>
  <c r="L11" i="95"/>
  <c r="E10" i="95"/>
  <c r="E69" i="95" s="1"/>
  <c r="AC15" i="90"/>
  <c r="D69" i="95"/>
  <c r="AC15" i="87"/>
  <c r="C10" i="95"/>
  <c r="C69" i="95" s="1"/>
  <c r="B10" i="95"/>
  <c r="B69" i="95" s="1"/>
  <c r="N66" i="95"/>
  <c r="F10" i="95" l="1"/>
  <c r="F69" i="95" s="1"/>
  <c r="AC15" i="91"/>
  <c r="I7" i="95"/>
  <c r="I66" i="95" s="1"/>
  <c r="AC12" i="94"/>
  <c r="Z16" i="91"/>
  <c r="Z13" i="94"/>
  <c r="R14" i="94"/>
  <c r="X14" i="94" s="1"/>
  <c r="AC16" i="102"/>
  <c r="O11" i="95"/>
  <c r="O70" i="95" s="1"/>
  <c r="Z14" i="121"/>
  <c r="AC14" i="121" s="1"/>
  <c r="Z16" i="103"/>
  <c r="AC16" i="103" s="1"/>
  <c r="Z16" i="109"/>
  <c r="AC16" i="109" s="1"/>
  <c r="Z16" i="117"/>
  <c r="AC16" i="117" s="1"/>
  <c r="Z14" i="106"/>
  <c r="AC14" i="106" s="1"/>
  <c r="Z16" i="118"/>
  <c r="AC16" i="118" s="1"/>
  <c r="Z14" i="112"/>
  <c r="AC14" i="112" s="1"/>
  <c r="R15" i="121"/>
  <c r="X15" i="121" s="1"/>
  <c r="R15" i="120"/>
  <c r="X15" i="120" s="1"/>
  <c r="Z14" i="120"/>
  <c r="AC14" i="120" s="1"/>
  <c r="R16" i="119"/>
  <c r="X16" i="119" s="1"/>
  <c r="Z15" i="119"/>
  <c r="AC15" i="119" s="1"/>
  <c r="R15" i="112"/>
  <c r="X15" i="112" s="1"/>
  <c r="R15" i="111"/>
  <c r="X15" i="111" s="1"/>
  <c r="Z14" i="111"/>
  <c r="AC14" i="111" s="1"/>
  <c r="R16" i="110"/>
  <c r="X16" i="110" s="1"/>
  <c r="Z15" i="110"/>
  <c r="AC15" i="110" s="1"/>
  <c r="R15" i="106"/>
  <c r="X15" i="106" s="1"/>
  <c r="R15" i="105"/>
  <c r="X15" i="105" s="1"/>
  <c r="Z14" i="105"/>
  <c r="AC14" i="105" s="1"/>
  <c r="R16" i="104"/>
  <c r="X16" i="104" s="1"/>
  <c r="Z15" i="104"/>
  <c r="AC15" i="104" s="1"/>
  <c r="E11" i="95"/>
  <c r="E70" i="95" s="1"/>
  <c r="AC16" i="90"/>
  <c r="D70" i="95"/>
  <c r="C11" i="95"/>
  <c r="C70" i="95" s="1"/>
  <c r="AC16" i="87"/>
  <c r="AC16" i="80"/>
  <c r="B11" i="95"/>
  <c r="B70" i="95" s="1"/>
  <c r="G9" i="95"/>
  <c r="G68" i="95" s="1"/>
  <c r="AC14" i="92"/>
  <c r="Z15" i="92"/>
  <c r="R16" i="92"/>
  <c r="X16" i="92" s="1"/>
  <c r="X9" i="95"/>
  <c r="X68" i="95" s="1"/>
  <c r="W10" i="95"/>
  <c r="W69" i="95" s="1"/>
  <c r="W11" i="95"/>
  <c r="W70" i="95" s="1"/>
  <c r="J8" i="95"/>
  <c r="J67" i="95" s="1"/>
  <c r="AC13" i="96"/>
  <c r="Y8" i="95"/>
  <c r="Y67" i="95" s="1"/>
  <c r="AA7" i="95"/>
  <c r="AA66" i="95" s="1"/>
  <c r="Z7" i="95"/>
  <c r="Z66" i="95" s="1"/>
  <c r="Z14" i="96"/>
  <c r="Q8" i="95"/>
  <c r="Q67" i="95" s="1"/>
  <c r="S7" i="95"/>
  <c r="S66" i="95" s="1"/>
  <c r="P9" i="95"/>
  <c r="P68" i="95" s="1"/>
  <c r="R7" i="95"/>
  <c r="R66" i="95" s="1"/>
  <c r="H8" i="95"/>
  <c r="H67" i="95" s="1"/>
  <c r="AC13" i="93"/>
  <c r="R15" i="93"/>
  <c r="X15" i="93" s="1"/>
  <c r="Z14" i="93"/>
  <c r="N10" i="95"/>
  <c r="N11" i="95"/>
  <c r="N67" i="95"/>
  <c r="L70" i="95"/>
  <c r="I8" i="95" l="1"/>
  <c r="I67" i="95" s="1"/>
  <c r="AC13" i="94"/>
  <c r="AC16" i="91"/>
  <c r="F11" i="95"/>
  <c r="F70" i="95" s="1"/>
  <c r="Z14" i="94"/>
  <c r="R15" i="94"/>
  <c r="X15" i="94" s="1"/>
  <c r="Z15" i="112"/>
  <c r="AC15" i="112" s="1"/>
  <c r="Z16" i="104"/>
  <c r="AC16" i="104" s="1"/>
  <c r="Z16" i="119"/>
  <c r="AC16" i="119" s="1"/>
  <c r="Z16" i="110"/>
  <c r="AC16" i="110" s="1"/>
  <c r="Z15" i="106"/>
  <c r="AC15" i="106" s="1"/>
  <c r="R16" i="121"/>
  <c r="X16" i="121" s="1"/>
  <c r="Z15" i="121"/>
  <c r="AC15" i="121" s="1"/>
  <c r="R16" i="120"/>
  <c r="X16" i="120" s="1"/>
  <c r="Z15" i="120"/>
  <c r="AC15" i="120" s="1"/>
  <c r="R16" i="112"/>
  <c r="X16" i="112" s="1"/>
  <c r="R16" i="111"/>
  <c r="X16" i="111" s="1"/>
  <c r="Z15" i="111"/>
  <c r="AC15" i="111" s="1"/>
  <c r="R16" i="106"/>
  <c r="X16" i="106" s="1"/>
  <c r="R16" i="105"/>
  <c r="X16" i="105" s="1"/>
  <c r="Z15" i="105"/>
  <c r="AC15" i="105" s="1"/>
  <c r="Z16" i="92"/>
  <c r="AC15" i="92"/>
  <c r="G10" i="95"/>
  <c r="G69" i="95" s="1"/>
  <c r="X11" i="95"/>
  <c r="X70" i="95" s="1"/>
  <c r="Q9" i="95"/>
  <c r="Q68" i="95" s="1"/>
  <c r="Y9" i="95"/>
  <c r="Y68" i="95" s="1"/>
  <c r="H9" i="95"/>
  <c r="H68" i="95" s="1"/>
  <c r="AC14" i="93"/>
  <c r="P11" i="95"/>
  <c r="P70" i="95" s="1"/>
  <c r="Z8" i="95"/>
  <c r="Z67" i="95" s="1"/>
  <c r="Z15" i="96"/>
  <c r="X10" i="95"/>
  <c r="X69" i="95" s="1"/>
  <c r="R16" i="93"/>
  <c r="X16" i="93" s="1"/>
  <c r="Z15" i="93"/>
  <c r="P10" i="95"/>
  <c r="P69" i="95" s="1"/>
  <c r="J9" i="95"/>
  <c r="J68" i="95" s="1"/>
  <c r="AC14" i="96"/>
  <c r="AA8" i="95"/>
  <c r="AA67" i="95" s="1"/>
  <c r="S8" i="95"/>
  <c r="S67" i="95" s="1"/>
  <c r="R8" i="95"/>
  <c r="R67" i="95" s="1"/>
  <c r="N68" i="95"/>
  <c r="I9" i="95" l="1"/>
  <c r="I68" i="95" s="1"/>
  <c r="AC14" i="94"/>
  <c r="Z15" i="94"/>
  <c r="R16" i="94"/>
  <c r="X16" i="94" s="1"/>
  <c r="Z16" i="105"/>
  <c r="AC16" i="105" s="1"/>
  <c r="Z16" i="106"/>
  <c r="AC16" i="106" s="1"/>
  <c r="Z16" i="121"/>
  <c r="AC16" i="121" s="1"/>
  <c r="Z16" i="120"/>
  <c r="AC16" i="120" s="1"/>
  <c r="Z16" i="111"/>
  <c r="AC16" i="111" s="1"/>
  <c r="Z16" i="112"/>
  <c r="AC16" i="112" s="1"/>
  <c r="Z16" i="93"/>
  <c r="G11" i="95"/>
  <c r="G70" i="95" s="1"/>
  <c r="AC16" i="92"/>
  <c r="Z16" i="96"/>
  <c r="AC15" i="96"/>
  <c r="J10" i="95"/>
  <c r="J69" i="95" s="1"/>
  <c r="H10" i="95"/>
  <c r="H69" i="95" s="1"/>
  <c r="AC15" i="93"/>
  <c r="Y10" i="95"/>
  <c r="Y69" i="95" s="1"/>
  <c r="Y11" i="95"/>
  <c r="Y70" i="95" s="1"/>
  <c r="Z9" i="95"/>
  <c r="Z68" i="95" s="1"/>
  <c r="Q11" i="95"/>
  <c r="Q70" i="95" s="1"/>
  <c r="S9" i="95"/>
  <c r="S68" i="95" s="1"/>
  <c r="AA9" i="95"/>
  <c r="AA68" i="95" s="1"/>
  <c r="R9" i="95"/>
  <c r="R68" i="95" s="1"/>
  <c r="Q10" i="95"/>
  <c r="Q69" i="95" s="1"/>
  <c r="N69" i="95"/>
  <c r="I10" i="95" l="1"/>
  <c r="I69" i="95" s="1"/>
  <c r="AC15" i="94"/>
  <c r="Z16" i="94"/>
  <c r="AC16" i="93"/>
  <c r="H11" i="95"/>
  <c r="H70" i="95" s="1"/>
  <c r="AC16" i="96"/>
  <c r="J11" i="95"/>
  <c r="J70" i="95" s="1"/>
  <c r="Z10" i="95"/>
  <c r="Z69" i="95" s="1"/>
  <c r="R11" i="95"/>
  <c r="R70" i="95" s="1"/>
  <c r="S10" i="95"/>
  <c r="S69" i="95" s="1"/>
  <c r="Z11" i="95"/>
  <c r="Z70" i="95" s="1"/>
  <c r="R10" i="95"/>
  <c r="R69" i="95" s="1"/>
  <c r="S11" i="95"/>
  <c r="S70" i="95" s="1"/>
  <c r="AA10" i="95"/>
  <c r="AA69" i="95" s="1"/>
  <c r="AA11" i="95"/>
  <c r="AA70" i="95" s="1"/>
  <c r="N70" i="95"/>
  <c r="AC16" i="94" l="1"/>
  <c r="I11" i="95"/>
  <c r="I70" i="95" s="1"/>
</calcChain>
</file>

<file path=xl/sharedStrings.xml><?xml version="1.0" encoding="utf-8"?>
<sst xmlns="http://schemas.openxmlformats.org/spreadsheetml/2006/main" count="1909" uniqueCount="331">
  <si>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</si>
  <si>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</si>
  <si>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</si>
  <si>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</si>
  <si>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</si>
  <si>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</si>
  <si>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</si>
  <si>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</si>
  <si>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</si>
  <si>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</si>
  <si>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</si>
  <si>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</si>
  <si>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</si>
  <si>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</si>
  <si>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</si>
  <si>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</si>
  <si>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</si>
  <si>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</si>
  <si>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</si>
  <si>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</si>
  <si>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</si>
  <si>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</si>
  <si>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</si>
  <si>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</si>
  <si>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</si>
  <si>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</si>
  <si>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</si>
  <si>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</si>
  <si>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</si>
  <si>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</si>
  <si>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</si>
  <si>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</si>
  <si>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</si>
  <si>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</si>
  <si>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</si>
  <si>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</si>
  <si>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</si>
  <si>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</si>
  <si>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</si>
  <si>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</si>
  <si>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</si>
  <si>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</si>
  <si>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</si>
  <si>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</si>
  <si>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</si>
  <si>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</si>
  <si>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</si>
  <si>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</si>
  <si>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</si>
  <si>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</si>
  <si>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</si>
  <si>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</si>
  <si>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</si>
  <si>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</si>
  <si>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</si>
  <si>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</si>
  <si>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</si>
  <si>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</si>
  <si>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</si>
  <si>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</si>
  <si>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</si>
  <si>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</si>
  <si>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</si>
  <si>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</si>
  <si>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</si>
  <si>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</si>
  <si>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</si>
  <si>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</si>
  <si>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</si>
  <si>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</si>
  <si>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</si>
  <si>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</si>
  <si>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</si>
  <si>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</si>
  <si>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</si>
  <si>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</si>
  <si>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</si>
  <si>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</si>
  <si>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</si>
  <si>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</si>
  <si>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</si>
  <si>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</si>
  <si>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</si>
  <si>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</si>
  <si>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</si>
  <si>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</si>
  <si>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</si>
  <si>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</si>
  <si>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</si>
  <si>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</si>
  <si>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</si>
  <si>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</si>
  <si>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</si>
  <si>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</si>
  <si>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</si>
  <si>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</si>
  <si>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</si>
  <si>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</si>
  <si>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</si>
  <si>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</si>
  <si>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</si>
  <si>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</si>
  <si>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</si>
  <si>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</si>
  <si>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</si>
  <si>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</si>
  <si>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</si>
  <si>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</si>
  <si>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</si>
  <si>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</si>
  <si>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</si>
  <si>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</si>
  <si>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</si>
  <si>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</si>
  <si>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</si>
  <si>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</si>
  <si>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</si>
  <si>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</si>
  <si>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</si>
  <si>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</si>
  <si>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Wining</t>
  </si>
  <si>
    <t>Losing</t>
  </si>
  <si>
    <t>Win:</t>
  </si>
  <si>
    <t>Lose:</t>
  </si>
  <si>
    <t>EV:</t>
  </si>
  <si>
    <t>ER</t>
  </si>
  <si>
    <t>Blackjack Final EV</t>
  </si>
  <si>
    <t>Blackjack Hand Probabilities</t>
  </si>
  <si>
    <t>Level</t>
  </si>
  <si>
    <t>Check</t>
  </si>
  <si>
    <t>EL</t>
  </si>
  <si>
    <t>Total Requirement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</si>
  <si>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</si>
  <si>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</si>
  <si>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</si>
  <si>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</si>
  <si>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</si>
  <si>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</si>
  <si>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</si>
  <si>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</si>
  <si>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</si>
  <si>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Expected Return on Each Situations</t>
  </si>
  <si>
    <t>Risk</t>
  </si>
  <si>
    <t>2x3</t>
  </si>
  <si>
    <t>2x4</t>
  </si>
  <si>
    <t>2x5</t>
  </si>
  <si>
    <t>2x6</t>
  </si>
  <si>
    <t>2x7</t>
  </si>
  <si>
    <t>2x8</t>
  </si>
  <si>
    <t>2x9</t>
  </si>
  <si>
    <t>2x10</t>
  </si>
  <si>
    <t>3x4</t>
  </si>
  <si>
    <t>3x5</t>
  </si>
  <si>
    <t>3x6</t>
  </si>
  <si>
    <t>3x7</t>
  </si>
  <si>
    <t>3x8</t>
  </si>
  <si>
    <t>3x9</t>
  </si>
  <si>
    <t>3x10</t>
  </si>
  <si>
    <t>Strategy Evs</t>
  </si>
  <si>
    <t>Strategy Edges</t>
  </si>
  <si>
    <t>Rsik</t>
  </si>
  <si>
    <t>Method 2</t>
  </si>
  <si>
    <t>Total EL</t>
  </si>
  <si>
    <t>Average</t>
  </si>
  <si>
    <t>Sum</t>
  </si>
  <si>
    <t>Method 1 (Wrong)</t>
  </si>
  <si>
    <t>Suggested</t>
  </si>
  <si>
    <t>Soft 17</t>
  </si>
  <si>
    <t>Surrender Allow</t>
  </si>
  <si>
    <t>Split Up to</t>
  </si>
  <si>
    <t>General Win</t>
  </si>
  <si>
    <t>General Lose</t>
  </si>
  <si>
    <t>General EV</t>
  </si>
  <si>
    <t>Casino Name</t>
  </si>
  <si>
    <t>Version Date</t>
  </si>
  <si>
    <t>Best Methods</t>
  </si>
  <si>
    <t>Calculation Method</t>
  </si>
  <si>
    <t>Separate Case</t>
  </si>
  <si>
    <t>Recursive Case</t>
  </si>
  <si>
    <t>Expected Return</t>
  </si>
  <si>
    <t>Expected lose</t>
  </si>
  <si>
    <t>Loss</t>
  </si>
  <si>
    <t>Blackjack Hand Expected Return/Loss</t>
  </si>
  <si>
    <t>PAIR SUMMARY</t>
  </si>
  <si>
    <t>SPLIT SUMMARY</t>
  </si>
  <si>
    <t>2, 3, 4, 5 = Hands to Split</t>
  </si>
  <si>
    <t>1x5x2</t>
  </si>
  <si>
    <t>Number of Deck</t>
  </si>
  <si>
    <t>Min: 1</t>
  </si>
  <si>
    <t>Max: 100</t>
  </si>
  <si>
    <t>Deck</t>
  </si>
  <si>
    <t>Card</t>
  </si>
  <si>
    <t>Shoe</t>
  </si>
  <si>
    <t>Ratio</t>
  </si>
  <si>
    <t>Counted</t>
  </si>
  <si>
    <t>Cards Left</t>
  </si>
  <si>
    <t>Full Deck No 10</t>
  </si>
  <si>
    <t>Full Deck No Ace</t>
  </si>
  <si>
    <t>HI-LO COUNT</t>
  </si>
  <si>
    <t>PLUS</t>
  </si>
  <si>
    <t>MIUS</t>
  </si>
  <si>
    <t>TOTAL</t>
  </si>
  <si>
    <t>Insurance EV</t>
  </si>
  <si>
    <t>10 in Deck</t>
  </si>
  <si>
    <t>Reduce</t>
  </si>
  <si>
    <t>NoA Ratio</t>
  </si>
  <si>
    <t>No10 Ratio</t>
  </si>
  <si>
    <t>EV Differ</t>
  </si>
  <si>
    <t>EXPECTED RETURN</t>
  </si>
  <si>
    <t>EXPECTED LOSS</t>
  </si>
  <si>
    <t>Method 3</t>
  </si>
  <si>
    <t>CHECK SUM</t>
  </si>
  <si>
    <t>SUM EV+EL</t>
  </si>
  <si>
    <t>Method 4</t>
  </si>
  <si>
    <t>WL Calculation</t>
  </si>
  <si>
    <t>Method 1</t>
  </si>
  <si>
    <t xml:space="preserve"> Method 3 (WRONG)</t>
  </si>
  <si>
    <t>Method 4 (WRONG)</t>
  </si>
  <si>
    <t>Blackjack ER</t>
  </si>
  <si>
    <t>Blackjack EL</t>
  </si>
  <si>
    <t>:2-6</t>
  </si>
  <si>
    <t>:10+A</t>
  </si>
  <si>
    <t>Tens Ratio</t>
  </si>
  <si>
    <t>Ten Ratio</t>
  </si>
  <si>
    <t>LABELING</t>
  </si>
  <si>
    <t>CALCULATION METHODS</t>
  </si>
  <si>
    <t>MY STRATEGY</t>
  </si>
  <si>
    <t>Double on all 5,6</t>
  </si>
  <si>
    <t>Wining Prob</t>
  </si>
  <si>
    <t>Losing Prob</t>
  </si>
  <si>
    <t>Bet Requirement</t>
  </si>
  <si>
    <t>ROI</t>
  </si>
  <si>
    <t>Strategy Bankroll</t>
  </si>
  <si>
    <t>Deck Summary</t>
  </si>
  <si>
    <t>Hard Hand Strategy</t>
  </si>
  <si>
    <t>Pair Strategies</t>
  </si>
  <si>
    <t>Soft Hand Strategies</t>
  </si>
  <si>
    <t>Strategy</t>
  </si>
  <si>
    <t>% Removed</t>
  </si>
  <si>
    <t>% Remain</t>
  </si>
  <si>
    <t>Remain</t>
  </si>
  <si>
    <t>10 Remain</t>
  </si>
  <si>
    <t>10 Removed</t>
  </si>
  <si>
    <t>Removed %</t>
  </si>
  <si>
    <t>Non-10</t>
  </si>
  <si>
    <t>Total-10</t>
  </si>
  <si>
    <t>21+3</t>
  </si>
  <si>
    <t>Hot 3</t>
  </si>
  <si>
    <t>Bust It</t>
  </si>
  <si>
    <t>Any Pair</t>
  </si>
  <si>
    <t>ER 1</t>
  </si>
  <si>
    <t>ER2</t>
  </si>
  <si>
    <t>Anypair</t>
  </si>
  <si>
    <t>Perfect Pair</t>
  </si>
  <si>
    <t>3 of a Kind</t>
  </si>
  <si>
    <t>Straight</t>
  </si>
  <si>
    <t>flush</t>
  </si>
  <si>
    <t>Straight Flush</t>
  </si>
  <si>
    <t>Suited Trips</t>
  </si>
  <si>
    <t>7 x 3</t>
  </si>
  <si>
    <t>21 Suited</t>
  </si>
  <si>
    <t>J</t>
  </si>
  <si>
    <t>Q</t>
  </si>
  <si>
    <t>K</t>
  </si>
  <si>
    <t>ER3</t>
  </si>
  <si>
    <t>ER4</t>
  </si>
  <si>
    <t>ER5</t>
  </si>
  <si>
    <t>Side Bets</t>
  </si>
  <si>
    <t>Result</t>
  </si>
  <si>
    <t>21 + 3</t>
  </si>
  <si>
    <t>Binary</t>
  </si>
  <si>
    <t>13+</t>
  </si>
  <si>
    <t>13-</t>
  </si>
  <si>
    <t>Start Three Cards</t>
  </si>
  <si>
    <t>Dealer Cards</t>
  </si>
  <si>
    <t>1,2</t>
  </si>
  <si>
    <t>Total Bust</t>
  </si>
  <si>
    <t>1,2 Prob</t>
  </si>
  <si>
    <t xml:space="preserve">Stand </t>
  </si>
  <si>
    <t>Go On</t>
  </si>
  <si>
    <t>Total Stand</t>
  </si>
  <si>
    <t>Continue</t>
  </si>
  <si>
    <t>hard</t>
  </si>
  <si>
    <t>Total Continue</t>
  </si>
  <si>
    <t>ER6</t>
  </si>
  <si>
    <t>L</t>
  </si>
  <si>
    <t>Total Stoped</t>
  </si>
  <si>
    <t>Overide</t>
  </si>
  <si>
    <t>WIN LOSS PROBABILITY</t>
  </si>
  <si>
    <t>SIDEBETS CALCULATIONS</t>
  </si>
  <si>
    <t>TRACKING CARDS IN SHOE</t>
  </si>
  <si>
    <t>DEALER HAND PROBABILITIES</t>
  </si>
  <si>
    <t>PLAYER HIT EXPECTED VALUES</t>
  </si>
  <si>
    <t>PLAYER STAND EXPECTED VALUES</t>
  </si>
  <si>
    <t>DECISION HIT OR STAND DECISION EXPECTED VALUES</t>
  </si>
  <si>
    <t>PLAYER DOUBLE EXPECTED VALUE</t>
  </si>
  <si>
    <t>PLAYER HIT STAND OR DOUBLE DECISION EXPECTED VALUES</t>
  </si>
  <si>
    <t>PLAYER SURRENDER EXPECTED VALUES</t>
  </si>
  <si>
    <t>PLAYER HIT STAND DOUBLE OR SURRENDER DECISION EXPECTED VALUES</t>
  </si>
  <si>
    <t>PLAYER SPLIT EXPECTED VALUES</t>
  </si>
  <si>
    <t>ALL ABOUT BLACKJACK</t>
  </si>
  <si>
    <t>FIVE CARDS PROBABILITIES</t>
  </si>
  <si>
    <t>7 x 3 PROBABILITIES</t>
  </si>
  <si>
    <t>Total Summary</t>
  </si>
  <si>
    <t>TRACKING CARDS</t>
  </si>
  <si>
    <t>Game Time</t>
  </si>
  <si>
    <t>Game</t>
  </si>
  <si>
    <t>Lose</t>
  </si>
  <si>
    <t>Ctrl Risk</t>
  </si>
  <si>
    <t>Recalc EV</t>
  </si>
  <si>
    <t>Win</t>
  </si>
  <si>
    <t>Total Bankroll</t>
  </si>
  <si>
    <t>Bankroll</t>
  </si>
  <si>
    <t>Synthetic</t>
  </si>
  <si>
    <t>2 Wins n Losses</t>
  </si>
  <si>
    <t>3 Wins n Losses</t>
  </si>
  <si>
    <t>4 Wins n Losses</t>
  </si>
  <si>
    <t>1 Win n Losses</t>
  </si>
  <si>
    <t>Require</t>
  </si>
  <si>
    <t>Total Require</t>
  </si>
  <si>
    <t>Required</t>
  </si>
  <si>
    <t>Bet Size</t>
  </si>
  <si>
    <t>Next</t>
  </si>
  <si>
    <t>Added</t>
  </si>
  <si>
    <t>Next Bankroll</t>
  </si>
  <si>
    <t>1x5x4 (780) Bankroll</t>
  </si>
  <si>
    <t>1x3x2 (12) Bankroll</t>
  </si>
  <si>
    <t>1x4x3 (82) Bankroll</t>
  </si>
  <si>
    <t>Add</t>
  </si>
  <si>
    <t>=Rules!B20</t>
  </si>
  <si>
    <t>20220413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</si>
</sst>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%"/>
    <numFmt numFmtId="165" formatCode="0.0000%"/>
    <numFmt numFmtId="166" formatCode="_(* #,##0.0000_);_(* \(#,##0.0000\);_(* &quot;-&quot;??_);_(@_)"/>
    <numFmt numFmtId="167" formatCode="0.00000"/>
    <numFmt numFmtId="168" formatCode="_(* #,##0_);_(* \(#,##0\);_(* &quot;-&quot;??_);_(@_)"/>
    <numFmt numFmtId="169" formatCode="_(* #,##0.0000_);_(* \(#,##0.0000\);_(* &quot;-&quot;????_);_(@_)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14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5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7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4" xfId="18" applyBorder="1"/>
    <xf numFmtId="0" fontId="11" fillId="4" borderId="49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3" xfId="18" applyFont="1" applyFill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10" fontId="4" fillId="0" borderId="50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0" fillId="0" borderId="53" xfId="0" applyBorder="1"/>
    <xf numFmtId="0" fontId="0" fillId="0" borderId="51" xfId="0" applyBorder="1"/>
    <xf numFmtId="0" fontId="0" fillId="0" borderId="50" xfId="0" applyBorder="1"/>
    <xf numFmtId="0" fontId="0" fillId="0" borderId="36" xfId="0" applyBorder="1"/>
    <xf numFmtId="0" fontId="0" fillId="0" borderId="2" xfId="0" applyBorder="1"/>
    <xf numFmtId="0" fontId="0" fillId="0" borderId="40" xfId="0" applyBorder="1"/>
    <xf numFmtId="0" fontId="0" fillId="0" borderId="4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7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8" xfId="0" applyBorder="1"/>
    <xf numFmtId="0" fontId="0" fillId="0" borderId="39" xfId="0" applyBorder="1"/>
    <xf numFmtId="0" fontId="0" fillId="0" borderId="48" xfId="0" applyBorder="1"/>
    <xf numFmtId="0" fontId="0" fillId="8" borderId="1" xfId="0" applyFill="1" applyBorder="1"/>
    <xf numFmtId="0" fontId="0" fillId="0" borderId="58" xfId="0" applyBorder="1"/>
    <xf numFmtId="0" fontId="0" fillId="7" borderId="32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0" fillId="0" borderId="62" xfId="0" applyBorder="1"/>
    <xf numFmtId="0" fontId="0" fillId="0" borderId="9" xfId="0" applyBorder="1"/>
    <xf numFmtId="0" fontId="0" fillId="0" borderId="12" xfId="0" applyBorder="1"/>
    <xf numFmtId="0" fontId="0" fillId="0" borderId="57" xfId="0" applyBorder="1"/>
    <xf numFmtId="0" fontId="11" fillId="4" borderId="59" xfId="18" applyFont="1" applyFill="1" applyBorder="1" applyAlignment="1">
      <alignment horizontal="left" vertical="center"/>
    </xf>
    <xf numFmtId="0" fontId="11" fillId="4" borderId="60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63" xfId="0" applyBorder="1"/>
    <xf numFmtId="0" fontId="0" fillId="0" borderId="64" xfId="0" applyBorder="1"/>
    <xf numFmtId="0" fontId="0" fillId="0" borderId="15" xfId="0" applyBorder="1"/>
    <xf numFmtId="0" fontId="0" fillId="0" borderId="55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0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7" borderId="0" xfId="0" applyFill="1"/>
    <xf numFmtId="0" fontId="0" fillId="0" borderId="52" xfId="0" applyBorder="1"/>
    <xf numFmtId="0" fontId="0" fillId="0" borderId="66" xfId="0" applyBorder="1"/>
    <xf numFmtId="0" fontId="0" fillId="0" borderId="67" xfId="0" applyBorder="1"/>
    <xf numFmtId="0" fontId="10" fillId="5" borderId="0" xfId="0" applyFont="1" applyFill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66" fontId="0" fillId="0" borderId="0" xfId="20" applyNumberFormat="1" applyFont="1"/>
    <xf numFmtId="166" fontId="0" fillId="0" borderId="26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6" xfId="18" applyBorder="1"/>
    <xf numFmtId="0" fontId="4" fillId="0" borderId="68" xfId="18" applyBorder="1"/>
    <xf numFmtId="0" fontId="4" fillId="0" borderId="24" xfId="18" applyBorder="1"/>
    <xf numFmtId="0" fontId="4" fillId="0" borderId="65" xfId="18" applyBorder="1"/>
    <xf numFmtId="0" fontId="4" fillId="0" borderId="11" xfId="18" applyBorder="1"/>
    <xf numFmtId="0" fontId="4" fillId="0" borderId="32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0" xfId="18" applyBorder="1"/>
    <xf numFmtId="0" fontId="4" fillId="0" borderId="22" xfId="18" applyBorder="1"/>
    <xf numFmtId="0" fontId="4" fillId="0" borderId="64" xfId="18" applyBorder="1"/>
    <xf numFmtId="0" fontId="4" fillId="0" borderId="69" xfId="18" applyBorder="1"/>
    <xf numFmtId="10" fontId="4" fillId="0" borderId="34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6" xfId="18" applyFont="1" applyBorder="1"/>
    <xf numFmtId="0" fontId="4" fillId="0" borderId="41" xfId="18" applyBorder="1"/>
    <xf numFmtId="0" fontId="15" fillId="0" borderId="38" xfId="18" applyFont="1" applyBorder="1"/>
    <xf numFmtId="0" fontId="15" fillId="0" borderId="39" xfId="18" applyFont="1" applyBorder="1"/>
    <xf numFmtId="0" fontId="15" fillId="0" borderId="40" xfId="18" applyFont="1" applyBorder="1"/>
    <xf numFmtId="0" fontId="19" fillId="0" borderId="26" xfId="18" applyFont="1" applyBorder="1"/>
    <xf numFmtId="10" fontId="19" fillId="0" borderId="27" xfId="1" applyNumberFormat="1" applyFont="1" applyBorder="1"/>
    <xf numFmtId="2" fontId="19" fillId="0" borderId="27" xfId="18" applyNumberFormat="1" applyFont="1" applyBorder="1"/>
    <xf numFmtId="0" fontId="19" fillId="0" borderId="28" xfId="18" applyFont="1" applyBorder="1"/>
    <xf numFmtId="0" fontId="19" fillId="0" borderId="35" xfId="18" applyFont="1" applyBorder="1"/>
    <xf numFmtId="10" fontId="19" fillId="0" borderId="22" xfId="1" applyNumberFormat="1" applyFont="1" applyBorder="1"/>
    <xf numFmtId="2" fontId="19" fillId="0" borderId="22" xfId="18" applyNumberFormat="1" applyFont="1" applyBorder="1"/>
    <xf numFmtId="0" fontId="19" fillId="0" borderId="23" xfId="18" applyFont="1" applyBorder="1"/>
    <xf numFmtId="0" fontId="19" fillId="0" borderId="4" xfId="18" applyFont="1" applyBorder="1"/>
    <xf numFmtId="10" fontId="19" fillId="0" borderId="5" xfId="1" applyNumberFormat="1" applyFont="1" applyBorder="1"/>
    <xf numFmtId="2" fontId="19" fillId="0" borderId="5" xfId="18" applyNumberFormat="1" applyFont="1" applyBorder="1"/>
    <xf numFmtId="0" fontId="19" fillId="0" borderId="6" xfId="18" applyFont="1" applyBorder="1"/>
    <xf numFmtId="0" fontId="19" fillId="0" borderId="42" xfId="18" applyFont="1" applyBorder="1"/>
    <xf numFmtId="10" fontId="19" fillId="0" borderId="44" xfId="1" applyNumberFormat="1" applyFont="1" applyBorder="1"/>
    <xf numFmtId="0" fontId="19" fillId="0" borderId="44" xfId="18" applyFont="1" applyBorder="1"/>
    <xf numFmtId="0" fontId="19" fillId="0" borderId="45" xfId="18" applyFont="1" applyBorder="1"/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0" fillId="0" borderId="46" xfId="0" applyBorder="1"/>
    <xf numFmtId="0" fontId="0" fillId="0" borderId="68" xfId="0" applyBorder="1"/>
    <xf numFmtId="0" fontId="0" fillId="0" borderId="24" xfId="0" applyBorder="1"/>
    <xf numFmtId="0" fontId="0" fillId="0" borderId="31" xfId="0" applyBorder="1"/>
    <xf numFmtId="0" fontId="0" fillId="0" borderId="65" xfId="0" applyBorder="1"/>
    <xf numFmtId="166" fontId="0" fillId="0" borderId="32" xfId="20" applyNumberFormat="1" applyFont="1" applyBorder="1"/>
    <xf numFmtId="166" fontId="0" fillId="0" borderId="11" xfId="20" applyNumberFormat="1" applyFont="1" applyBorder="1"/>
    <xf numFmtId="166" fontId="0" fillId="0" borderId="12" xfId="20" applyNumberFormat="1" applyFont="1" applyBorder="1"/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2" xfId="18" applyFont="1" applyBorder="1"/>
    <xf numFmtId="0" fontId="12" fillId="10" borderId="4" xfId="18" applyFont="1" applyFill="1" applyBorder="1"/>
    <xf numFmtId="0" fontId="4" fillId="0" borderId="5" xfId="18" applyBorder="1"/>
    <xf numFmtId="0" fontId="0" fillId="0" borderId="3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73" xfId="0" applyBorder="1"/>
    <xf numFmtId="0" fontId="0" fillId="0" borderId="0" xfId="0" applyAlignment="1">
      <alignment horizontal="center"/>
    </xf>
    <xf numFmtId="0" fontId="11" fillId="4" borderId="51" xfId="18" applyFont="1" applyFill="1" applyBorder="1" applyAlignment="1">
      <alignment horizontal="left" vertical="center"/>
    </xf>
    <xf numFmtId="0" fontId="11" fillId="4" borderId="71" xfId="18" applyFont="1" applyFill="1" applyBorder="1" applyAlignment="1">
      <alignment horizontal="left" vertical="center"/>
    </xf>
    <xf numFmtId="16" fontId="0" fillId="8" borderId="1" xfId="0" applyNumberFormat="1" applyFill="1" applyBorder="1"/>
    <xf numFmtId="49" fontId="0" fillId="7" borderId="12" xfId="0" applyNumberFormat="1" applyFill="1" applyBorder="1" applyAlignment="1" applyProtection="1">
      <alignment horizontal="left"/>
      <protection locked="0"/>
    </xf>
    <xf numFmtId="49" fontId="0" fillId="7" borderId="55" xfId="0" applyNumberFormat="1" applyFill="1" applyBorder="1" applyAlignment="1" applyProtection="1">
      <alignment horizontal="center"/>
      <protection locked="0"/>
    </xf>
    <xf numFmtId="0" fontId="0" fillId="0" borderId="74" xfId="0" applyBorder="1"/>
    <xf numFmtId="10" fontId="0" fillId="0" borderId="1" xfId="0" applyNumberFormat="1" applyBorder="1"/>
    <xf numFmtId="0" fontId="1" fillId="0" borderId="32" xfId="18" applyFont="1" applyBorder="1"/>
    <xf numFmtId="0" fontId="1" fillId="0" borderId="12" xfId="18" applyFont="1" applyBorder="1"/>
    <xf numFmtId="0" fontId="4" fillId="0" borderId="71" xfId="18" applyBorder="1"/>
    <xf numFmtId="0" fontId="4" fillId="0" borderId="25" xfId="18" applyBorder="1"/>
    <xf numFmtId="0" fontId="4" fillId="0" borderId="76" xfId="18" applyBorder="1"/>
    <xf numFmtId="0" fontId="4" fillId="0" borderId="77" xfId="18" applyBorder="1"/>
    <xf numFmtId="0" fontId="4" fillId="0" borderId="66" xfId="18" applyBorder="1"/>
    <xf numFmtId="0" fontId="4" fillId="0" borderId="67" xfId="18" applyBorder="1"/>
    <xf numFmtId="0" fontId="0" fillId="0" borderId="0" xfId="0" applyAlignment="1">
      <alignment horizontal="center"/>
    </xf>
    <xf numFmtId="0" fontId="21" fillId="2" borderId="1" xfId="0" applyFont="1" applyFill="1" applyBorder="1" applyAlignment="1" applyProtection="1">
      <alignment horizontal="center"/>
      <protection locked="0"/>
    </xf>
    <xf numFmtId="0" fontId="20" fillId="2" borderId="1" xfId="0" applyFont="1" applyFill="1" applyBorder="1" applyAlignment="1" applyProtection="1">
      <alignment horizontal="center"/>
      <protection locked="0"/>
    </xf>
    <xf numFmtId="0" fontId="9" fillId="0" borderId="2" xfId="0" applyFont="1" applyBorder="1"/>
    <xf numFmtId="0" fontId="9" fillId="0" borderId="7" xfId="0" applyFont="1" applyBorder="1"/>
    <xf numFmtId="0" fontId="9" fillId="0" borderId="5" xfId="0" applyFont="1" applyBorder="1"/>
    <xf numFmtId="0" fontId="9" fillId="0" borderId="6" xfId="0" applyFont="1" applyBorder="1"/>
    <xf numFmtId="0" fontId="0" fillId="0" borderId="77" xfId="0" applyBorder="1"/>
    <xf numFmtId="0" fontId="0" fillId="0" borderId="72" xfId="0" applyBorder="1"/>
    <xf numFmtId="0" fontId="8" fillId="5" borderId="2" xfId="0" applyFont="1" applyFill="1" applyBorder="1"/>
    <xf numFmtId="0" fontId="8" fillId="5" borderId="7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5" borderId="10" xfId="0" applyFont="1" applyFill="1" applyBorder="1"/>
    <xf numFmtId="0" fontId="8" fillId="5" borderId="8" xfId="0" applyFont="1" applyFill="1" applyBorder="1"/>
    <xf numFmtId="0" fontId="8" fillId="5" borderId="11" xfId="0" applyFont="1" applyFill="1" applyBorder="1"/>
    <xf numFmtId="0" fontId="8" fillId="5" borderId="9" xfId="0" applyFont="1" applyFill="1" applyBorder="1"/>
    <xf numFmtId="0" fontId="8" fillId="5" borderId="12" xfId="0" applyFont="1" applyFill="1" applyBorder="1"/>
    <xf numFmtId="0" fontId="8" fillId="5" borderId="15" xfId="0" applyFon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9" fillId="0" borderId="1" xfId="1" applyNumberFormat="1" applyFont="1" applyBorder="1"/>
    <xf numFmtId="0" fontId="9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  <xf numFmtId="0" fontId="9" fillId="0" borderId="51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0" fillId="7" borderId="1" xfId="0" applyFill="1" applyBorder="1" applyProtection="1">
      <protection locked="0"/>
    </xf>
    <xf numFmtId="0" fontId="0" fillId="0" borderId="1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0" fillId="0" borderId="0" xfId="0" applyAlignment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0" fillId="0" borderId="9" xfId="0" applyFill="1" applyBorder="1"/>
    <xf numFmtId="0" fontId="9" fillId="0" borderId="28" xfId="0" applyFont="1" applyBorder="1"/>
    <xf numFmtId="0" fontId="9" fillId="0" borderId="14" xfId="0" applyFont="1" applyBorder="1"/>
    <xf numFmtId="0" fontId="9" fillId="0" borderId="17" xfId="0" applyFont="1" applyFill="1" applyBorder="1"/>
    <xf numFmtId="0" fontId="9" fillId="0" borderId="38" xfId="0" applyFont="1" applyBorder="1"/>
    <xf numFmtId="0" fontId="9" fillId="0" borderId="39" xfId="0" applyFont="1" applyBorder="1"/>
    <xf numFmtId="0" fontId="9" fillId="0" borderId="40" xfId="0" applyFont="1" applyBorder="1"/>
    <xf numFmtId="0" fontId="0" fillId="7" borderId="27" xfId="0" applyFill="1" applyBorder="1" applyProtection="1">
      <protection locked="0"/>
    </xf>
    <xf numFmtId="0" fontId="0" fillId="0" borderId="45" xfId="0" applyBorder="1"/>
    <xf numFmtId="0" fontId="22" fillId="0" borderId="0" xfId="0" applyFont="1"/>
    <xf numFmtId="0" fontId="0" fillId="0" borderId="26" xfId="0" applyBorder="1" applyAlignment="1">
      <alignment wrapText="1"/>
    </xf>
    <xf numFmtId="0" fontId="1" fillId="0" borderId="0" xfId="18" applyFont="1"/>
    <xf numFmtId="0" fontId="11" fillId="4" borderId="24" xfId="18" applyFont="1" applyFill="1" applyBorder="1" applyAlignment="1">
      <alignment vertical="center"/>
    </xf>
    <xf numFmtId="0" fontId="11" fillId="4" borderId="25" xfId="18" applyFont="1" applyFill="1" applyBorder="1" applyAlignment="1">
      <alignment vertical="center"/>
    </xf>
    <xf numFmtId="16" fontId="0" fillId="0" borderId="0" xfId="0" applyNumberFormat="1"/>
    <xf numFmtId="0" fontId="0" fillId="0" borderId="79" xfId="0" applyBorder="1"/>
    <xf numFmtId="0" fontId="9" fillId="0" borderId="32" xfId="0" applyFont="1" applyBorder="1"/>
    <xf numFmtId="0" fontId="9" fillId="0" borderId="21" xfId="0" applyFont="1" applyBorder="1"/>
    <xf numFmtId="0" fontId="9" fillId="0" borderId="12" xfId="0" applyFont="1" applyBorder="1"/>
    <xf numFmtId="0" fontId="11" fillId="4" borderId="1" xfId="18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4" borderId="0" xfId="18" applyFont="1" applyFill="1" applyBorder="1" applyAlignment="1">
      <alignment horizontal="left" vertical="center"/>
    </xf>
    <xf numFmtId="49" fontId="0" fillId="7" borderId="21" xfId="0" applyNumberFormat="1" applyFill="1" applyBorder="1" applyAlignment="1" applyProtection="1">
      <alignment horizontal="center"/>
      <protection locked="0"/>
    </xf>
    <xf numFmtId="0" fontId="0" fillId="8" borderId="22" xfId="0" applyFill="1" applyBorder="1"/>
    <xf numFmtId="10" fontId="0" fillId="0" borderId="48" xfId="1" applyNumberFormat="1" applyFont="1" applyBorder="1"/>
    <xf numFmtId="10" fontId="0" fillId="0" borderId="3" xfId="1" applyNumberFormat="1" applyFont="1" applyBorder="1"/>
    <xf numFmtId="49" fontId="0" fillId="7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/>
    <xf numFmtId="0" fontId="9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0" borderId="73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3" xfId="0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50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64" xfId="0" applyNumberFormat="1" applyBorder="1"/>
    <xf numFmtId="164" fontId="0" fillId="0" borderId="15" xfId="0" applyNumberFormat="1" applyBorder="1"/>
    <xf numFmtId="0" fontId="0" fillId="0" borderId="44" xfId="0" applyFill="1" applyBorder="1" applyProtection="1">
      <protection locked="0"/>
    </xf>
    <xf numFmtId="0" fontId="9" fillId="0" borderId="63" xfId="0" applyFont="1" applyBorder="1"/>
    <xf numFmtId="0" fontId="9" fillId="0" borderId="40" xfId="0" applyFont="1" applyFill="1" applyBorder="1"/>
    <xf numFmtId="0" fontId="0" fillId="0" borderId="35" xfId="0" applyBorder="1"/>
    <xf numFmtId="0" fontId="0" fillId="0" borderId="22" xfId="0" applyFill="1" applyBorder="1" applyProtection="1"/>
    <xf numFmtId="0" fontId="9" fillId="11" borderId="51" xfId="0" applyFont="1" applyFill="1" applyBorder="1" applyAlignment="1">
      <alignment horizontal="center"/>
    </xf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9" fillId="11" borderId="30" xfId="0" applyFont="1" applyFill="1" applyBorder="1" applyAlignment="1">
      <alignment horizontal="center"/>
    </xf>
    <xf numFmtId="0" fontId="0" fillId="11" borderId="19" xfId="0" applyFill="1" applyBorder="1"/>
    <xf numFmtId="0" fontId="0" fillId="11" borderId="1" xfId="0" applyFill="1" applyBorder="1"/>
    <xf numFmtId="0" fontId="0" fillId="11" borderId="14" xfId="0" applyFill="1" applyBorder="1"/>
    <xf numFmtId="0" fontId="9" fillId="11" borderId="53" xfId="0" applyFont="1" applyFill="1" applyBorder="1" applyAlignment="1">
      <alignment horizontal="center"/>
    </xf>
    <xf numFmtId="0" fontId="0" fillId="11" borderId="29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2" borderId="27" xfId="0" applyFill="1" applyBorder="1" applyProtection="1">
      <protection locked="0"/>
    </xf>
    <xf numFmtId="0" fontId="0" fillId="12" borderId="1" xfId="0" applyFill="1" applyBorder="1" applyProtection="1">
      <protection locked="0"/>
    </xf>
    <xf numFmtId="0" fontId="0" fillId="12" borderId="16" xfId="0" applyFill="1" applyBorder="1" applyProtection="1">
      <protection locked="0"/>
    </xf>
    <xf numFmtId="0" fontId="0" fillId="0" borderId="33" xfId="0" applyBorder="1"/>
    <xf numFmtId="0" fontId="9" fillId="0" borderId="33" xfId="0" applyFont="1" applyBorder="1"/>
    <xf numFmtId="0" fontId="9" fillId="0" borderId="73" xfId="0" applyFont="1" applyBorder="1"/>
    <xf numFmtId="0" fontId="9" fillId="0" borderId="30" xfId="0" applyFont="1" applyBorder="1"/>
    <xf numFmtId="0" fontId="9" fillId="0" borderId="53" xfId="0" applyFont="1" applyBorder="1"/>
    <xf numFmtId="0" fontId="0" fillId="0" borderId="18" xfId="0" applyBorder="1"/>
    <xf numFmtId="0" fontId="0" fillId="0" borderId="71" xfId="0" applyBorder="1"/>
    <xf numFmtId="0" fontId="0" fillId="0" borderId="76" xfId="0" applyBorder="1"/>
    <xf numFmtId="0" fontId="0" fillId="0" borderId="41" xfId="0" applyBorder="1"/>
    <xf numFmtId="0" fontId="9" fillId="0" borderId="0" xfId="0" applyFont="1" applyBorder="1"/>
    <xf numFmtId="0" fontId="9" fillId="0" borderId="59" xfId="0" applyFont="1" applyBorder="1"/>
    <xf numFmtId="0" fontId="0" fillId="2" borderId="0" xfId="0" applyFill="1"/>
    <xf numFmtId="0" fontId="0" fillId="3" borderId="0" xfId="0" applyFill="1"/>
    <xf numFmtId="0" fontId="0" fillId="13" borderId="0" xfId="0" applyFill="1"/>
    <xf numFmtId="0" fontId="0" fillId="0" borderId="0" xfId="0" applyFill="1"/>
    <xf numFmtId="0" fontId="9" fillId="0" borderId="54" xfId="0" applyFont="1" applyBorder="1"/>
    <xf numFmtId="0" fontId="9" fillId="0" borderId="37" xfId="0" applyFont="1" applyBorder="1"/>
    <xf numFmtId="0" fontId="9" fillId="0" borderId="33" xfId="0" applyFont="1" applyBorder="1" applyAlignment="1">
      <alignment horizontal="center"/>
    </xf>
    <xf numFmtId="0" fontId="9" fillId="0" borderId="55" xfId="0" applyFont="1" applyBorder="1"/>
    <xf numFmtId="0" fontId="9" fillId="7" borderId="73" xfId="0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 applyProtection="1">
      <alignment horizontal="center"/>
      <protection locked="0"/>
    </xf>
    <xf numFmtId="0" fontId="9" fillId="7" borderId="59" xfId="0" applyFont="1" applyFill="1" applyBorder="1" applyAlignment="1" applyProtection="1">
      <alignment horizontal="center"/>
      <protection locked="0"/>
    </xf>
    <xf numFmtId="0" fontId="23" fillId="5" borderId="0" xfId="18" applyFont="1" applyFill="1" applyAlignment="1"/>
    <xf numFmtId="0" fontId="9" fillId="0" borderId="4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67" fontId="0" fillId="0" borderId="0" xfId="0" applyNumberFormat="1"/>
    <xf numFmtId="166" fontId="9" fillId="0" borderId="4" xfId="20" applyNumberFormat="1" applyFont="1" applyBorder="1" applyAlignment="1">
      <alignment horizontal="center"/>
    </xf>
    <xf numFmtId="166" fontId="9" fillId="0" borderId="2" xfId="20" applyNumberFormat="1" applyFont="1" applyBorder="1" applyAlignment="1">
      <alignment horizontal="center"/>
    </xf>
    <xf numFmtId="0" fontId="0" fillId="0" borderId="61" xfId="0" applyBorder="1"/>
    <xf numFmtId="0" fontId="12" fillId="10" borderId="1" xfId="18" applyFont="1" applyFill="1" applyBorder="1"/>
    <xf numFmtId="0" fontId="0" fillId="0" borderId="1" xfId="0" applyBorder="1" applyAlignment="1">
      <alignment horizontal="left"/>
    </xf>
    <xf numFmtId="0" fontId="9" fillId="0" borderId="80" xfId="0" applyFont="1" applyBorder="1"/>
    <xf numFmtId="43" fontId="0" fillId="7" borderId="0" xfId="0" applyNumberFormat="1" applyFill="1" applyAlignment="1" applyProtection="1">
      <alignment horizontal="left"/>
      <protection locked="0"/>
    </xf>
    <xf numFmtId="0" fontId="0" fillId="0" borderId="0" xfId="0" applyNumberFormat="1"/>
    <xf numFmtId="0" fontId="9" fillId="0" borderId="81" xfId="0" applyNumberFormat="1" applyFont="1" applyBorder="1"/>
    <xf numFmtId="0" fontId="0" fillId="0" borderId="73" xfId="0" applyNumberFormat="1" applyBorder="1"/>
    <xf numFmtId="0" fontId="0" fillId="0" borderId="82" xfId="0" applyNumberFormat="1" applyBorder="1"/>
    <xf numFmtId="43" fontId="0" fillId="0" borderId="51" xfId="0" applyNumberFormat="1" applyBorder="1"/>
    <xf numFmtId="0" fontId="0" fillId="0" borderId="2" xfId="0" applyNumberFormat="1" applyBorder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168" fontId="0" fillId="0" borderId="1" xfId="20" applyNumberFormat="1" applyFont="1" applyBorder="1"/>
    <xf numFmtId="168" fontId="0" fillId="0" borderId="3" xfId="20" applyNumberFormat="1" applyFont="1" applyBorder="1"/>
    <xf numFmtId="0" fontId="9" fillId="0" borderId="29" xfId="0" applyFont="1" applyBorder="1"/>
    <xf numFmtId="0" fontId="9" fillId="0" borderId="16" xfId="0" applyFont="1" applyBorder="1"/>
    <xf numFmtId="0" fontId="9" fillId="0" borderId="17" xfId="0" applyFont="1" applyBorder="1"/>
    <xf numFmtId="0" fontId="10" fillId="5" borderId="78" xfId="0" applyFont="1" applyFill="1" applyBorder="1" applyAlignment="1"/>
    <xf numFmtId="0" fontId="10" fillId="5" borderId="0" xfId="0" applyFont="1" applyFill="1" applyBorder="1" applyAlignment="1"/>
    <xf numFmtId="0" fontId="10" fillId="5" borderId="74" xfId="0" applyFont="1" applyFill="1" applyBorder="1" applyAlignment="1"/>
    <xf numFmtId="168" fontId="0" fillId="0" borderId="24" xfId="0" applyNumberFormat="1" applyFill="1" applyBorder="1" applyAlignment="1"/>
    <xf numFmtId="168" fontId="0" fillId="11" borderId="24" xfId="0" applyNumberFormat="1" applyFill="1" applyBorder="1" applyAlignment="1"/>
    <xf numFmtId="168" fontId="0" fillId="0" borderId="31" xfId="0" applyNumberFormat="1" applyFill="1" applyBorder="1" applyAlignment="1"/>
    <xf numFmtId="168" fontId="0" fillId="11" borderId="65" xfId="0" applyNumberFormat="1" applyFill="1" applyBorder="1" applyAlignment="1"/>
    <xf numFmtId="168" fontId="0" fillId="0" borderId="1" xfId="20" applyNumberFormat="1" applyFont="1" applyFill="1" applyBorder="1" applyAlignment="1">
      <alignment vertical="center"/>
    </xf>
    <xf numFmtId="168" fontId="0" fillId="0" borderId="1" xfId="0" applyNumberFormat="1" applyFill="1" applyBorder="1" applyAlignment="1"/>
    <xf numFmtId="168" fontId="0" fillId="11" borderId="1" xfId="20" applyNumberFormat="1" applyFont="1" applyFill="1" applyBorder="1" applyAlignment="1">
      <alignment vertical="center"/>
    </xf>
    <xf numFmtId="168" fontId="0" fillId="11" borderId="1" xfId="0" applyNumberFormat="1" applyFill="1" applyBorder="1" applyAlignment="1"/>
    <xf numFmtId="168" fontId="9" fillId="0" borderId="26" xfId="20" applyNumberFormat="1" applyFont="1" applyFill="1" applyBorder="1" applyAlignment="1">
      <alignment vertical="center"/>
    </xf>
    <xf numFmtId="168" fontId="0" fillId="0" borderId="27" xfId="20" applyNumberFormat="1" applyFont="1" applyFill="1" applyBorder="1" applyAlignment="1">
      <alignment vertical="center"/>
    </xf>
    <xf numFmtId="168" fontId="0" fillId="0" borderId="27" xfId="0" applyNumberFormat="1" applyFill="1" applyBorder="1" applyAlignment="1"/>
    <xf numFmtId="168" fontId="9" fillId="11" borderId="19" xfId="20" applyNumberFormat="1" applyFont="1" applyFill="1" applyBorder="1" applyAlignment="1">
      <alignment vertical="center"/>
    </xf>
    <xf numFmtId="168" fontId="9" fillId="0" borderId="19" xfId="20" applyNumberFormat="1" applyFont="1" applyFill="1" applyBorder="1" applyAlignment="1">
      <alignment vertical="center"/>
    </xf>
    <xf numFmtId="168" fontId="9" fillId="11" borderId="29" xfId="20" applyNumberFormat="1" applyFont="1" applyFill="1" applyBorder="1" applyAlignment="1">
      <alignment vertical="center"/>
    </xf>
    <xf numFmtId="168" fontId="0" fillId="11" borderId="16" xfId="20" applyNumberFormat="1" applyFont="1" applyFill="1" applyBorder="1" applyAlignment="1">
      <alignment vertical="center"/>
    </xf>
    <xf numFmtId="168" fontId="0" fillId="11" borderId="16" xfId="0" applyNumberFormat="1" applyFill="1" applyBorder="1" applyAlignment="1"/>
    <xf numFmtId="0" fontId="0" fillId="0" borderId="1" xfId="0" applyFill="1" applyBorder="1" applyAlignment="1"/>
    <xf numFmtId="168" fontId="0" fillId="0" borderId="1" xfId="20" applyNumberFormat="1" applyFont="1" applyFill="1" applyBorder="1" applyAlignment="1"/>
    <xf numFmtId="0" fontId="0" fillId="11" borderId="1" xfId="0" applyFill="1" applyBorder="1" applyAlignment="1"/>
    <xf numFmtId="168" fontId="0" fillId="11" borderId="1" xfId="20" applyNumberFormat="1" applyFont="1" applyFill="1" applyBorder="1" applyAlignment="1"/>
    <xf numFmtId="0" fontId="9" fillId="0" borderId="26" xfId="0" applyFont="1" applyFill="1" applyBorder="1" applyAlignment="1"/>
    <xf numFmtId="0" fontId="0" fillId="0" borderId="27" xfId="0" applyFill="1" applyBorder="1" applyAlignment="1"/>
    <xf numFmtId="168" fontId="0" fillId="0" borderId="27" xfId="20" applyNumberFormat="1" applyFont="1" applyFill="1" applyBorder="1" applyAlignment="1"/>
    <xf numFmtId="168" fontId="0" fillId="0" borderId="28" xfId="20" applyNumberFormat="1" applyFont="1" applyFill="1" applyBorder="1" applyAlignment="1"/>
    <xf numFmtId="168" fontId="9" fillId="11" borderId="19" xfId="0" applyNumberFormat="1" applyFont="1" applyFill="1" applyBorder="1" applyAlignment="1"/>
    <xf numFmtId="168" fontId="0" fillId="11" borderId="14" xfId="20" applyNumberFormat="1" applyFont="1" applyFill="1" applyBorder="1" applyAlignment="1"/>
    <xf numFmtId="168" fontId="9" fillId="0" borderId="19" xfId="0" applyNumberFormat="1" applyFont="1" applyFill="1" applyBorder="1" applyAlignment="1"/>
    <xf numFmtId="168" fontId="0" fillId="0" borderId="14" xfId="20" applyNumberFormat="1" applyFont="1" applyFill="1" applyBorder="1" applyAlignment="1"/>
    <xf numFmtId="168" fontId="9" fillId="11" borderId="29" xfId="0" applyNumberFormat="1" applyFont="1" applyFill="1" applyBorder="1" applyAlignment="1"/>
    <xf numFmtId="0" fontId="0" fillId="11" borderId="16" xfId="0" applyFill="1" applyBorder="1" applyAlignment="1"/>
    <xf numFmtId="168" fontId="0" fillId="11" borderId="16" xfId="20" applyNumberFormat="1" applyFont="1" applyFill="1" applyBorder="1" applyAlignment="1"/>
    <xf numFmtId="168" fontId="0" fillId="11" borderId="17" xfId="20" applyNumberFormat="1" applyFont="1" applyFill="1" applyBorder="1" applyAlignment="1"/>
    <xf numFmtId="0" fontId="9" fillId="0" borderId="33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43" fontId="0" fillId="7" borderId="0" xfId="0" applyNumberFormat="1" applyFill="1"/>
    <xf numFmtId="169" fontId="0" fillId="0" borderId="0" xfId="0" applyNumberFormat="1"/>
    <xf numFmtId="0" fontId="9" fillId="0" borderId="4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4" fillId="0" borderId="65" xfId="0" applyFont="1" applyFill="1" applyBorder="1" applyAlignment="1" applyProtection="1">
      <alignment horizontal="center"/>
    </xf>
    <xf numFmtId="0" fontId="14" fillId="0" borderId="76" xfId="0" applyFont="1" applyFill="1" applyBorder="1" applyAlignment="1" applyProtection="1">
      <alignment horizontal="center"/>
    </xf>
    <xf numFmtId="0" fontId="14" fillId="0" borderId="15" xfId="0" applyFont="1" applyFill="1" applyBorder="1" applyAlignment="1" applyProtection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5" borderId="73" xfId="0" applyFont="1" applyFill="1" applyBorder="1" applyAlignment="1">
      <alignment horizontal="center"/>
    </xf>
    <xf numFmtId="0" fontId="10" fillId="5" borderId="77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/>
    </xf>
    <xf numFmtId="0" fontId="10" fillId="5" borderId="66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7" borderId="1" xfId="0" applyFill="1" applyBorder="1" applyAlignment="1" applyProtection="1">
      <alignment horizontal="center"/>
      <protection locked="0"/>
    </xf>
    <xf numFmtId="0" fontId="9" fillId="0" borderId="29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4" fillId="5" borderId="68" xfId="0" applyFont="1" applyFill="1" applyBorder="1" applyAlignment="1" applyProtection="1">
      <alignment horizontal="center"/>
    </xf>
    <xf numFmtId="0" fontId="24" fillId="5" borderId="71" xfId="0" applyFont="1" applyFill="1" applyBorder="1" applyAlignment="1" applyProtection="1">
      <alignment horizontal="center"/>
    </xf>
    <xf numFmtId="0" fontId="10" fillId="5" borderId="29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4" xfId="0" applyFont="1" applyFill="1" applyBorder="1" applyAlignment="1" applyProtection="1">
      <alignment horizontal="center"/>
    </xf>
    <xf numFmtId="0" fontId="14" fillId="0" borderId="25" xfId="0" applyFont="1" applyFill="1" applyBorder="1" applyAlignment="1" applyProtection="1">
      <alignment horizontal="center"/>
    </xf>
    <xf numFmtId="0" fontId="14" fillId="0" borderId="9" xfId="0" applyFont="1" applyFill="1" applyBorder="1" applyAlignment="1" applyProtection="1">
      <alignment horizontal="center"/>
    </xf>
    <xf numFmtId="0" fontId="9" fillId="0" borderId="5" xfId="0" applyFont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3" fillId="5" borderId="0" xfId="18" applyFont="1" applyFill="1" applyAlignment="1">
      <alignment horizontal="center"/>
    </xf>
    <xf numFmtId="0" fontId="9" fillId="0" borderId="2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0" fillId="5" borderId="68" xfId="0" applyFont="1" applyFill="1" applyBorder="1" applyAlignment="1">
      <alignment horizontal="center"/>
    </xf>
    <xf numFmtId="0" fontId="10" fillId="5" borderId="71" xfId="0" applyFont="1" applyFill="1" applyBorder="1" applyAlignment="1">
      <alignment horizontal="center"/>
    </xf>
    <xf numFmtId="49" fontId="0" fillId="7" borderId="33" xfId="0" applyNumberFormat="1" applyFill="1" applyBorder="1" applyAlignment="1" applyProtection="1">
      <alignment horizontal="center"/>
      <protection locked="0"/>
    </xf>
    <xf numFmtId="49" fontId="0" fillId="7" borderId="34" xfId="0" applyNumberFormat="1" applyFill="1" applyBorder="1" applyAlignment="1" applyProtection="1">
      <alignment horizontal="center"/>
      <protection locked="0"/>
    </xf>
    <xf numFmtId="0" fontId="17" fillId="5" borderId="54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75" xfId="0" applyFont="1" applyFill="1" applyBorder="1" applyAlignment="1">
      <alignment horizontal="center"/>
    </xf>
    <xf numFmtId="0" fontId="11" fillId="4" borderId="25" xfId="18" applyFont="1" applyFill="1" applyBorder="1" applyAlignment="1">
      <alignment horizontal="center" vertical="center"/>
    </xf>
    <xf numFmtId="0" fontId="11" fillId="4" borderId="9" xfId="18" applyFont="1" applyFill="1" applyBorder="1" applyAlignment="1">
      <alignment horizontal="center" vertical="center"/>
    </xf>
    <xf numFmtId="0" fontId="11" fillId="4" borderId="0" xfId="18" applyFont="1" applyFill="1" applyBorder="1" applyAlignment="1">
      <alignment horizontal="center" vertical="center"/>
    </xf>
    <xf numFmtId="0" fontId="11" fillId="4" borderId="74" xfId="18" applyFont="1" applyFill="1" applyBorder="1" applyAlignment="1">
      <alignment horizontal="center" vertical="center"/>
    </xf>
    <xf numFmtId="0" fontId="11" fillId="4" borderId="24" xfId="18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7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57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5" borderId="41" xfId="0" applyFont="1" applyFill="1" applyBorder="1" applyAlignment="1">
      <alignment horizontal="center"/>
    </xf>
    <xf numFmtId="0" fontId="10" fillId="5" borderId="58" xfId="0" applyFont="1" applyFill="1" applyBorder="1" applyAlignment="1">
      <alignment horizontal="center"/>
    </xf>
    <xf numFmtId="0" fontId="10" fillId="5" borderId="78" xfId="0" applyFont="1" applyFill="1" applyBorder="1" applyAlignment="1">
      <alignment horizontal="center"/>
    </xf>
    <xf numFmtId="0" fontId="10" fillId="5" borderId="74" xfId="0" applyFont="1" applyFill="1" applyBorder="1" applyAlignment="1">
      <alignment horizontal="center"/>
    </xf>
    <xf numFmtId="0" fontId="21" fillId="2" borderId="1" xfId="0" applyFont="1" applyFill="1" applyBorder="1" applyAlignment="1" applyProtection="1">
      <alignment horizontal="center"/>
      <protection locked="0"/>
    </xf>
    <xf numFmtId="0" fontId="20" fillId="2" borderId="1" xfId="0" applyFont="1" applyFill="1" applyBorder="1" applyAlignment="1" applyProtection="1">
      <alignment horizontal="center"/>
      <protection locked="0"/>
    </xf>
    <xf numFmtId="49" fontId="17" fillId="5" borderId="71" xfId="0" applyNumberFormat="1" applyFont="1" applyFill="1" applyBorder="1" applyAlignment="1">
      <alignment horizontal="center"/>
    </xf>
    <xf numFmtId="10" fontId="20" fillId="2" borderId="1" xfId="1" applyNumberFormat="1" applyFont="1" applyFill="1" applyBorder="1" applyAlignment="1" applyProtection="1">
      <alignment horizontal="center"/>
      <protection locked="0"/>
    </xf>
    <xf numFmtId="10" fontId="21" fillId="2" borderId="1" xfId="1" applyNumberFormat="1" applyFont="1" applyFill="1" applyBorder="1" applyAlignment="1" applyProtection="1">
      <alignment horizontal="center"/>
      <protection locked="0"/>
    </xf>
    <xf numFmtId="0" fontId="10" fillId="5" borderId="0" xfId="0" applyFont="1" applyFill="1" applyAlignment="1">
      <alignment horizontal="center"/>
    </xf>
    <xf numFmtId="0" fontId="18" fillId="0" borderId="33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" fillId="0" borderId="4" xfId="18" applyFont="1" applyBorder="1" applyAlignment="1">
      <alignment horizontal="center"/>
    </xf>
    <xf numFmtId="0" fontId="1" fillId="0" borderId="5" xfId="18" applyFont="1" applyBorder="1" applyAlignment="1">
      <alignment horizontal="center"/>
    </xf>
    <xf numFmtId="0" fontId="1" fillId="0" borderId="6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3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2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9" fillId="0" borderId="4" xfId="18" applyFont="1" applyBorder="1" applyAlignment="1">
      <alignment horizontal="center"/>
    </xf>
    <xf numFmtId="0" fontId="19" fillId="0" borderId="46" xfId="18" applyFont="1" applyBorder="1" applyAlignment="1">
      <alignment horizontal="center"/>
    </xf>
    <xf numFmtId="0" fontId="19" fillId="0" borderId="42" xfId="18" applyFont="1" applyBorder="1" applyAlignment="1">
      <alignment horizontal="center"/>
    </xf>
    <xf numFmtId="0" fontId="19" fillId="0" borderId="43" xfId="18" applyFont="1" applyBorder="1" applyAlignment="1">
      <alignment horizontal="center"/>
    </xf>
    <xf numFmtId="0" fontId="15" fillId="0" borderId="33" xfId="18" applyFont="1" applyBorder="1" applyAlignment="1">
      <alignment horizontal="center"/>
    </xf>
    <xf numFmtId="0" fontId="15" fillId="0" borderId="18" xfId="18" applyFont="1" applyBorder="1" applyAlignment="1">
      <alignment horizontal="center"/>
    </xf>
    <xf numFmtId="0" fontId="15" fillId="0" borderId="34" xfId="18" applyFont="1" applyBorder="1" applyAlignment="1">
      <alignment horizontal="center"/>
    </xf>
    <xf numFmtId="0" fontId="12" fillId="10" borderId="36" xfId="18" applyFont="1" applyFill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70" xfId="18" applyFont="1" applyFill="1" applyBorder="1" applyAlignment="1">
      <alignment horizontal="center"/>
    </xf>
    <xf numFmtId="0" fontId="19" fillId="0" borderId="36" xfId="18" applyFont="1" applyBorder="1" applyAlignment="1">
      <alignment horizontal="center"/>
    </xf>
    <xf numFmtId="0" fontId="19" fillId="0" borderId="37" xfId="18" applyFont="1" applyBorder="1" applyAlignment="1">
      <alignment horizontal="center"/>
    </xf>
    <xf numFmtId="0" fontId="19" fillId="0" borderId="26" xfId="18" applyFont="1" applyBorder="1" applyAlignment="1">
      <alignment horizontal="left"/>
    </xf>
    <xf numFmtId="0" fontId="19" fillId="0" borderId="31" xfId="18" applyFont="1" applyBorder="1" applyAlignment="1">
      <alignment horizontal="left"/>
    </xf>
    <xf numFmtId="0" fontId="19" fillId="0" borderId="35" xfId="18" applyFont="1" applyBorder="1" applyAlignment="1">
      <alignment horizontal="left"/>
    </xf>
    <xf numFmtId="0" fontId="19" fillId="0" borderId="41" xfId="18" applyFont="1" applyBorder="1" applyAlignment="1">
      <alignment horizontal="left"/>
    </xf>
    <xf numFmtId="0" fontId="9" fillId="0" borderId="83" xfId="0" applyFont="1" applyBorder="1" applyAlignment="1">
      <alignment horizontal="center"/>
    </xf>
    <xf numFmtId="0" fontId="25" fillId="0" borderId="0" xfId="0" applyFont="1" applyAlignment="1">
      <alignment horizontal="center"/>
    </xf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452">
    <dxf>
      <font>
        <b/>
        <i val="0"/>
        <color theme="0"/>
      </font>
    </dxf>
    <dxf>
      <font>
        <color theme="1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</font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E97B-2344-784D-8B72-D54A88D5AC84}">
  <sheetPr codeName="Sheet46"/>
  <dimension ref="A1:AW26"/>
  <sheetViews>
    <sheetView zoomScale="70" zoomScaleNormal="70" workbookViewId="0">
      <pane xSplit="1" ySplit="22" topLeftCell="B24" activePane="bottomRight" state="frozen"/>
      <selection pane="topRight" activeCell="B1" sqref="B1"/>
      <selection pane="bottomLeft" activeCell="A22" sqref="A22"/>
      <selection pane="bottomRight" activeCell="A5" sqref="A5"/>
    </sheetView>
  </sheetViews>
  <sheetFormatPr defaultColWidth="5.75" defaultRowHeight="15.75" x14ac:dyDescent="0.25"/>
  <cols>
    <col min="1" max="1" width="4.75" style="347" customWidth="1"/>
    <col min="2" max="2" width="2.75" customWidth="1"/>
    <col min="3" max="3" width="5.75" style="286"/>
    <col min="4" max="4" width="7.875" style="286" customWidth="1"/>
    <col min="5" max="8" width="4.75" customWidth="1"/>
    <col min="9" max="10" width="10.75" customWidth="1"/>
    <col min="11" max="11" width="9.75" customWidth="1"/>
    <col min="12" max="12" width="2.75" customWidth="1"/>
    <col min="13" max="23" width="4.75" style="283" customWidth="1"/>
    <col min="24" max="24" width="2.75" customWidth="1"/>
    <col min="25" max="35" width="4.75" customWidth="1"/>
    <col min="36" max="36" width="2.75" customWidth="1"/>
    <col min="37" max="47" width="4.75" customWidth="1"/>
    <col min="48" max="48" width="2.75" customWidth="1"/>
    <col min="49" max="49" width="24.75" customWidth="1"/>
  </cols>
  <sheetData>
    <row r="1" spans="1:49" ht="23.25" x14ac:dyDescent="0.35">
      <c r="A1" s="348"/>
      <c r="B1" s="506" t="s">
        <v>304</v>
      </c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507"/>
      <c r="AK1" s="507"/>
      <c r="AL1" s="507"/>
      <c r="AM1" s="507"/>
      <c r="AN1" s="507"/>
      <c r="AO1" s="507"/>
      <c r="AP1" s="507"/>
      <c r="AQ1" s="507"/>
      <c r="AR1" s="507"/>
      <c r="AS1" s="507"/>
      <c r="AT1" s="507"/>
      <c r="AU1" s="507"/>
      <c r="AV1" s="507"/>
      <c r="AW1" s="507"/>
    </row>
    <row r="2" spans="1:49" s="342" customFormat="1" ht="21.75" thickBot="1" x14ac:dyDescent="0.4">
      <c r="A2" s="348"/>
      <c r="B2" s="341"/>
      <c r="C2" s="474" t="s">
        <v>233</v>
      </c>
      <c r="D2" s="475"/>
      <c r="E2" s="475"/>
      <c r="F2" s="475"/>
      <c r="G2" s="475"/>
      <c r="H2" s="475"/>
      <c r="I2" s="475"/>
      <c r="J2" s="475"/>
      <c r="K2" s="476"/>
      <c r="M2" s="512" t="s">
        <v>234</v>
      </c>
      <c r="N2" s="513"/>
      <c r="O2" s="513"/>
      <c r="P2" s="513"/>
      <c r="Q2" s="513"/>
      <c r="R2" s="513"/>
      <c r="S2" s="513"/>
      <c r="T2" s="513"/>
      <c r="U2" s="513"/>
      <c r="V2" s="513"/>
      <c r="W2" s="514"/>
      <c r="Y2" s="512" t="s">
        <v>236</v>
      </c>
      <c r="Z2" s="513"/>
      <c r="AA2" s="513"/>
      <c r="AB2" s="513"/>
      <c r="AC2" s="513"/>
      <c r="AD2" s="513"/>
      <c r="AE2" s="513"/>
      <c r="AF2" s="513"/>
      <c r="AG2" s="513"/>
      <c r="AH2" s="513"/>
      <c r="AI2" s="514"/>
      <c r="AK2" s="512" t="s">
        <v>235</v>
      </c>
      <c r="AL2" s="513"/>
      <c r="AM2" s="513"/>
      <c r="AN2" s="513"/>
      <c r="AO2" s="513"/>
      <c r="AP2" s="513"/>
      <c r="AQ2" s="513"/>
      <c r="AR2" s="513"/>
      <c r="AS2" s="513"/>
      <c r="AT2" s="513"/>
      <c r="AU2" s="514"/>
    </row>
    <row r="3" spans="1:49" ht="16.5" thickBot="1" x14ac:dyDescent="0.3">
      <c r="C3" s="346" t="s">
        <v>191</v>
      </c>
      <c r="D3" s="404" t="s">
        <v>287</v>
      </c>
      <c r="E3" s="485" t="s">
        <v>194</v>
      </c>
      <c r="F3" s="486"/>
      <c r="G3" s="498" t="s">
        <v>240</v>
      </c>
      <c r="H3" s="486"/>
      <c r="I3" s="345" t="s">
        <v>238</v>
      </c>
      <c r="J3" s="353" t="s">
        <v>243</v>
      </c>
      <c r="K3" s="345" t="s">
        <v>239</v>
      </c>
      <c r="M3" s="292" t="str">
        <f>Summary!B3</f>
        <v>Hard</v>
      </c>
      <c r="N3" s="292" t="str">
        <f>Summary!C3</f>
        <v>A</v>
      </c>
      <c r="O3" s="292">
        <f>Summary!D3</f>
        <v>2</v>
      </c>
      <c r="P3" s="292">
        <f>Summary!E3</f>
        <v>3</v>
      </c>
      <c r="Q3" s="292">
        <f>Summary!F3</f>
        <v>4</v>
      </c>
      <c r="R3" s="292">
        <f>Summary!G3</f>
        <v>5</v>
      </c>
      <c r="S3" s="292">
        <f>Summary!H3</f>
        <v>6</v>
      </c>
      <c r="T3" s="292">
        <f>Summary!I3</f>
        <v>7</v>
      </c>
      <c r="U3" s="292">
        <f>Summary!J3</f>
        <v>8</v>
      </c>
      <c r="V3" s="292">
        <f>Summary!K3</f>
        <v>9</v>
      </c>
      <c r="W3" s="292">
        <f>Summary!L3</f>
        <v>10</v>
      </c>
      <c r="Y3" s="48" t="str">
        <f>Summary!B14</f>
        <v>Soft</v>
      </c>
      <c r="Z3" s="48" t="str">
        <f>Summary!C14</f>
        <v>A</v>
      </c>
      <c r="AA3" s="48">
        <f>Summary!D14</f>
        <v>2</v>
      </c>
      <c r="AB3" s="48">
        <f>Summary!E14</f>
        <v>3</v>
      </c>
      <c r="AC3" s="48">
        <f>Summary!F14</f>
        <v>4</v>
      </c>
      <c r="AD3" s="48">
        <f>Summary!G14</f>
        <v>5</v>
      </c>
      <c r="AE3" s="48">
        <f>Summary!H14</f>
        <v>6</v>
      </c>
      <c r="AF3" s="48">
        <f>Summary!I14</f>
        <v>7</v>
      </c>
      <c r="AG3" s="48">
        <f>Summary!J14</f>
        <v>8</v>
      </c>
      <c r="AH3" s="48">
        <f>Summary!K14</f>
        <v>9</v>
      </c>
      <c r="AI3" s="48">
        <f>Summary!L14</f>
        <v>10</v>
      </c>
      <c r="AK3" s="48" t="str">
        <f>Summary!B23</f>
        <v>Pair</v>
      </c>
      <c r="AL3" s="48" t="str">
        <f>Summary!C23</f>
        <v>A</v>
      </c>
      <c r="AM3" s="48">
        <f>Summary!D23</f>
        <v>2</v>
      </c>
      <c r="AN3" s="48">
        <f>Summary!E23</f>
        <v>3</v>
      </c>
      <c r="AO3" s="48">
        <f>Summary!F23</f>
        <v>4</v>
      </c>
      <c r="AP3" s="48">
        <f>Summary!G23</f>
        <v>5</v>
      </c>
      <c r="AQ3" s="48">
        <f>Summary!H23</f>
        <v>6</v>
      </c>
      <c r="AR3" s="48">
        <f>Summary!I23</f>
        <v>7</v>
      </c>
      <c r="AS3" s="48">
        <f>Summary!J23</f>
        <v>8</v>
      </c>
      <c r="AT3" s="48">
        <f>Summary!K23</f>
        <v>9</v>
      </c>
      <c r="AU3" s="48">
        <f>Summary!L23</f>
        <v>10</v>
      </c>
      <c r="AW3" s="331" t="str">
        <f>Summary!B34</f>
        <v>EV = -0.0313878519608082</v>
      </c>
    </row>
    <row r="4" spans="1:49" x14ac:dyDescent="0.25">
      <c r="C4" s="349" t="s">
        <v>22</v>
      </c>
      <c r="D4" s="406"/>
      <c r="E4" s="487">
        <f>COUNTIF($A:$A,C4)+COUNTIF($A:$A,1)+D4</f>
        <v>0</v>
      </c>
      <c r="F4" s="488"/>
      <c r="G4" s="518">
        <f>Inittialize!E3</f>
        <v>24</v>
      </c>
      <c r="H4" s="518"/>
      <c r="I4" s="357" t="e">
        <f t="shared" ref="I4:I13" si="0">E4/$E$17</f>
        <v>#DIV/0!</v>
      </c>
      <c r="J4" s="357">
        <f>E4/Inittialize!$C$17</f>
        <v>0</v>
      </c>
      <c r="K4" s="357">
        <f t="shared" ref="K4:K13" si="1">G4/$G$17</f>
        <v>7.6923076923076927E-2</v>
      </c>
      <c r="M4" s="48" t="str">
        <f>Summary!B4</f>
        <v>5-8</v>
      </c>
      <c r="N4" s="284" t="str">
        <f>Summary!C4</f>
        <v>H</v>
      </c>
      <c r="O4" s="284" t="str">
        <f>Summary!D4</f>
        <v>H</v>
      </c>
      <c r="P4" s="284" t="str">
        <f>Summary!E4</f>
        <v>H</v>
      </c>
      <c r="Q4" s="284" t="str">
        <f>Summary!F4</f>
        <v>H</v>
      </c>
      <c r="R4" s="284" t="str">
        <f>Summary!G4</f>
        <v>H</v>
      </c>
      <c r="S4" s="284" t="str">
        <f>Summary!H4</f>
        <v>H</v>
      </c>
      <c r="T4" s="284" t="str">
        <f>Summary!I4</f>
        <v>H</v>
      </c>
      <c r="U4" s="284" t="str">
        <f>Summary!J4</f>
        <v>H</v>
      </c>
      <c r="V4" s="284" t="str">
        <f>Summary!K4</f>
        <v>H</v>
      </c>
      <c r="W4" s="284" t="str">
        <f>Summary!L4</f>
        <v>H</v>
      </c>
      <c r="Y4" s="48">
        <f>Summary!B15</f>
        <v>13</v>
      </c>
      <c r="Z4" s="284" t="str">
        <f>Summary!C15</f>
        <v>H</v>
      </c>
      <c r="AA4" s="284" t="str">
        <f>Summary!D15</f>
        <v>H</v>
      </c>
      <c r="AB4" s="284" t="str">
        <f>Summary!E15</f>
        <v>H</v>
      </c>
      <c r="AC4" s="284" t="str">
        <f>Summary!F15</f>
        <v>H</v>
      </c>
      <c r="AD4" s="284" t="str">
        <f>Summary!G15</f>
        <v>H</v>
      </c>
      <c r="AE4" s="284" t="str">
        <f>Summary!H15</f>
        <v>D</v>
      </c>
      <c r="AF4" s="284" t="str">
        <f>Summary!I15</f>
        <v>H</v>
      </c>
      <c r="AG4" s="284" t="str">
        <f>Summary!J15</f>
        <v>H</v>
      </c>
      <c r="AH4" s="284" t="str">
        <f>Summary!K15</f>
        <v>H</v>
      </c>
      <c r="AI4" s="284" t="str">
        <f>Summary!L15</f>
        <v>H</v>
      </c>
      <c r="AK4" s="48" t="str">
        <f>Summary!B24</f>
        <v>A</v>
      </c>
      <c r="AL4" s="284">
        <f>Summary!C24</f>
        <v>2</v>
      </c>
      <c r="AM4" s="284">
        <f>Summary!D24</f>
        <v>2</v>
      </c>
      <c r="AN4" s="284">
        <f>Summary!E24</f>
        <v>2</v>
      </c>
      <c r="AO4" s="284">
        <f>Summary!F24</f>
        <v>2</v>
      </c>
      <c r="AP4" s="284">
        <f>Summary!G24</f>
        <v>2</v>
      </c>
      <c r="AQ4" s="284">
        <f>Summary!H24</f>
        <v>2</v>
      </c>
      <c r="AR4" s="284">
        <f>Summary!I24</f>
        <v>2</v>
      </c>
      <c r="AS4" s="284">
        <f>Summary!J24</f>
        <v>2</v>
      </c>
      <c r="AT4" s="284">
        <f>Summary!K24</f>
        <v>2</v>
      </c>
      <c r="AU4" s="284">
        <f>Summary!L24</f>
        <v>2</v>
      </c>
      <c r="AW4" s="331" t="str">
        <f>Summary!B35</f>
        <v>EV = -3.13878519608082 %</v>
      </c>
    </row>
    <row r="5" spans="1:49" x14ac:dyDescent="0.25">
      <c r="C5" s="291">
        <v>2</v>
      </c>
      <c r="D5" s="407"/>
      <c r="E5" s="497">
        <f t="shared" ref="E5:E16" si="2">COUNTIF($A:$A,C5)+D5</f>
        <v>0</v>
      </c>
      <c r="F5" s="479"/>
      <c r="G5" s="496">
        <f>Inittialize!E4</f>
        <v>24</v>
      </c>
      <c r="H5" s="496"/>
      <c r="I5" s="360" t="e">
        <f t="shared" si="0"/>
        <v>#DIV/0!</v>
      </c>
      <c r="J5" s="357">
        <f>E5/Inittialize!$C$17</f>
        <v>0</v>
      </c>
      <c r="K5" s="357">
        <f t="shared" si="1"/>
        <v>7.6923076923076927E-2</v>
      </c>
      <c r="M5" s="48">
        <f>Summary!B5</f>
        <v>9</v>
      </c>
      <c r="N5" s="284" t="str">
        <f>Summary!C5</f>
        <v>H</v>
      </c>
      <c r="O5" s="284" t="str">
        <f>Summary!D5</f>
        <v>H</v>
      </c>
      <c r="P5" s="284" t="str">
        <f>Summary!E5</f>
        <v>D</v>
      </c>
      <c r="Q5" s="284" t="str">
        <f>Summary!F5</f>
        <v>D</v>
      </c>
      <c r="R5" s="284" t="str">
        <f>Summary!G5</f>
        <v>D</v>
      </c>
      <c r="S5" s="284" t="str">
        <f>Summary!H5</f>
        <v>D</v>
      </c>
      <c r="T5" s="284" t="str">
        <f>Summary!I5</f>
        <v>H</v>
      </c>
      <c r="U5" s="284" t="str">
        <f>Summary!J5</f>
        <v>H</v>
      </c>
      <c r="V5" s="284" t="str">
        <f>Summary!K5</f>
        <v>H</v>
      </c>
      <c r="W5" s="284" t="str">
        <f>Summary!L5</f>
        <v>H</v>
      </c>
      <c r="Y5" s="48">
        <f>Summary!B16</f>
        <v>14</v>
      </c>
      <c r="Z5" s="284" t="str">
        <f>Summary!C16</f>
        <v>H</v>
      </c>
      <c r="AA5" s="284" t="str">
        <f>Summary!D16</f>
        <v>H</v>
      </c>
      <c r="AB5" s="284" t="str">
        <f>Summary!E16</f>
        <v>H</v>
      </c>
      <c r="AC5" s="284" t="str">
        <f>Summary!F16</f>
        <v>H</v>
      </c>
      <c r="AD5" s="284" t="str">
        <f>Summary!G16</f>
        <v>D</v>
      </c>
      <c r="AE5" s="284" t="str">
        <f>Summary!H16</f>
        <v>D</v>
      </c>
      <c r="AF5" s="284" t="str">
        <f>Summary!I16</f>
        <v>H</v>
      </c>
      <c r="AG5" s="284" t="str">
        <f>Summary!J16</f>
        <v>H</v>
      </c>
      <c r="AH5" s="284" t="str">
        <f>Summary!K16</f>
        <v>H</v>
      </c>
      <c r="AI5" s="284" t="str">
        <f>Summary!L16</f>
        <v>H</v>
      </c>
      <c r="AK5" s="48">
        <f>Summary!B25</f>
        <v>2</v>
      </c>
      <c r="AL5" s="284" t="str">
        <f>Summary!C25</f>
        <v>H</v>
      </c>
      <c r="AM5" s="284" t="str">
        <f>Summary!D25</f>
        <v>H</v>
      </c>
      <c r="AN5" s="284" t="str">
        <f>Summary!E25</f>
        <v>H</v>
      </c>
      <c r="AO5" s="284">
        <f>Summary!F25</f>
        <v>2</v>
      </c>
      <c r="AP5" s="284">
        <f>Summary!G25</f>
        <v>2</v>
      </c>
      <c r="AQ5" s="284">
        <f>Summary!H25</f>
        <v>2</v>
      </c>
      <c r="AR5" s="284">
        <f>Summary!I25</f>
        <v>2</v>
      </c>
      <c r="AS5" s="284" t="str">
        <f>Summary!J25</f>
        <v>H</v>
      </c>
      <c r="AT5" s="284" t="str">
        <f>Summary!K25</f>
        <v>H</v>
      </c>
      <c r="AU5" s="284" t="str">
        <f>Summary!L25</f>
        <v>H</v>
      </c>
      <c r="AW5" s="332" t="s">
        <v>24</v>
      </c>
    </row>
    <row r="6" spans="1:49" x14ac:dyDescent="0.25">
      <c r="C6" s="291">
        <v>3</v>
      </c>
      <c r="D6" s="407"/>
      <c r="E6" s="497">
        <f t="shared" si="2"/>
        <v>0</v>
      </c>
      <c r="F6" s="479"/>
      <c r="G6" s="496">
        <f>Inittialize!E5</f>
        <v>24</v>
      </c>
      <c r="H6" s="496"/>
      <c r="I6" s="360" t="e">
        <f t="shared" si="0"/>
        <v>#DIV/0!</v>
      </c>
      <c r="J6" s="357">
        <f>E6/Inittialize!$C$17</f>
        <v>0</v>
      </c>
      <c r="K6" s="357">
        <f t="shared" si="1"/>
        <v>7.6923076923076927E-2</v>
      </c>
      <c r="M6" s="48">
        <f>Summary!B6</f>
        <v>10</v>
      </c>
      <c r="N6" s="284" t="str">
        <f>Summary!C6</f>
        <v>H</v>
      </c>
      <c r="O6" s="284" t="str">
        <f>Summary!D6</f>
        <v>D</v>
      </c>
      <c r="P6" s="284" t="str">
        <f>Summary!E6</f>
        <v>D</v>
      </c>
      <c r="Q6" s="284" t="str">
        <f>Summary!F6</f>
        <v>D</v>
      </c>
      <c r="R6" s="284" t="str">
        <f>Summary!G6</f>
        <v>D</v>
      </c>
      <c r="S6" s="284" t="str">
        <f>Summary!H6</f>
        <v>D</v>
      </c>
      <c r="T6" s="284" t="str">
        <f>Summary!I6</f>
        <v>D</v>
      </c>
      <c r="U6" s="284" t="str">
        <f>Summary!J6</f>
        <v>D</v>
      </c>
      <c r="V6" s="284" t="str">
        <f>Summary!K6</f>
        <v>D</v>
      </c>
      <c r="W6" s="284" t="str">
        <f>Summary!L6</f>
        <v>H</v>
      </c>
      <c r="Y6" s="48">
        <f>Summary!B17</f>
        <v>15</v>
      </c>
      <c r="Z6" s="284" t="str">
        <f>Summary!C17</f>
        <v>H</v>
      </c>
      <c r="AA6" s="284" t="str">
        <f>Summary!D17</f>
        <v>H</v>
      </c>
      <c r="AB6" s="284" t="str">
        <f>Summary!E17</f>
        <v>H</v>
      </c>
      <c r="AC6" s="284" t="str">
        <f>Summary!F17</f>
        <v>H</v>
      </c>
      <c r="AD6" s="284" t="str">
        <f>Summary!G17</f>
        <v>D</v>
      </c>
      <c r="AE6" s="284" t="str">
        <f>Summary!H17</f>
        <v>D</v>
      </c>
      <c r="AF6" s="284" t="str">
        <f>Summary!I17</f>
        <v>H</v>
      </c>
      <c r="AG6" s="284" t="str">
        <f>Summary!J17</f>
        <v>H</v>
      </c>
      <c r="AH6" s="284" t="str">
        <f>Summary!K17</f>
        <v>H</v>
      </c>
      <c r="AI6" s="284" t="str">
        <f>Summary!L17</f>
        <v>H</v>
      </c>
      <c r="AK6" s="48">
        <f>Summary!B26</f>
        <v>3</v>
      </c>
      <c r="AL6" s="284" t="str">
        <f>Summary!C26</f>
        <v>H</v>
      </c>
      <c r="AM6" s="284" t="str">
        <f>Summary!D26</f>
        <v>H</v>
      </c>
      <c r="AN6" s="284" t="str">
        <f>Summary!E26</f>
        <v>H</v>
      </c>
      <c r="AO6" s="284">
        <f>Summary!F26</f>
        <v>2</v>
      </c>
      <c r="AP6" s="284">
        <f>Summary!G26</f>
        <v>2</v>
      </c>
      <c r="AQ6" s="284">
        <f>Summary!H26</f>
        <v>2</v>
      </c>
      <c r="AR6" s="284">
        <f>Summary!I26</f>
        <v>2</v>
      </c>
      <c r="AS6" s="284" t="str">
        <f>Summary!J26</f>
        <v>H</v>
      </c>
      <c r="AT6" s="284" t="str">
        <f>Summary!K26</f>
        <v>H</v>
      </c>
      <c r="AU6" s="284" t="str">
        <f>Summary!L26</f>
        <v>H</v>
      </c>
      <c r="AW6" s="333" t="s">
        <v>25</v>
      </c>
    </row>
    <row r="7" spans="1:49" x14ac:dyDescent="0.25">
      <c r="C7" s="291">
        <v>4</v>
      </c>
      <c r="D7" s="407"/>
      <c r="E7" s="497">
        <f t="shared" si="2"/>
        <v>0</v>
      </c>
      <c r="F7" s="479"/>
      <c r="G7" s="496">
        <f>Inittialize!E6</f>
        <v>24</v>
      </c>
      <c r="H7" s="496"/>
      <c r="I7" s="360" t="e">
        <f t="shared" si="0"/>
        <v>#DIV/0!</v>
      </c>
      <c r="J7" s="357">
        <f>E7/Inittialize!$C$17</f>
        <v>0</v>
      </c>
      <c r="K7" s="357">
        <f t="shared" si="1"/>
        <v>7.6923076923076927E-2</v>
      </c>
      <c r="M7" s="48">
        <f>Summary!B7</f>
        <v>11</v>
      </c>
      <c r="N7" s="284" t="str">
        <f>Summary!C7</f>
        <v>H</v>
      </c>
      <c r="O7" s="284" t="str">
        <f>Summary!D7</f>
        <v>D</v>
      </c>
      <c r="P7" s="284" t="str">
        <f>Summary!E7</f>
        <v>D</v>
      </c>
      <c r="Q7" s="284" t="str">
        <f>Summary!F7</f>
        <v>D</v>
      </c>
      <c r="R7" s="284" t="str">
        <f>Summary!G7</f>
        <v>D</v>
      </c>
      <c r="S7" s="284" t="str">
        <f>Summary!H7</f>
        <v>D</v>
      </c>
      <c r="T7" s="284" t="str">
        <f>Summary!I7</f>
        <v>D</v>
      </c>
      <c r="U7" s="284" t="str">
        <f>Summary!J7</f>
        <v>D</v>
      </c>
      <c r="V7" s="284" t="str">
        <f>Summary!K7</f>
        <v>D</v>
      </c>
      <c r="W7" s="284" t="str">
        <f>Summary!L7</f>
        <v>H</v>
      </c>
      <c r="Y7" s="48">
        <f>Summary!B18</f>
        <v>16</v>
      </c>
      <c r="Z7" s="284" t="str">
        <f>Summary!C18</f>
        <v>H</v>
      </c>
      <c r="AA7" s="284" t="str">
        <f>Summary!D18</f>
        <v>H</v>
      </c>
      <c r="AB7" s="284" t="str">
        <f>Summary!E18</f>
        <v>H</v>
      </c>
      <c r="AC7" s="284" t="str">
        <f>Summary!F18</f>
        <v>D</v>
      </c>
      <c r="AD7" s="284" t="str">
        <f>Summary!G18</f>
        <v>D</v>
      </c>
      <c r="AE7" s="284" t="str">
        <f>Summary!H18</f>
        <v>D</v>
      </c>
      <c r="AF7" s="284" t="str">
        <f>Summary!I18</f>
        <v>H</v>
      </c>
      <c r="AG7" s="284" t="str">
        <f>Summary!J18</f>
        <v>H</v>
      </c>
      <c r="AH7" s="284" t="str">
        <f>Summary!K18</f>
        <v>H</v>
      </c>
      <c r="AI7" s="284" t="str">
        <f>Summary!L18</f>
        <v>H</v>
      </c>
      <c r="AK7" s="48">
        <f>Summary!B27</f>
        <v>4</v>
      </c>
      <c r="AL7" s="284" t="str">
        <f>Summary!C27</f>
        <v>H</v>
      </c>
      <c r="AM7" s="284" t="str">
        <f>Summary!D27</f>
        <v>H</v>
      </c>
      <c r="AN7" s="284" t="str">
        <f>Summary!E27</f>
        <v>H</v>
      </c>
      <c r="AO7" s="284" t="str">
        <f>Summary!F27</f>
        <v>H</v>
      </c>
      <c r="AP7" s="284" t="str">
        <f>Summary!G27</f>
        <v>H</v>
      </c>
      <c r="AQ7" s="284" t="str">
        <f>Summary!H27</f>
        <v>H</v>
      </c>
      <c r="AR7" s="284" t="str">
        <f>Summary!I27</f>
        <v>H</v>
      </c>
      <c r="AS7" s="284" t="str">
        <f>Summary!J27</f>
        <v>H</v>
      </c>
      <c r="AT7" s="284" t="str">
        <f>Summary!K27</f>
        <v>H</v>
      </c>
      <c r="AU7" s="284" t="str">
        <f>Summary!L27</f>
        <v>H</v>
      </c>
      <c r="AW7" s="334" t="s">
        <v>26</v>
      </c>
    </row>
    <row r="8" spans="1:49" x14ac:dyDescent="0.25">
      <c r="C8" s="291">
        <v>5</v>
      </c>
      <c r="D8" s="407"/>
      <c r="E8" s="497">
        <f t="shared" si="2"/>
        <v>0</v>
      </c>
      <c r="F8" s="479"/>
      <c r="G8" s="496">
        <f>Inittialize!E7</f>
        <v>24</v>
      </c>
      <c r="H8" s="496"/>
      <c r="I8" s="360" t="e">
        <f t="shared" si="0"/>
        <v>#DIV/0!</v>
      </c>
      <c r="J8" s="357">
        <f>E8/Inittialize!$C$17</f>
        <v>0</v>
      </c>
      <c r="K8" s="357">
        <f t="shared" si="1"/>
        <v>7.6923076923076927E-2</v>
      </c>
      <c r="M8" s="48">
        <f>Summary!B8</f>
        <v>12</v>
      </c>
      <c r="N8" s="284" t="str">
        <f>Summary!C8</f>
        <v>H</v>
      </c>
      <c r="O8" s="284" t="str">
        <f>Summary!D8</f>
        <v>H</v>
      </c>
      <c r="P8" s="284" t="str">
        <f>Summary!E8</f>
        <v>H</v>
      </c>
      <c r="Q8" s="284" t="str">
        <f>Summary!F8</f>
        <v>S</v>
      </c>
      <c r="R8" s="284" t="str">
        <f>Summary!G8</f>
        <v>S</v>
      </c>
      <c r="S8" s="284" t="str">
        <f>Summary!H8</f>
        <v>S</v>
      </c>
      <c r="T8" s="284" t="str">
        <f>Summary!I8</f>
        <v>H</v>
      </c>
      <c r="U8" s="284" t="str">
        <f>Summary!J8</f>
        <v>H</v>
      </c>
      <c r="V8" s="284" t="str">
        <f>Summary!K8</f>
        <v>H</v>
      </c>
      <c r="W8" s="284" t="str">
        <f>Summary!L8</f>
        <v>H</v>
      </c>
      <c r="Y8" s="48">
        <f>Summary!B19</f>
        <v>17</v>
      </c>
      <c r="Z8" s="284" t="str">
        <f>Summary!C19</f>
        <v>H</v>
      </c>
      <c r="AA8" s="284" t="str">
        <f>Summary!D19</f>
        <v>H</v>
      </c>
      <c r="AB8" s="284" t="str">
        <f>Summary!E19</f>
        <v>D</v>
      </c>
      <c r="AC8" s="284" t="str">
        <f>Summary!F19</f>
        <v>D</v>
      </c>
      <c r="AD8" s="284" t="str">
        <f>Summary!G19</f>
        <v>D</v>
      </c>
      <c r="AE8" s="284" t="str">
        <f>Summary!H19</f>
        <v>D</v>
      </c>
      <c r="AF8" s="284" t="str">
        <f>Summary!I19</f>
        <v>H</v>
      </c>
      <c r="AG8" s="284" t="str">
        <f>Summary!J19</f>
        <v>H</v>
      </c>
      <c r="AH8" s="284" t="str">
        <f>Summary!K19</f>
        <v>H</v>
      </c>
      <c r="AI8" s="284" t="str">
        <f>Summary!L19</f>
        <v>H</v>
      </c>
      <c r="AK8" s="48">
        <f>Summary!B28</f>
        <v>5</v>
      </c>
      <c r="AL8" s="284" t="str">
        <f>Summary!C28</f>
        <v>H</v>
      </c>
      <c r="AM8" s="284" t="str">
        <f>Summary!D28</f>
        <v>D</v>
      </c>
      <c r="AN8" s="284" t="str">
        <f>Summary!E28</f>
        <v>D</v>
      </c>
      <c r="AO8" s="284" t="str">
        <f>Summary!F28</f>
        <v>D</v>
      </c>
      <c r="AP8" s="284" t="str">
        <f>Summary!G28</f>
        <v>D</v>
      </c>
      <c r="AQ8" s="284" t="str">
        <f>Summary!H28</f>
        <v>D</v>
      </c>
      <c r="AR8" s="284" t="str">
        <f>Summary!I28</f>
        <v>D</v>
      </c>
      <c r="AS8" s="284" t="str">
        <f>Summary!J28</f>
        <v>D</v>
      </c>
      <c r="AT8" s="284" t="str">
        <f>Summary!K28</f>
        <v>D</v>
      </c>
      <c r="AU8" s="284" t="str">
        <f>Summary!L28</f>
        <v>H</v>
      </c>
      <c r="AW8" s="335" t="s">
        <v>185</v>
      </c>
    </row>
    <row r="9" spans="1:49" x14ac:dyDescent="0.25">
      <c r="C9" s="291">
        <v>6</v>
      </c>
      <c r="D9" s="407"/>
      <c r="E9" s="497">
        <f t="shared" si="2"/>
        <v>0</v>
      </c>
      <c r="F9" s="479"/>
      <c r="G9" s="496">
        <f>Inittialize!E8</f>
        <v>24</v>
      </c>
      <c r="H9" s="496"/>
      <c r="I9" s="360" t="e">
        <f t="shared" si="0"/>
        <v>#DIV/0!</v>
      </c>
      <c r="J9" s="357">
        <f>E9/Inittialize!$C$17</f>
        <v>0</v>
      </c>
      <c r="K9" s="357">
        <f t="shared" si="1"/>
        <v>7.6923076923076927E-2</v>
      </c>
      <c r="M9" s="48">
        <f>Summary!B9</f>
        <v>13</v>
      </c>
      <c r="N9" s="284" t="str">
        <f>Summary!C9</f>
        <v>H</v>
      </c>
      <c r="O9" s="284" t="str">
        <f>Summary!D9</f>
        <v>S</v>
      </c>
      <c r="P9" s="284" t="str">
        <f>Summary!E9</f>
        <v>S</v>
      </c>
      <c r="Q9" s="284" t="str">
        <f>Summary!F9</f>
        <v>S</v>
      </c>
      <c r="R9" s="284" t="str">
        <f>Summary!G9</f>
        <v>S</v>
      </c>
      <c r="S9" s="284" t="str">
        <f>Summary!H9</f>
        <v>S</v>
      </c>
      <c r="T9" s="284" t="str">
        <f>Summary!I9</f>
        <v>H</v>
      </c>
      <c r="U9" s="284" t="str">
        <f>Summary!J9</f>
        <v>H</v>
      </c>
      <c r="V9" s="284" t="str">
        <f>Summary!K9</f>
        <v>H</v>
      </c>
      <c r="W9" s="284" t="str">
        <f>Summary!L9</f>
        <v>H</v>
      </c>
      <c r="Y9" s="48">
        <f>Summary!B20</f>
        <v>18</v>
      </c>
      <c r="Z9" s="284" t="str">
        <f>Summary!C20</f>
        <v>S</v>
      </c>
      <c r="AA9" s="284" t="str">
        <f>Summary!D20</f>
        <v>S</v>
      </c>
      <c r="AB9" s="284" t="str">
        <f>Summary!E20</f>
        <v>D</v>
      </c>
      <c r="AC9" s="284" t="str">
        <f>Summary!F20</f>
        <v>D</v>
      </c>
      <c r="AD9" s="284" t="str">
        <f>Summary!G20</f>
        <v>D</v>
      </c>
      <c r="AE9" s="284" t="str">
        <f>Summary!H20</f>
        <v>D</v>
      </c>
      <c r="AF9" s="284" t="str">
        <f>Summary!I20</f>
        <v>S</v>
      </c>
      <c r="AG9" s="284" t="str">
        <f>Summary!J20</f>
        <v>S</v>
      </c>
      <c r="AH9" s="284" t="str">
        <f>Summary!K20</f>
        <v>H</v>
      </c>
      <c r="AI9" s="284" t="str">
        <f>Summary!L20</f>
        <v>H</v>
      </c>
      <c r="AK9" s="48">
        <f>Summary!B29</f>
        <v>6</v>
      </c>
      <c r="AL9" s="284" t="str">
        <f>Summary!C29</f>
        <v>H</v>
      </c>
      <c r="AM9" s="284" t="str">
        <f>Summary!D29</f>
        <v>H</v>
      </c>
      <c r="AN9" s="284">
        <f>Summary!E29</f>
        <v>2</v>
      </c>
      <c r="AO9" s="284">
        <f>Summary!F29</f>
        <v>2</v>
      </c>
      <c r="AP9" s="284">
        <f>Summary!G29</f>
        <v>2</v>
      </c>
      <c r="AQ9" s="284">
        <f>Summary!H29</f>
        <v>2</v>
      </c>
      <c r="AR9" s="284" t="str">
        <f>Summary!I29</f>
        <v>H</v>
      </c>
      <c r="AS9" s="284" t="str">
        <f>Summary!J29</f>
        <v>H</v>
      </c>
      <c r="AT9" s="284" t="str">
        <f>Summary!K29</f>
        <v>H</v>
      </c>
      <c r="AU9" s="284" t="str">
        <f>Summary!L29</f>
        <v>H</v>
      </c>
      <c r="AW9" s="331" t="s">
        <v>27</v>
      </c>
    </row>
    <row r="10" spans="1:49" x14ac:dyDescent="0.25">
      <c r="C10" s="291">
        <v>7</v>
      </c>
      <c r="D10" s="407"/>
      <c r="E10" s="497">
        <f t="shared" si="2"/>
        <v>0</v>
      </c>
      <c r="F10" s="479"/>
      <c r="G10" s="496">
        <f>Inittialize!E9</f>
        <v>24</v>
      </c>
      <c r="H10" s="496"/>
      <c r="I10" s="360" t="e">
        <f t="shared" si="0"/>
        <v>#DIV/0!</v>
      </c>
      <c r="J10" s="357">
        <f>E10/Inittialize!$C$17</f>
        <v>0</v>
      </c>
      <c r="K10" s="357">
        <f t="shared" si="1"/>
        <v>7.6923076923076927E-2</v>
      </c>
      <c r="M10" s="48">
        <f>Summary!B10</f>
        <v>14</v>
      </c>
      <c r="N10" s="284" t="str">
        <f>Summary!C10</f>
        <v>H</v>
      </c>
      <c r="O10" s="284" t="str">
        <f>Summary!D10</f>
        <v>S</v>
      </c>
      <c r="P10" s="284" t="str">
        <f>Summary!E10</f>
        <v>S</v>
      </c>
      <c r="Q10" s="284" t="str">
        <f>Summary!F10</f>
        <v>S</v>
      </c>
      <c r="R10" s="284" t="str">
        <f>Summary!G10</f>
        <v>S</v>
      </c>
      <c r="S10" s="284" t="str">
        <f>Summary!H10</f>
        <v>S</v>
      </c>
      <c r="T10" s="284" t="str">
        <f>Summary!I10</f>
        <v>H</v>
      </c>
      <c r="U10" s="284" t="str">
        <f>Summary!J10</f>
        <v>H</v>
      </c>
      <c r="V10" s="284" t="str">
        <f>Summary!K10</f>
        <v>H</v>
      </c>
      <c r="W10" s="284" t="str">
        <f>Summary!L10</f>
        <v>H</v>
      </c>
      <c r="Y10" s="48">
        <f>Summary!B21</f>
        <v>19</v>
      </c>
      <c r="Z10" s="284" t="str">
        <f>Summary!C21</f>
        <v>S</v>
      </c>
      <c r="AA10" s="284" t="str">
        <f>Summary!D21</f>
        <v>S</v>
      </c>
      <c r="AB10" s="284" t="str">
        <f>Summary!E21</f>
        <v>S</v>
      </c>
      <c r="AC10" s="284" t="str">
        <f>Summary!F21</f>
        <v>S</v>
      </c>
      <c r="AD10" s="284" t="str">
        <f>Summary!G21</f>
        <v>S</v>
      </c>
      <c r="AE10" s="284" t="str">
        <f>Summary!H21</f>
        <v>S</v>
      </c>
      <c r="AF10" s="284" t="str">
        <f>Summary!I21</f>
        <v>S</v>
      </c>
      <c r="AG10" s="284" t="str">
        <f>Summary!J21</f>
        <v>S</v>
      </c>
      <c r="AH10" s="284" t="str">
        <f>Summary!K21</f>
        <v>S</v>
      </c>
      <c r="AI10" s="284" t="str">
        <f>Summary!L21</f>
        <v>S</v>
      </c>
      <c r="AK10" s="48">
        <f>Summary!B30</f>
        <v>7</v>
      </c>
      <c r="AL10" s="284" t="str">
        <f>Summary!C30</f>
        <v>H</v>
      </c>
      <c r="AM10" s="284">
        <f>Summary!D30</f>
        <v>2</v>
      </c>
      <c r="AN10" s="284">
        <f>Summary!E30</f>
        <v>2</v>
      </c>
      <c r="AO10" s="284">
        <f>Summary!F30</f>
        <v>2</v>
      </c>
      <c r="AP10" s="284">
        <f>Summary!G30</f>
        <v>2</v>
      </c>
      <c r="AQ10" s="284">
        <f>Summary!H30</f>
        <v>2</v>
      </c>
      <c r="AR10" s="284">
        <f>Summary!I30</f>
        <v>2</v>
      </c>
      <c r="AS10" s="284" t="str">
        <f>Summary!J30</f>
        <v>H</v>
      </c>
      <c r="AT10" s="284" t="str">
        <f>Summary!K30</f>
        <v>H</v>
      </c>
      <c r="AU10" s="284" t="str">
        <f>Summary!L30</f>
        <v>H</v>
      </c>
    </row>
    <row r="11" spans="1:49" x14ac:dyDescent="0.25">
      <c r="C11" s="291">
        <v>8</v>
      </c>
      <c r="D11" s="407"/>
      <c r="E11" s="497">
        <f t="shared" si="2"/>
        <v>0</v>
      </c>
      <c r="F11" s="479"/>
      <c r="G11" s="496">
        <f>Inittialize!E10</f>
        <v>24</v>
      </c>
      <c r="H11" s="496"/>
      <c r="I11" s="360" t="e">
        <f t="shared" si="0"/>
        <v>#DIV/0!</v>
      </c>
      <c r="J11" s="357">
        <f>E11/Inittialize!$C$17</f>
        <v>0</v>
      </c>
      <c r="K11" s="357">
        <f t="shared" si="1"/>
        <v>7.6923076923076927E-2</v>
      </c>
      <c r="M11" s="48">
        <f>Summary!B11</f>
        <v>15</v>
      </c>
      <c r="N11" s="284" t="str">
        <f>Summary!C11</f>
        <v>H</v>
      </c>
      <c r="O11" s="284" t="str">
        <f>Summary!D11</f>
        <v>S</v>
      </c>
      <c r="P11" s="284" t="str">
        <f>Summary!E11</f>
        <v>S</v>
      </c>
      <c r="Q11" s="284" t="str">
        <f>Summary!F11</f>
        <v>S</v>
      </c>
      <c r="R11" s="284" t="str">
        <f>Summary!G11</f>
        <v>S</v>
      </c>
      <c r="S11" s="284" t="str">
        <f>Summary!H11</f>
        <v>S</v>
      </c>
      <c r="T11" s="284" t="str">
        <f>Summary!I11</f>
        <v>H</v>
      </c>
      <c r="U11" s="284" t="str">
        <f>Summary!J11</f>
        <v>H</v>
      </c>
      <c r="V11" s="284" t="str">
        <f>Summary!K11</f>
        <v>H</v>
      </c>
      <c r="W11" s="284" t="str">
        <f>Summary!L11</f>
        <v>H</v>
      </c>
      <c r="Y11" s="343">
        <f>Summary!B22</f>
        <v>20</v>
      </c>
      <c r="Z11" s="344" t="str">
        <f>Summary!C22</f>
        <v>S</v>
      </c>
      <c r="AA11" s="344" t="str">
        <f>Summary!D22</f>
        <v>S</v>
      </c>
      <c r="AB11" s="344" t="str">
        <f>Summary!E22</f>
        <v>S</v>
      </c>
      <c r="AC11" s="344" t="str">
        <f>Summary!F22</f>
        <v>S</v>
      </c>
      <c r="AD11" s="344" t="str">
        <f>Summary!G22</f>
        <v>S</v>
      </c>
      <c r="AE11" s="344" t="str">
        <f>Summary!H22</f>
        <v>S</v>
      </c>
      <c r="AF11" s="344" t="str">
        <f>Summary!I22</f>
        <v>S</v>
      </c>
      <c r="AG11" s="344" t="str">
        <f>Summary!J22</f>
        <v>S</v>
      </c>
      <c r="AH11" s="344" t="str">
        <f>Summary!K22</f>
        <v>S</v>
      </c>
      <c r="AI11" s="344" t="str">
        <f>Summary!L22</f>
        <v>S</v>
      </c>
      <c r="AK11" s="48">
        <f>Summary!B31</f>
        <v>8</v>
      </c>
      <c r="AL11" s="284" t="str">
        <f>Summary!C31</f>
        <v>S</v>
      </c>
      <c r="AM11" s="284">
        <f>Summary!D31</f>
        <v>2</v>
      </c>
      <c r="AN11" s="284">
        <f>Summary!E31</f>
        <v>2</v>
      </c>
      <c r="AO11" s="284">
        <f>Summary!F31</f>
        <v>2</v>
      </c>
      <c r="AP11" s="284">
        <f>Summary!G31</f>
        <v>2</v>
      </c>
      <c r="AQ11" s="284">
        <f>Summary!H31</f>
        <v>2</v>
      </c>
      <c r="AR11" s="284">
        <f>Summary!I31</f>
        <v>2</v>
      </c>
      <c r="AS11" s="284">
        <f>Summary!J31</f>
        <v>2</v>
      </c>
      <c r="AT11" s="284">
        <f>Summary!K31</f>
        <v>2</v>
      </c>
      <c r="AU11" s="284" t="str">
        <f>Summary!L31</f>
        <v>H</v>
      </c>
    </row>
    <row r="12" spans="1:49" x14ac:dyDescent="0.25">
      <c r="C12" s="291">
        <v>9</v>
      </c>
      <c r="D12" s="407"/>
      <c r="E12" s="497">
        <f t="shared" si="2"/>
        <v>0</v>
      </c>
      <c r="F12" s="479"/>
      <c r="G12" s="496">
        <f>Inittialize!E11</f>
        <v>24</v>
      </c>
      <c r="H12" s="496"/>
      <c r="I12" s="360" t="e">
        <f t="shared" si="0"/>
        <v>#DIV/0!</v>
      </c>
      <c r="J12" s="357">
        <f>E12/Inittialize!$C$17</f>
        <v>0</v>
      </c>
      <c r="K12" s="357">
        <f t="shared" si="1"/>
        <v>7.6923076923076927E-2</v>
      </c>
      <c r="M12" s="48">
        <f>Summary!B12</f>
        <v>16</v>
      </c>
      <c r="N12" s="284" t="str">
        <f>Summary!C12</f>
        <v>S</v>
      </c>
      <c r="O12" s="284" t="str">
        <f>Summary!D12</f>
        <v>S</v>
      </c>
      <c r="P12" s="284" t="str">
        <f>Summary!E12</f>
        <v>S</v>
      </c>
      <c r="Q12" s="284" t="str">
        <f>Summary!F12</f>
        <v>S</v>
      </c>
      <c r="R12" s="284" t="str">
        <f>Summary!G12</f>
        <v>S</v>
      </c>
      <c r="S12" s="284" t="str">
        <f>Summary!H12</f>
        <v>S</v>
      </c>
      <c r="T12" s="284" t="str">
        <f>Summary!I12</f>
        <v>H</v>
      </c>
      <c r="U12" s="284" t="str">
        <f>Summary!J12</f>
        <v>H</v>
      </c>
      <c r="V12" s="284" t="str">
        <f>Summary!K12</f>
        <v>H</v>
      </c>
      <c r="W12" s="284" t="str">
        <f>Summary!L12</f>
        <v>H</v>
      </c>
      <c r="AK12" s="48">
        <f>Summary!B32</f>
        <v>9</v>
      </c>
      <c r="AL12" s="284" t="str">
        <f>Summary!C32</f>
        <v>S</v>
      </c>
      <c r="AM12" s="284">
        <f>Summary!D32</f>
        <v>2</v>
      </c>
      <c r="AN12" s="284">
        <f>Summary!E32</f>
        <v>2</v>
      </c>
      <c r="AO12" s="284">
        <f>Summary!F32</f>
        <v>2</v>
      </c>
      <c r="AP12" s="284">
        <f>Summary!G32</f>
        <v>2</v>
      </c>
      <c r="AQ12" s="284">
        <f>Summary!H32</f>
        <v>2</v>
      </c>
      <c r="AR12" s="284" t="str">
        <f>Summary!I32</f>
        <v>S</v>
      </c>
      <c r="AS12" s="284">
        <f>Summary!J32</f>
        <v>2</v>
      </c>
      <c r="AT12" s="284">
        <f>Summary!K32</f>
        <v>2</v>
      </c>
      <c r="AU12" s="284" t="str">
        <f>Summary!L32</f>
        <v>S</v>
      </c>
    </row>
    <row r="13" spans="1:49" x14ac:dyDescent="0.25">
      <c r="C13" s="350">
        <v>10</v>
      </c>
      <c r="D13" s="408"/>
      <c r="E13" s="497">
        <f t="shared" si="2"/>
        <v>0</v>
      </c>
      <c r="F13" s="479"/>
      <c r="G13" s="495">
        <f>Inittialize!E13</f>
        <v>24</v>
      </c>
      <c r="H13" s="495"/>
      <c r="I13" s="361" t="e">
        <f t="shared" si="0"/>
        <v>#DIV/0!</v>
      </c>
      <c r="J13" s="358">
        <f>E13/Inittialize!$C$17</f>
        <v>0</v>
      </c>
      <c r="K13" s="358">
        <f t="shared" si="1"/>
        <v>7.6923076923076927E-2</v>
      </c>
      <c r="M13" s="48" t="str">
        <f>Summary!B13</f>
        <v>17-21</v>
      </c>
      <c r="N13" s="284" t="str">
        <f>Summary!C13</f>
        <v>S</v>
      </c>
      <c r="O13" s="284" t="str">
        <f>Summary!D13</f>
        <v>S</v>
      </c>
      <c r="P13" s="284" t="str">
        <f>Summary!E13</f>
        <v>S</v>
      </c>
      <c r="Q13" s="284" t="str">
        <f>Summary!F13</f>
        <v>S</v>
      </c>
      <c r="R13" s="284" t="str">
        <f>Summary!G13</f>
        <v>S</v>
      </c>
      <c r="S13" s="284" t="str">
        <f>Summary!H13</f>
        <v>S</v>
      </c>
      <c r="T13" s="284" t="str">
        <f>Summary!I13</f>
        <v>S</v>
      </c>
      <c r="U13" s="284" t="str">
        <f>Summary!J13</f>
        <v>S</v>
      </c>
      <c r="V13" s="284" t="str">
        <f>Summary!K13</f>
        <v>S</v>
      </c>
      <c r="W13" s="284" t="str">
        <f>Summary!L13</f>
        <v>S</v>
      </c>
      <c r="AE13" s="481" t="s">
        <v>267</v>
      </c>
      <c r="AF13" s="482"/>
      <c r="AG13" s="481" t="s">
        <v>19</v>
      </c>
      <c r="AH13" s="482"/>
      <c r="AK13" s="48">
        <f>Summary!B33</f>
        <v>10</v>
      </c>
      <c r="AL13" s="284" t="str">
        <f>Summary!C33</f>
        <v>S</v>
      </c>
      <c r="AM13" s="284" t="str">
        <f>Summary!D33</f>
        <v>S</v>
      </c>
      <c r="AN13" s="284" t="str">
        <f>Summary!E33</f>
        <v>S</v>
      </c>
      <c r="AO13" s="284" t="str">
        <f>Summary!F33</f>
        <v>S</v>
      </c>
      <c r="AP13" s="284" t="str">
        <f>Summary!G33</f>
        <v>S</v>
      </c>
      <c r="AQ13" s="284" t="str">
        <f>Summary!H33</f>
        <v>S</v>
      </c>
      <c r="AR13" s="284" t="str">
        <f>Summary!I33</f>
        <v>S</v>
      </c>
      <c r="AS13" s="284" t="str">
        <f>Summary!J33</f>
        <v>S</v>
      </c>
      <c r="AT13" s="284" t="str">
        <f>Summary!K33</f>
        <v>S</v>
      </c>
      <c r="AU13" s="284" t="str">
        <f>Summary!L33</f>
        <v>S</v>
      </c>
    </row>
    <row r="14" spans="1:49" x14ac:dyDescent="0.25">
      <c r="C14" s="350" t="s">
        <v>261</v>
      </c>
      <c r="D14" s="408"/>
      <c r="E14" s="497">
        <f t="shared" si="2"/>
        <v>0</v>
      </c>
      <c r="F14" s="479"/>
      <c r="G14" s="495">
        <f>Inittialize!E13</f>
        <v>24</v>
      </c>
      <c r="H14" s="495"/>
      <c r="I14" s="361" t="e">
        <f t="shared" ref="I14:I16" si="3">E14/$E$17</f>
        <v>#DIV/0!</v>
      </c>
      <c r="J14" s="358">
        <f>E14/Inittialize!$C$17</f>
        <v>0</v>
      </c>
      <c r="K14" s="358">
        <f t="shared" ref="K14:K16" si="4">G14/$G$17</f>
        <v>7.6923076923076927E-2</v>
      </c>
      <c r="AE14" s="483" t="str">
        <f>Sidebet!B3</f>
        <v>21+3</v>
      </c>
      <c r="AF14" s="484"/>
      <c r="AG14" s="479">
        <f>Sidebet!C3</f>
        <v>-7.4214392857427758E-2</v>
      </c>
      <c r="AH14" s="480"/>
    </row>
    <row r="15" spans="1:49" x14ac:dyDescent="0.25">
      <c r="C15" s="350" t="s">
        <v>262</v>
      </c>
      <c r="D15" s="408"/>
      <c r="E15" s="497">
        <f t="shared" si="2"/>
        <v>0</v>
      </c>
      <c r="F15" s="479"/>
      <c r="G15" s="495">
        <f>Inittialize!E14</f>
        <v>24</v>
      </c>
      <c r="H15" s="495"/>
      <c r="I15" s="361" t="e">
        <f t="shared" si="3"/>
        <v>#DIV/0!</v>
      </c>
      <c r="J15" s="358">
        <f>E15/Inittialize!$C$17</f>
        <v>0</v>
      </c>
      <c r="K15" s="358">
        <f t="shared" si="4"/>
        <v>7.6923076923076927E-2</v>
      </c>
      <c r="AE15" s="477" t="str">
        <f>Sidebet!B4</f>
        <v>Hot 3</v>
      </c>
      <c r="AF15" s="478"/>
      <c r="AG15" s="479">
        <f>Sidebet!C4</f>
        <v>-0.14003857510574075</v>
      </c>
      <c r="AH15" s="480"/>
    </row>
    <row r="16" spans="1:49" ht="16.5" thickBot="1" x14ac:dyDescent="0.3">
      <c r="C16" s="350" t="s">
        <v>263</v>
      </c>
      <c r="D16" s="408"/>
      <c r="E16" s="497">
        <f t="shared" si="2"/>
        <v>0</v>
      </c>
      <c r="F16" s="479"/>
      <c r="G16" s="495">
        <f>Inittialize!E15</f>
        <v>24</v>
      </c>
      <c r="H16" s="495"/>
      <c r="I16" s="361" t="e">
        <f t="shared" si="3"/>
        <v>#DIV/0!</v>
      </c>
      <c r="J16" s="358">
        <f>E16/Inittialize!$C$17</f>
        <v>0</v>
      </c>
      <c r="K16" s="358">
        <f t="shared" si="4"/>
        <v>7.6923076923076927E-2</v>
      </c>
      <c r="M16" s="489" t="s">
        <v>198</v>
      </c>
      <c r="N16" s="489"/>
      <c r="O16" s="489"/>
      <c r="Q16" s="489" t="s">
        <v>237</v>
      </c>
      <c r="R16" s="489"/>
      <c r="S16" s="489"/>
      <c r="T16" s="492" t="s">
        <v>135</v>
      </c>
      <c r="U16" s="492"/>
      <c r="Y16" s="489" t="s">
        <v>47</v>
      </c>
      <c r="Z16" s="489"/>
      <c r="AA16" s="489"/>
      <c r="AB16" s="490">
        <f>EV!H46</f>
        <v>-3.138785196080817E-2</v>
      </c>
      <c r="AC16" s="490"/>
      <c r="AE16" s="477" t="str">
        <f>Sidebet!B5</f>
        <v>Bust It</v>
      </c>
      <c r="AF16" s="478"/>
      <c r="AG16" s="479">
        <f>Sidebet!C5</f>
        <v>-6.0031442655449227E-2</v>
      </c>
      <c r="AH16" s="480"/>
    </row>
    <row r="17" spans="1:34" ht="16.5" thickBot="1" x14ac:dyDescent="0.3">
      <c r="C17" s="346" t="s">
        <v>2</v>
      </c>
      <c r="D17" s="404"/>
      <c r="E17" s="516">
        <f>SUM(E4:E16)</f>
        <v>0</v>
      </c>
      <c r="F17" s="517"/>
      <c r="G17" s="515">
        <f>SUM(G4:G16)</f>
        <v>312</v>
      </c>
      <c r="H17" s="515"/>
      <c r="I17" s="362" t="e">
        <f>E17/$E$17</f>
        <v>#DIV/0!</v>
      </c>
      <c r="J17" s="362">
        <f>E17/Inittialize!$C$17</f>
        <v>0</v>
      </c>
      <c r="K17" s="359">
        <f>$G$17/Inittialize!$C$17</f>
        <v>1</v>
      </c>
      <c r="M17" s="489" t="s">
        <v>199</v>
      </c>
      <c r="N17" s="489"/>
      <c r="O17" s="1">
        <f>SUM(E5:E8)</f>
        <v>0</v>
      </c>
      <c r="Q17" s="489" t="s">
        <v>128</v>
      </c>
      <c r="R17" s="489"/>
      <c r="S17" s="489"/>
      <c r="T17" s="492">
        <v>2</v>
      </c>
      <c r="U17" s="492"/>
      <c r="Y17" s="489" t="s">
        <v>241</v>
      </c>
      <c r="Z17" s="489"/>
      <c r="AA17" s="489"/>
      <c r="AB17" s="491">
        <f>SUM(G13:H16)/G17</f>
        <v>0.30769230769230771</v>
      </c>
      <c r="AC17" s="491"/>
      <c r="AE17" s="477" t="str">
        <f>Sidebet!B6</f>
        <v>13+</v>
      </c>
      <c r="AF17" s="478"/>
      <c r="AG17" s="479">
        <f>Sidebet!C6</f>
        <v>-6.5088757396449592E-2</v>
      </c>
      <c r="AH17" s="480"/>
    </row>
    <row r="18" spans="1:34" x14ac:dyDescent="0.25">
      <c r="G18" s="502" t="s">
        <v>244</v>
      </c>
      <c r="H18" s="503"/>
      <c r="I18" s="365" t="e">
        <f>SUM(I4:I12)</f>
        <v>#DIV/0!</v>
      </c>
      <c r="J18" s="363">
        <f>SUM(J4:J12)</f>
        <v>0</v>
      </c>
      <c r="K18" s="364">
        <f>SUM(K4:K12)</f>
        <v>0.69230769230769229</v>
      </c>
      <c r="M18" s="489" t="s">
        <v>200</v>
      </c>
      <c r="N18" s="489"/>
      <c r="O18" s="1">
        <f>SUM(E4,E13)</f>
        <v>0</v>
      </c>
      <c r="Q18" s="489" t="s">
        <v>66</v>
      </c>
      <c r="R18" s="489"/>
      <c r="S18" s="489"/>
      <c r="T18" s="505">
        <f>INDEX(Rules!B31:J33,MATCH(Situation!$T$17,Rules!$A$31:$A$33,0),MATCH(Situation!$T$16,Rules!$B$30:$J$30,0))</f>
        <v>0.27435661879221812</v>
      </c>
      <c r="U18" s="505"/>
      <c r="Y18" s="499" t="s">
        <v>242</v>
      </c>
      <c r="Z18" s="500"/>
      <c r="AA18" s="501"/>
      <c r="AB18" s="491" t="e">
        <f>SUM(E13:F16)/E17</f>
        <v>#DIV/0!</v>
      </c>
      <c r="AC18" s="491"/>
      <c r="AE18" s="477" t="str">
        <f>Sidebet!B7</f>
        <v>13-</v>
      </c>
      <c r="AF18" s="478"/>
      <c r="AG18" s="479">
        <f>Sidebet!C7</f>
        <v>-0.10059171597633121</v>
      </c>
      <c r="AH18" s="480"/>
    </row>
    <row r="19" spans="1:34" ht="16.5" thickBot="1" x14ac:dyDescent="0.3">
      <c r="G19" s="493" t="s">
        <v>245</v>
      </c>
      <c r="H19" s="494"/>
      <c r="I19" s="366" t="e">
        <f>SUM(I13:I16)</f>
        <v>#DIV/0!</v>
      </c>
      <c r="J19" s="366">
        <f>SUM(J13:J16)</f>
        <v>0</v>
      </c>
      <c r="K19" s="366">
        <f>SUM(K13:K16)</f>
        <v>0.30769230769230771</v>
      </c>
      <c r="M19" s="489" t="s">
        <v>201</v>
      </c>
      <c r="N19" s="489"/>
      <c r="O19" s="1">
        <f>O17-O18</f>
        <v>0</v>
      </c>
      <c r="Q19" s="489" t="s">
        <v>159</v>
      </c>
      <c r="R19" s="489"/>
      <c r="S19" s="489"/>
      <c r="T19" s="505">
        <f>INDEX(Rules!$B$36:$J$38,MATCH(Situation!$T$17,Rules!$A$31:$A$33,0),MATCH(Situation!$T$16,Rules!$B$30:$J$30,0))</f>
        <v>30</v>
      </c>
      <c r="U19" s="505"/>
      <c r="Y19" s="489" t="s">
        <v>29</v>
      </c>
      <c r="Z19" s="489"/>
      <c r="AA19" s="489"/>
      <c r="AB19" s="504">
        <f>Dealer!J34</f>
        <v>4.7337278106508882E-2</v>
      </c>
      <c r="AC19" s="504"/>
      <c r="AE19" s="508" t="str">
        <f>Sidebet!B8</f>
        <v>Any Pair</v>
      </c>
      <c r="AF19" s="509"/>
      <c r="AG19" s="510">
        <f>Sidebet!C8</f>
        <v>0.1463022508038585</v>
      </c>
      <c r="AH19" s="511"/>
    </row>
    <row r="20" spans="1:34" x14ac:dyDescent="0.25">
      <c r="M20" s="489" t="b">
        <v>1</v>
      </c>
      <c r="N20" s="489"/>
      <c r="O20" s="1">
        <f>O19/Rules!B5</f>
        <v>0</v>
      </c>
      <c r="Q20" s="489" t="s">
        <v>231</v>
      </c>
      <c r="R20" s="489"/>
      <c r="S20" s="489"/>
      <c r="T20" s="505">
        <f>INDEX(Rules!$B$41:$J$43,MATCH(Situation!$T$17,Rules!$A$31:$A$33,0),MATCH(Situation!$T$16,Rules!$B$30:$J$30,0))</f>
        <v>9.1452206264072706E-3</v>
      </c>
      <c r="U20" s="505"/>
      <c r="Y20" s="489" t="s">
        <v>202</v>
      </c>
      <c r="Z20" s="489"/>
      <c r="AA20" s="489"/>
      <c r="AB20" s="490">
        <f>AB17*2-(1-AB17)</f>
        <v>-7.6923076923076872E-2</v>
      </c>
      <c r="AC20" s="490"/>
    </row>
    <row r="22" spans="1:34" s="337" customFormat="1" x14ac:dyDescent="0.25">
      <c r="A22" s="347"/>
      <c r="C22" s="336"/>
      <c r="D22" s="336"/>
      <c r="F22" s="338"/>
      <c r="G22" s="338"/>
      <c r="H22" s="339"/>
      <c r="I22" s="339"/>
      <c r="J22" s="339"/>
      <c r="K22" s="339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</row>
    <row r="23" spans="1:34" x14ac:dyDescent="0.25">
      <c r="F23" s="289"/>
      <c r="G23" s="289"/>
      <c r="H23" s="289"/>
      <c r="I23" s="289"/>
      <c r="J23" s="289"/>
      <c r="K23" s="289"/>
    </row>
    <row r="24" spans="1:34" x14ac:dyDescent="0.25">
      <c r="F24" s="289"/>
      <c r="G24" s="289"/>
      <c r="H24" s="289"/>
      <c r="I24" s="289"/>
      <c r="J24" s="289"/>
      <c r="K24" s="289"/>
    </row>
    <row r="25" spans="1:34" x14ac:dyDescent="0.25">
      <c r="F25" s="289"/>
      <c r="G25" s="289"/>
    </row>
    <row r="26" spans="1:34" x14ac:dyDescent="0.25">
      <c r="F26" s="289"/>
      <c r="G26" s="289"/>
    </row>
  </sheetData>
  <sheetProtection sheet="1" objects="1" scenarios="1"/>
  <mergeCells count="76">
    <mergeCell ref="B1:AW1"/>
    <mergeCell ref="AE19:AF19"/>
    <mergeCell ref="AG17:AH17"/>
    <mergeCell ref="AG15:AH15"/>
    <mergeCell ref="AG16:AH16"/>
    <mergeCell ref="AG19:AH19"/>
    <mergeCell ref="AE17:AF17"/>
    <mergeCell ref="AE15:AF15"/>
    <mergeCell ref="AE16:AF16"/>
    <mergeCell ref="M2:W2"/>
    <mergeCell ref="Y2:AI2"/>
    <mergeCell ref="AK2:AU2"/>
    <mergeCell ref="G17:H17"/>
    <mergeCell ref="E17:F17"/>
    <mergeCell ref="G4:H4"/>
    <mergeCell ref="G5:H5"/>
    <mergeCell ref="G7:H7"/>
    <mergeCell ref="G8:H8"/>
    <mergeCell ref="G6:H6"/>
    <mergeCell ref="E5:F5"/>
    <mergeCell ref="E6:F6"/>
    <mergeCell ref="E7:F7"/>
    <mergeCell ref="E8:F8"/>
    <mergeCell ref="E13:F13"/>
    <mergeCell ref="E14:F14"/>
    <mergeCell ref="AB20:AC20"/>
    <mergeCell ref="Y20:AA20"/>
    <mergeCell ref="AB19:AC19"/>
    <mergeCell ref="M19:N19"/>
    <mergeCell ref="AB18:AC18"/>
    <mergeCell ref="M20:N20"/>
    <mergeCell ref="Q18:S18"/>
    <mergeCell ref="Q19:S19"/>
    <mergeCell ref="Q20:S20"/>
    <mergeCell ref="M18:N18"/>
    <mergeCell ref="T19:U19"/>
    <mergeCell ref="T20:U20"/>
    <mergeCell ref="T18:U18"/>
    <mergeCell ref="Y19:AA19"/>
    <mergeCell ref="E10:F10"/>
    <mergeCell ref="E11:F11"/>
    <mergeCell ref="E12:F12"/>
    <mergeCell ref="G3:H3"/>
    <mergeCell ref="Y18:AA18"/>
    <mergeCell ref="E9:F9"/>
    <mergeCell ref="G9:H9"/>
    <mergeCell ref="G10:H10"/>
    <mergeCell ref="G12:H12"/>
    <mergeCell ref="G18:H18"/>
    <mergeCell ref="T17:U17"/>
    <mergeCell ref="G14:H14"/>
    <mergeCell ref="E15:F15"/>
    <mergeCell ref="G15:H15"/>
    <mergeCell ref="E16:F16"/>
    <mergeCell ref="G16:H16"/>
    <mergeCell ref="G19:H19"/>
    <mergeCell ref="G13:H13"/>
    <mergeCell ref="G11:H11"/>
    <mergeCell ref="M17:N17"/>
    <mergeCell ref="M16:O16"/>
    <mergeCell ref="C2:K2"/>
    <mergeCell ref="AE18:AF18"/>
    <mergeCell ref="AG18:AH18"/>
    <mergeCell ref="AG13:AH13"/>
    <mergeCell ref="AE13:AF13"/>
    <mergeCell ref="AE14:AF14"/>
    <mergeCell ref="AG14:AH14"/>
    <mergeCell ref="E3:F3"/>
    <mergeCell ref="E4:F4"/>
    <mergeCell ref="Y16:AA16"/>
    <mergeCell ref="Y17:AA17"/>
    <mergeCell ref="AB16:AC16"/>
    <mergeCell ref="AB17:AC17"/>
    <mergeCell ref="Q16:S16"/>
    <mergeCell ref="Q17:S17"/>
    <mergeCell ref="T16:U16"/>
  </mergeCells>
  <conditionalFormatting sqref="N4:W13">
    <cfRule type="containsText" dxfId="451" priority="27" operator="containsText" text="S">
      <formula>NOT(ISERROR(SEARCH("S",N4)))</formula>
    </cfRule>
    <cfRule type="containsText" dxfId="450" priority="28" operator="containsText" text="H">
      <formula>NOT(ISERROR(SEARCH("H",N4)))</formula>
    </cfRule>
  </conditionalFormatting>
  <conditionalFormatting sqref="N4:W13">
    <cfRule type="containsText" dxfId="449" priority="26" operator="containsText" text="D">
      <formula>NOT(ISERROR(SEARCH("D",N4)))</formula>
    </cfRule>
  </conditionalFormatting>
  <conditionalFormatting sqref="N4:W13">
    <cfRule type="containsText" dxfId="448" priority="25" operator="containsText" text="R">
      <formula>NOT(ISERROR(SEARCH("R",N4)))</formula>
    </cfRule>
  </conditionalFormatting>
  <conditionalFormatting sqref="N4:W13">
    <cfRule type="cellIs" dxfId="447" priority="24" operator="between">
      <formula>2</formula>
      <formula>5</formula>
    </cfRule>
  </conditionalFormatting>
  <conditionalFormatting sqref="Z4:AI11">
    <cfRule type="containsText" dxfId="446" priority="22" operator="containsText" text="S">
      <formula>NOT(ISERROR(SEARCH("S",Z4)))</formula>
    </cfRule>
    <cfRule type="containsText" dxfId="445" priority="23" operator="containsText" text="H">
      <formula>NOT(ISERROR(SEARCH("H",Z4)))</formula>
    </cfRule>
  </conditionalFormatting>
  <conditionalFormatting sqref="Z4:AI11">
    <cfRule type="containsText" dxfId="444" priority="21" operator="containsText" text="D">
      <formula>NOT(ISERROR(SEARCH("D",Z4)))</formula>
    </cfRule>
  </conditionalFormatting>
  <conditionalFormatting sqref="Z4:AI11">
    <cfRule type="containsText" dxfId="443" priority="20" operator="containsText" text="R">
      <formula>NOT(ISERROR(SEARCH("R",Z4)))</formula>
    </cfRule>
  </conditionalFormatting>
  <conditionalFormatting sqref="Z4:AI11">
    <cfRule type="cellIs" dxfId="442" priority="19" operator="between">
      <formula>2</formula>
      <formula>5</formula>
    </cfRule>
  </conditionalFormatting>
  <conditionalFormatting sqref="AL4:AU13">
    <cfRule type="containsText" dxfId="441" priority="17" operator="containsText" text="S">
      <formula>NOT(ISERROR(SEARCH("S",AL4)))</formula>
    </cfRule>
    <cfRule type="containsText" dxfId="440" priority="18" operator="containsText" text="H">
      <formula>NOT(ISERROR(SEARCH("H",AL4)))</formula>
    </cfRule>
  </conditionalFormatting>
  <conditionalFormatting sqref="AL4:AU13">
    <cfRule type="containsText" dxfId="439" priority="16" operator="containsText" text="D">
      <formula>NOT(ISERROR(SEARCH("D",AL4)))</formula>
    </cfRule>
  </conditionalFormatting>
  <conditionalFormatting sqref="AL4:AU13">
    <cfRule type="containsText" dxfId="438" priority="15" operator="containsText" text="R">
      <formula>NOT(ISERROR(SEARCH("R",AL4)))</formula>
    </cfRule>
  </conditionalFormatting>
  <conditionalFormatting sqref="AL4:AU13">
    <cfRule type="cellIs" dxfId="437" priority="14" operator="between">
      <formula>2</formula>
      <formula>5</formula>
    </cfRule>
  </conditionalFormatting>
  <conditionalFormatting sqref="AB16 AB20">
    <cfRule type="cellIs" dxfId="436" priority="10" operator="greaterThan">
      <formula>0</formula>
    </cfRule>
    <cfRule type="cellIs" dxfId="435" priority="11" operator="lessThan">
      <formula>0</formula>
    </cfRule>
  </conditionalFormatting>
  <conditionalFormatting sqref="T18:U18">
    <cfRule type="cellIs" dxfId="434" priority="6" operator="greaterThanOrEqual">
      <formula>0</formula>
    </cfRule>
    <cfRule type="cellIs" dxfId="433" priority="7" operator="lessThan">
      <formula>0</formula>
    </cfRule>
  </conditionalFormatting>
  <conditionalFormatting sqref="T19:U20">
    <cfRule type="cellIs" dxfId="432" priority="4" operator="greaterThanOrEqual">
      <formula>0</formula>
    </cfRule>
    <cfRule type="cellIs" dxfId="431" priority="5" operator="lessThan">
      <formula>0</formula>
    </cfRule>
  </conditionalFormatting>
  <conditionalFormatting sqref="AG14:AH19">
    <cfRule type="cellIs" dxfId="430" priority="2" operator="greaterThan">
      <formula>0</formula>
    </cfRule>
    <cfRule type="cellIs" dxfId="429" priority="3" operator="lessThanOrEqual">
      <formula>0</formula>
    </cfRule>
  </conditionalFormatting>
  <conditionalFormatting sqref="AG19:AH19">
    <cfRule type="cellIs" dxfId="428" priority="1" operator="greaterThanOrEqual">
      <formula>0.2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8299BB-F585-4D88-8411-E6805AC6FD31}">
          <x14:formula1>
            <xm:f>Rules!$B$30:$J$30</xm:f>
          </x14:formula1>
          <xm:sqref>T16</xm:sqref>
        </x14:dataValidation>
        <x14:dataValidation type="list" allowBlank="1" showInputMessage="1" showErrorMessage="1" xr:uid="{D5FE7B12-B6C5-4F6A-84C7-54F7E7E19778}">
          <x14:formula1>
            <xm:f>Rules!$A$31:$A$33</xm:f>
          </x14:formula1>
          <xm:sqref>T17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156"/>
  <sheetViews>
    <sheetView workbookViewId="0">
      <selection sqref="A1:X1"/>
    </sheetView>
  </sheetViews>
  <sheetFormatPr defaultColWidth="8.75" defaultRowHeight="15.75" x14ac:dyDescent="0.25"/>
  <cols>
    <col min="12" max="13" width="4.75" customWidth="1"/>
    <col min="14" max="24" width="4" style="31" customWidth="1"/>
  </cols>
  <sheetData>
    <row r="1" spans="1:24" ht="26.25" x14ac:dyDescent="0.4">
      <c r="A1" s="527" t="s">
        <v>296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</row>
    <row r="2" spans="1:24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 s="31" t="s">
        <v>7</v>
      </c>
      <c r="O2" s="31">
        <v>1</v>
      </c>
      <c r="P2" s="31">
        <v>2</v>
      </c>
      <c r="Q2" s="31">
        <v>3</v>
      </c>
      <c r="R2" s="31">
        <v>4</v>
      </c>
      <c r="S2" s="31">
        <v>5</v>
      </c>
      <c r="T2" s="31">
        <v>6</v>
      </c>
      <c r="U2" s="31">
        <v>7</v>
      </c>
      <c r="V2" s="31">
        <v>8</v>
      </c>
      <c r="W2" s="31">
        <v>9</v>
      </c>
      <c r="X2" s="31">
        <v>10</v>
      </c>
    </row>
    <row r="3" spans="1:24" x14ac:dyDescent="0.25">
      <c r="A3">
        <v>4</v>
      </c>
      <c r="B3">
        <f>MAX(Hit!B3,Stand!B3,Double!B3)</f>
        <v>-0.38538530661686632</v>
      </c>
      <c r="C3">
        <f>MAX(Hit!C3,Stand!C3,Double!C3)</f>
        <v>-0.11491332761892138</v>
      </c>
      <c r="D3">
        <f>MAX(Hit!D3,Stand!D3,Double!D3)</f>
        <v>-8.261331429974432E-2</v>
      </c>
      <c r="E3">
        <f>MAX(Hit!E3,Stand!E3,Double!E3)</f>
        <v>-4.9367420106916929E-2</v>
      </c>
      <c r="F3">
        <f>MAX(Hit!F3,Stand!F3,Double!F3)</f>
        <v>-1.2379926519926553E-2</v>
      </c>
      <c r="G3">
        <f>MAX(Hit!G3,Stand!G3,Double!G3)</f>
        <v>1.1130417280979743E-2</v>
      </c>
      <c r="H3">
        <f>MAX(Hit!H3,Stand!H3,Double!H3)</f>
        <v>-8.8279201058463694E-2</v>
      </c>
      <c r="I3">
        <f>MAX(Hit!I3,Stand!I3,Double!I3)</f>
        <v>-0.15933415266020512</v>
      </c>
      <c r="J3">
        <f>MAX(Hit!J3,Stand!J3,Double!J3)</f>
        <v>-0.24066617915336552</v>
      </c>
      <c r="K3">
        <f>MAX(Hit!K3,Stand!K3,Double!K3)</f>
        <v>-0.33509986436351102</v>
      </c>
      <c r="N3" s="31">
        <v>4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5">
      <c r="A4">
        <v>5</v>
      </c>
      <c r="B4">
        <f>MAX(Hit!B4,Stand!B4,Double!B4)</f>
        <v>-0.40632230211141918</v>
      </c>
      <c r="C4">
        <f>MAX(Hit!C4,Stand!C4,Double!C4)</f>
        <v>-0.12821556706374751</v>
      </c>
      <c r="D4">
        <f>MAX(Hit!D4,Stand!D4,Double!D4)</f>
        <v>-9.5310227261489827E-2</v>
      </c>
      <c r="E4">
        <f>MAX(Hit!E4,Stand!E4,Double!E4)</f>
        <v>-6.1479464199694266E-2</v>
      </c>
      <c r="F4">
        <f>MAX(Hit!F4,Stand!F4,Double!F4)</f>
        <v>-2.3978970391859797E-2</v>
      </c>
      <c r="G4">
        <f>MAX(Hit!G4,Stand!G4,Double!G4)</f>
        <v>-1.1863378384402296E-3</v>
      </c>
      <c r="H4">
        <f>MAX(Hit!H4,Stand!H4,Double!H4)</f>
        <v>-0.11944744188414852</v>
      </c>
      <c r="I4">
        <f>MAX(Hit!I4,Stand!I4,Double!I4)</f>
        <v>-0.18809330390318521</v>
      </c>
      <c r="J4">
        <f>MAX(Hit!J4,Stand!J4,Double!J4)</f>
        <v>-0.2666150533579591</v>
      </c>
      <c r="K4">
        <f>MAX(Hit!K4,Stand!K4,Double!K4)</f>
        <v>-0.3577434525808979</v>
      </c>
      <c r="N4" s="31">
        <v>5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5">
      <c r="A5">
        <v>6</v>
      </c>
      <c r="B5">
        <f>MAX(Hit!B5,Stand!B5,Double!B5)</f>
        <v>-0.4196869034710109</v>
      </c>
      <c r="C5">
        <f>MAX(Hit!C5,Stand!C5,Double!C5)</f>
        <v>-0.14075911746001996</v>
      </c>
      <c r="D5">
        <f>MAX(Hit!D5,Stand!D5,Double!D5)</f>
        <v>-0.10729107800860832</v>
      </c>
      <c r="E5">
        <f>MAX(Hit!E5,Stand!E5,Double!E5)</f>
        <v>-7.2917141926387333E-2</v>
      </c>
      <c r="F5">
        <f>MAX(Hit!F5,Stand!F5,Double!F5)</f>
        <v>-3.4915973330102358E-2</v>
      </c>
      <c r="G5">
        <f>MAX(Hit!G5,Stand!G5,Double!G5)</f>
        <v>-1.3005835529874346E-2</v>
      </c>
      <c r="H5">
        <f>MAX(Hit!H5,Stand!H5,Double!H5)</f>
        <v>-0.15193270723669947</v>
      </c>
      <c r="I5">
        <f>MAX(Hit!I5,Stand!I5,Double!I5)</f>
        <v>-0.21724188132078476</v>
      </c>
      <c r="J5">
        <f>MAX(Hit!J5,Stand!J5,Double!J5)</f>
        <v>-0.29264070019772603</v>
      </c>
      <c r="K5">
        <f>MAX(Hit!K5,Stand!K5,Double!K5)</f>
        <v>-0.38050766229289545</v>
      </c>
      <c r="N5" s="31">
        <v>6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5">
      <c r="A6">
        <v>7</v>
      </c>
      <c r="B6">
        <f>MAX(Hit!B6,Stand!B6,Double!B6)</f>
        <v>-0.39971038372569107</v>
      </c>
      <c r="C6">
        <f>MAX(Hit!C6,Stand!C6,Double!C6)</f>
        <v>-0.10918342786661635</v>
      </c>
      <c r="D6">
        <f>MAX(Hit!D6,Stand!D6,Double!D6)</f>
        <v>-7.6582981904463526E-2</v>
      </c>
      <c r="E6">
        <f>MAX(Hit!E6,Stand!E6,Double!E6)</f>
        <v>-4.302179400434189E-2</v>
      </c>
      <c r="F6">
        <f>MAX(Hit!F6,Stand!F6,Double!F6)</f>
        <v>-7.271360902941058E-3</v>
      </c>
      <c r="G6">
        <f>MAX(Hit!G6,Stand!G6,Double!G6)</f>
        <v>2.9185342353860819E-2</v>
      </c>
      <c r="H6">
        <f>MAX(Hit!H6,Stand!H6,Double!H6)</f>
        <v>-6.8807799580427792E-2</v>
      </c>
      <c r="I6">
        <f>MAX(Hit!I6,Stand!I6,Double!I6)</f>
        <v>-0.21060476872434969</v>
      </c>
      <c r="J6">
        <f>MAX(Hit!J6,Stand!J6,Double!J6)</f>
        <v>-0.28536544048687673</v>
      </c>
      <c r="K6">
        <f>MAX(Hit!K6,Stand!K6,Double!K6)</f>
        <v>-0.36507789921394673</v>
      </c>
      <c r="N6" s="31">
        <v>7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5">
      <c r="A7">
        <v>8</v>
      </c>
      <c r="B7">
        <f>MAX(Hit!B7,Stand!B7,Double!B7)</f>
        <v>-0.33034033459070078</v>
      </c>
      <c r="C7">
        <f>MAX(Hit!C7,Stand!C7,Double!C7)</f>
        <v>-2.1798188008805668E-2</v>
      </c>
      <c r="D7">
        <f>MAX(Hit!D7,Stand!D7,Double!D7)</f>
        <v>8.0052625306547553E-3</v>
      </c>
      <c r="E7">
        <f>MAX(Hit!E7,Stand!E7,Double!E7)</f>
        <v>3.8784473277208804E-2</v>
      </c>
      <c r="F7">
        <f>MAX(Hit!F7,Stand!F7,Double!F7)</f>
        <v>7.0804635983033687E-2</v>
      </c>
      <c r="G7">
        <f>MAX(Hit!G7,Stand!G7,Double!G7)</f>
        <v>0.11496015009622315</v>
      </c>
      <c r="H7">
        <f>MAX(Hit!H7,Stand!H7,Double!H7)</f>
        <v>8.2207439363742862E-2</v>
      </c>
      <c r="I7">
        <f>MAX(Hit!I7,Stand!I7,Double!I7)</f>
        <v>-5.9898275658656276E-2</v>
      </c>
      <c r="J7">
        <f>MAX(Hit!J7,Stand!J7,Double!J7)</f>
        <v>-0.21018633199821768</v>
      </c>
      <c r="K7">
        <f>MAX(Hit!K7,Stand!K7,Double!K7)</f>
        <v>-0.30177738614031369</v>
      </c>
      <c r="N7" s="31">
        <v>8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5">
      <c r="A8">
        <v>9</v>
      </c>
      <c r="B8">
        <f>MAX(Hit!B8,Stand!B8,Double!B8)</f>
        <v>-0.25192476177072082</v>
      </c>
      <c r="C8">
        <f>MAX(Hit!C8,Stand!C8,Double!C8)</f>
        <v>7.4446037576340551E-2</v>
      </c>
      <c r="D8">
        <f>MAX(Hit!D8,Stand!D8,Double!D8)</f>
        <v>0.12081635332999674</v>
      </c>
      <c r="E8">
        <f>MAX(Hit!E8,Stand!E8,Double!E8)</f>
        <v>0.18194893405242163</v>
      </c>
      <c r="F8">
        <f>MAX(Hit!F8,Stand!F8,Double!F8)</f>
        <v>0.2430572248730361</v>
      </c>
      <c r="G8">
        <f>MAX(Hit!G8,Stand!G8,Double!G8)</f>
        <v>0.31705474570166675</v>
      </c>
      <c r="H8">
        <f>MAX(Hit!H8,Stand!H8,Double!H8)</f>
        <v>0.17186785993695267</v>
      </c>
      <c r="I8">
        <f>MAX(Hit!I8,Stand!I8,Double!I8)</f>
        <v>9.8376217435392543E-2</v>
      </c>
      <c r="J8">
        <f>MAX(Hit!J8,Stand!J8,Double!J8)</f>
        <v>-5.2178053462651766E-2</v>
      </c>
      <c r="K8">
        <f>MAX(Hit!K8,Stand!K8,Double!K8)</f>
        <v>-0.21343169035706566</v>
      </c>
      <c r="N8" s="31">
        <v>9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D</v>
      </c>
      <c r="R8" s="31" t="str">
        <f>IF(E8=HS!E8,HS!R8,"D")</f>
        <v>D</v>
      </c>
      <c r="S8" s="31" t="str">
        <f>IF(F8=HS!F8,HS!S8,"D")</f>
        <v>D</v>
      </c>
      <c r="T8" s="31" t="str">
        <f>IF(G8=HS!G8,HS!T8,"D")</f>
        <v>D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5">
      <c r="A9">
        <v>10</v>
      </c>
      <c r="B9">
        <f>MAX(Hit!B9,Stand!B9,Double!B9)</f>
        <v>-0.14666789263035868</v>
      </c>
      <c r="C9">
        <f>MAX(Hit!C9,Stand!C9,Double!C9)</f>
        <v>0.35893941244229921</v>
      </c>
      <c r="D9">
        <f>MAX(Hit!D9,Stand!D9,Double!D9)</f>
        <v>0.40932067017593943</v>
      </c>
      <c r="E9">
        <f>MAX(Hit!E9,Stand!E9,Double!E9)</f>
        <v>0.46094024379435394</v>
      </c>
      <c r="F9">
        <f>MAX(Hit!F9,Stand!F9,Double!F9)</f>
        <v>0.51251710900326763</v>
      </c>
      <c r="G9">
        <f>MAX(Hit!G9,Stand!G9,Double!G9)</f>
        <v>0.57559016859776846</v>
      </c>
      <c r="H9">
        <f>MAX(Hit!H9,Stand!H9,Double!H9)</f>
        <v>0.39241245528243768</v>
      </c>
      <c r="I9">
        <f>MAX(Hit!I9,Stand!I9,Double!I9)</f>
        <v>0.28663571688628381</v>
      </c>
      <c r="J9">
        <f>MAX(Hit!J9,Stand!J9,Double!J9)</f>
        <v>0.14432836838077101</v>
      </c>
      <c r="K9">
        <f>MAX(Hit!K9,Stand!K9,Double!K9)</f>
        <v>-4.4990260383612951E-2</v>
      </c>
      <c r="N9" s="31">
        <v>10</v>
      </c>
      <c r="O9" s="31" t="str">
        <f>IF(B9=HS!B9,HS!O9,"D")</f>
        <v>H</v>
      </c>
      <c r="P9" s="31" t="str">
        <f>IF(C9=HS!C9,HS!P9,"D")</f>
        <v>D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D</v>
      </c>
      <c r="V9" s="31" t="str">
        <f>IF(I9=HS!I9,HS!V9,"D")</f>
        <v>D</v>
      </c>
      <c r="W9" s="31" t="str">
        <f>IF(J9=HS!J9,HS!W9,"D")</f>
        <v>D</v>
      </c>
      <c r="X9" s="31" t="str">
        <f>IF(K9=HS!K9,HS!X9,"D")</f>
        <v>H</v>
      </c>
    </row>
    <row r="10" spans="1:24" x14ac:dyDescent="0.25">
      <c r="A10">
        <v>11</v>
      </c>
      <c r="B10">
        <f>MAX(Hit!B10,Stand!B10,Double!B10)</f>
        <v>-4.1986836980868192E-2</v>
      </c>
      <c r="C10">
        <f>MAX(Hit!C10,Stand!C10,Double!C10)</f>
        <v>0.47064092333946905</v>
      </c>
      <c r="D10">
        <f>MAX(Hit!D10,Stand!D10,Double!D10)</f>
        <v>0.51779525312221697</v>
      </c>
      <c r="E10">
        <f>MAX(Hit!E10,Stand!E10,Double!E10)</f>
        <v>0.56604055041797596</v>
      </c>
      <c r="F10">
        <f>MAX(Hit!F10,Stand!F10,Double!F10)</f>
        <v>0.6146990179090277</v>
      </c>
      <c r="G10">
        <f>MAX(Hit!G10,Stand!G10,Double!G10)</f>
        <v>0.66738009490756944</v>
      </c>
      <c r="H10">
        <f>MAX(Hit!H10,Stand!H10,Double!H10)</f>
        <v>0.46288894886429077</v>
      </c>
      <c r="I10">
        <f>MAX(Hit!I10,Stand!I10,Double!I10)</f>
        <v>0.35069259087031507</v>
      </c>
      <c r="J10">
        <f>MAX(Hit!J10,Stand!J10,Double!J10)</f>
        <v>0.2277834231524547</v>
      </c>
      <c r="K10">
        <f>MAX(Hit!K10,Stand!K10,Double!K10)</f>
        <v>5.9690795265877561E-2</v>
      </c>
      <c r="N10" s="31">
        <v>11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5">
      <c r="A11">
        <v>12</v>
      </c>
      <c r="B11">
        <f>MAX(Hit!B11,Stand!B11,Double!B11)</f>
        <v>-0.4656605837768395</v>
      </c>
      <c r="C11">
        <f>MAX(Hit!C11,Stand!C11,Double!C11)</f>
        <v>-0.25338998596663803</v>
      </c>
      <c r="D11">
        <f>MAX(Hit!D11,Stand!D11,Double!D11)</f>
        <v>-0.23369089979808655</v>
      </c>
      <c r="E11">
        <f>MAX(Hit!E11,Stand!E11,Double!E11)</f>
        <v>-0.21106310899491437</v>
      </c>
      <c r="F11">
        <f>MAX(Hit!F11,Stand!F11,Double!F11)</f>
        <v>-0.16719266083547546</v>
      </c>
      <c r="G11">
        <f>MAX(Hit!G11,Stand!G11,Double!G11)</f>
        <v>-0.15369901583000456</v>
      </c>
      <c r="H11">
        <f>MAX(Hit!H11,Stand!H11,Double!H11)</f>
        <v>-0.21284771451731427</v>
      </c>
      <c r="I11">
        <f>MAX(Hit!I11,Stand!I11,Double!I11)</f>
        <v>-0.2715748050242861</v>
      </c>
      <c r="J11">
        <f>MAX(Hit!J11,Stand!J11,Double!J11)</f>
        <v>-0.34001328060893565</v>
      </c>
      <c r="K11">
        <f>MAX(Hit!K11,Stand!K11,Double!K11)</f>
        <v>-0.42069618899826788</v>
      </c>
      <c r="N11" s="31">
        <v>12</v>
      </c>
      <c r="O11" s="31" t="str">
        <f>IF(B11=HS!B11,HS!O11,"D")</f>
        <v>H</v>
      </c>
      <c r="P11" s="31" t="str">
        <f>IF(C11=HS!C11,HS!P11,"D")</f>
        <v>H</v>
      </c>
      <c r="Q11" s="31" t="str">
        <f>IF(D11=HS!D11,HS!Q11,"D")</f>
        <v>H</v>
      </c>
      <c r="R11" s="31" t="str">
        <f>IF(E11=HS!E11,HS!R11,"D")</f>
        <v>S</v>
      </c>
      <c r="S11" s="31" t="str">
        <f>IF(F11=HS!F11,HS!S11,"D")</f>
        <v>S</v>
      </c>
      <c r="T11" s="31" t="str">
        <f>IF(G11=HS!G11,HS!T11,"D")</f>
        <v>S</v>
      </c>
      <c r="U11" s="31" t="str">
        <f>IF(H11=HS!H11,HS!U11,"D")</f>
        <v>H</v>
      </c>
      <c r="V11" s="31" t="str">
        <f>IF(I11=HS!I11,HS!V11,"D")</f>
        <v>H</v>
      </c>
      <c r="W11" s="31" t="str">
        <f>IF(J11=HS!J11,HS!W11,"D")</f>
        <v>H</v>
      </c>
      <c r="X11" s="31" t="str">
        <f>IF(K11=HS!K11,HS!X11,"D")</f>
        <v>H</v>
      </c>
    </row>
    <row r="12" spans="1:24" x14ac:dyDescent="0.25">
      <c r="A12">
        <v>13</v>
      </c>
      <c r="B12">
        <f>MAX(Hit!B12,Stand!B12,Double!B12)</f>
        <v>-0.50382768493563668</v>
      </c>
      <c r="C12">
        <f>MAX(Hit!C12,Stand!C12,Double!C12)</f>
        <v>-0.29278372720927737</v>
      </c>
      <c r="D12">
        <f>MAX(Hit!D12,Stand!D12,Double!D12)</f>
        <v>-0.2522502292357135</v>
      </c>
      <c r="E12">
        <f>MAX(Hit!E12,Stand!E12,Double!E12)</f>
        <v>-0.21106310899491437</v>
      </c>
      <c r="F12">
        <f>MAX(Hit!F12,Stand!F12,Double!F12)</f>
        <v>-0.16719266083547546</v>
      </c>
      <c r="G12">
        <f>MAX(Hit!G12,Stand!G12,Double!G12)</f>
        <v>-0.15369901583000456</v>
      </c>
      <c r="H12">
        <f>MAX(Hit!H12,Stand!H12,Double!H12)</f>
        <v>-0.26907287776607752</v>
      </c>
      <c r="I12">
        <f>MAX(Hit!I12,Stand!I12,Double!I12)</f>
        <v>-0.32360517609397998</v>
      </c>
      <c r="J12">
        <f>MAX(Hit!J12,Stand!J12,Double!J12)</f>
        <v>-0.3871551891368688</v>
      </c>
      <c r="K12">
        <f>MAX(Hit!K12,Stand!K12,Double!K12)</f>
        <v>-0.46207503264124877</v>
      </c>
      <c r="N12" s="31">
        <v>13</v>
      </c>
      <c r="O12" s="31" t="str">
        <f>IF(B12=HS!B12,HS!O12,"D")</f>
        <v>H</v>
      </c>
      <c r="P12" s="31" t="str">
        <f>IF(C12=HS!C12,HS!P12,"D")</f>
        <v>S</v>
      </c>
      <c r="Q12" s="31" t="str">
        <f>IF(D12=HS!D12,HS!Q12,"D")</f>
        <v>S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5">
      <c r="A13">
        <v>14</v>
      </c>
      <c r="B13">
        <f>MAX(Hit!B13,Stand!B13,Double!B13)</f>
        <v>-0.53926856458309125</v>
      </c>
      <c r="C13">
        <f>MAX(Hit!C13,Stand!C13,Double!C13)</f>
        <v>-0.29278372720927737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-0.16719266083547546</v>
      </c>
      <c r="G13">
        <f>MAX(Hit!G13,Stand!G13,Double!G13)</f>
        <v>-0.15369901583000456</v>
      </c>
      <c r="H13">
        <f>MAX(Hit!H13,Stand!H13,Double!H13)</f>
        <v>-0.3212819579256434</v>
      </c>
      <c r="I13">
        <f>MAX(Hit!I13,Stand!I13,Double!I13)</f>
        <v>-0.37191909208726714</v>
      </c>
      <c r="J13">
        <f>MAX(Hit!J13,Stand!J13,Double!J13)</f>
        <v>-0.43092981848423534</v>
      </c>
      <c r="K13">
        <f>MAX(Hit!K13,Stand!K13,Double!K13)</f>
        <v>-0.50049824459544534</v>
      </c>
      <c r="N13" s="31">
        <v>14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5">
      <c r="A14">
        <v>15</v>
      </c>
      <c r="B14">
        <f>MAX(Hit!B14,Stand!B14,Double!B14)</f>
        <v>-0.57217795282715611</v>
      </c>
      <c r="C14">
        <f>MAX(Hit!C14,Stand!C14,Double!C14)</f>
        <v>-0.29278372720927737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-0.16719266083547546</v>
      </c>
      <c r="G14">
        <f>MAX(Hit!G14,Stand!G14,Double!G14)</f>
        <v>-0.15369901583000456</v>
      </c>
      <c r="H14">
        <f>MAX(Hit!H14,Stand!H14,Double!H14)</f>
        <v>-0.36976181807381175</v>
      </c>
      <c r="I14">
        <f>MAX(Hit!I14,Stand!I14,Double!I14)</f>
        <v>-0.41678201408103377</v>
      </c>
      <c r="J14">
        <f>MAX(Hit!J14,Stand!J14,Double!J14)</f>
        <v>-0.47157768859250421</v>
      </c>
      <c r="K14">
        <f>MAX(Hit!K14,Stand!K14,Double!K14)</f>
        <v>-0.53617694141005634</v>
      </c>
      <c r="N14" s="31">
        <v>15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5">
      <c r="A15">
        <v>16</v>
      </c>
      <c r="B15">
        <f>MAX(Hit!B15,Stand!B15,Double!B15)</f>
        <v>-0.57578184676460165</v>
      </c>
      <c r="C15">
        <f>MAX(Hit!C15,Stand!C15,Double!C15)</f>
        <v>-0.29278372720927737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-0.16719266083547546</v>
      </c>
      <c r="G15">
        <f>MAX(Hit!G15,Stand!G15,Double!G15)</f>
        <v>-0.15369901583000456</v>
      </c>
      <c r="H15">
        <f>MAX(Hit!H15,Stand!H15,Double!H15)</f>
        <v>-0.41477883106853947</v>
      </c>
      <c r="I15">
        <f>MAX(Hit!I15,Stand!I15,Double!I15)</f>
        <v>-0.45844044164667419</v>
      </c>
      <c r="J15">
        <f>MAX(Hit!J15,Stand!J15,Double!J15)</f>
        <v>-0.50932213940732529</v>
      </c>
      <c r="K15">
        <f>MAX(Hit!K15,Stand!K15,Double!K15)</f>
        <v>-0.56930715988076663</v>
      </c>
      <c r="N15" s="31">
        <v>16</v>
      </c>
      <c r="O15" s="31" t="str">
        <f>IF(B15=HS!B15,HS!O15,"D")</f>
        <v>S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5">
      <c r="A16">
        <v>17</v>
      </c>
      <c r="B16">
        <f>MAX(Hit!B16,Stand!B16,Double!B16)</f>
        <v>-0.46435750824198774</v>
      </c>
      <c r="C16">
        <f>MAX(Hit!C16,Stand!C16,Double!C16)</f>
        <v>-0.15297458768154204</v>
      </c>
      <c r="D16">
        <f>MAX(Hit!D16,Stand!D16,Double!D16)</f>
        <v>-0.11721624142457354</v>
      </c>
      <c r="E16">
        <f>MAX(Hit!E16,Stand!E16,Double!E16)</f>
        <v>-8.0573373145316152E-2</v>
      </c>
      <c r="F16">
        <f>MAX(Hit!F16,Stand!F16,Double!F16)</f>
        <v>-4.4941375564924613E-2</v>
      </c>
      <c r="G16">
        <f>MAX(Hit!G16,Stand!G16,Double!G16)</f>
        <v>1.1739160673341797E-2</v>
      </c>
      <c r="H16">
        <f>MAX(Hit!H16,Stand!H16,Double!H16)</f>
        <v>-0.10680898948269474</v>
      </c>
      <c r="I16">
        <f>MAX(Hit!I16,Stand!I16,Double!I16)</f>
        <v>-0.38195097104844722</v>
      </c>
      <c r="J16">
        <f>MAX(Hit!J16,Stand!J16,Double!J16)</f>
        <v>-0.42315423964521748</v>
      </c>
      <c r="K16">
        <f>MAX(Hit!K16,Stand!K16,Double!K16)</f>
        <v>-0.46435750824198757</v>
      </c>
      <c r="N16" s="31">
        <v>17</v>
      </c>
      <c r="O16" s="31" t="str">
        <f>IF(B16=HS!B16,HS!O16,"D")</f>
        <v>S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S</v>
      </c>
      <c r="V16" s="31" t="str">
        <f>IF(I16=HS!I16,HS!V16,"D")</f>
        <v>S</v>
      </c>
      <c r="W16" s="31" t="str">
        <f>IF(J16=HS!J16,HS!W16,"D")</f>
        <v>S</v>
      </c>
      <c r="X16" s="31" t="str">
        <f>IF(K16=HS!K16,HS!X16,"D")</f>
        <v>S</v>
      </c>
    </row>
    <row r="17" spans="1:24" x14ac:dyDescent="0.25">
      <c r="A17">
        <v>18</v>
      </c>
      <c r="B17">
        <f>MAX(Hit!B17,Stand!B17,Double!B17)</f>
        <v>-0.24150883119675959</v>
      </c>
      <c r="C17">
        <f>MAX(Hit!C17,Stand!C17,Double!C17)</f>
        <v>0.12174190222088777</v>
      </c>
      <c r="D17">
        <f>MAX(Hit!D17,Stand!D17,Double!D17)</f>
        <v>0.14830007284131125</v>
      </c>
      <c r="E17">
        <f>MAX(Hit!E17,Stand!E17,Double!E17)</f>
        <v>0.17585443719748528</v>
      </c>
      <c r="F17">
        <f>MAX(Hit!F17,Stand!F17,Double!F17)</f>
        <v>0.19956119497617708</v>
      </c>
      <c r="G17">
        <f>MAX(Hit!G17,Stand!G17,Double!G17)</f>
        <v>0.28344391604689845</v>
      </c>
      <c r="H17">
        <f>MAX(Hit!H17,Stand!H17,Double!H17)</f>
        <v>0.39955416733655175</v>
      </c>
      <c r="I17">
        <f>MAX(Hit!I17,Stand!I17,Double!I17)</f>
        <v>0.10595134861912359</v>
      </c>
      <c r="J17">
        <f>MAX(Hit!J17,Stand!J17,Double!J17)</f>
        <v>-0.18316335667343342</v>
      </c>
      <c r="K17">
        <f>MAX(Hit!K17,Stand!K17,Double!K17)</f>
        <v>-0.24150883119675953</v>
      </c>
      <c r="N17" s="31">
        <v>18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5">
      <c r="A18">
        <v>19</v>
      </c>
      <c r="B18">
        <f>MAX(Hit!B18,Stand!B18,Double!B18)</f>
        <v>-1.8660154151531605E-2</v>
      </c>
      <c r="C18">
        <f>MAX(Hit!C18,Stand!C18,Double!C18)</f>
        <v>0.38630468602058998</v>
      </c>
      <c r="D18">
        <f>MAX(Hit!D18,Stand!D18,Double!D18)</f>
        <v>0.40436293659776018</v>
      </c>
      <c r="E18">
        <f>MAX(Hit!E18,Stand!E18,Double!E18)</f>
        <v>0.42317892482749647</v>
      </c>
      <c r="F18">
        <f>MAX(Hit!F18,Stand!F18,Double!F18)</f>
        <v>0.43951210416088371</v>
      </c>
      <c r="G18">
        <f>MAX(Hit!G18,Stand!G18,Double!G18)</f>
        <v>0.49597707378731903</v>
      </c>
      <c r="H18">
        <f>MAX(Hit!H18,Stand!H18,Double!H18)</f>
        <v>0.61597649575343139</v>
      </c>
      <c r="I18">
        <f>MAX(Hit!I18,Stand!I18,Double!I18)</f>
        <v>0.59385366828669439</v>
      </c>
      <c r="J18">
        <f>MAX(Hit!J18,Stand!J18,Double!J18)</f>
        <v>0.28759675706758142</v>
      </c>
      <c r="K18">
        <f>MAX(Hit!K18,Stand!K18,Double!K18)</f>
        <v>-1.8660154151531549E-2</v>
      </c>
      <c r="N18" s="31">
        <v>19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5">
      <c r="A19">
        <v>20</v>
      </c>
      <c r="B19">
        <f>MAX(Hit!B19,Stand!B19,Double!B19)</f>
        <v>0.20418852289369643</v>
      </c>
      <c r="C19">
        <f>MAX(Hit!C19,Stand!C19,Double!C19)</f>
        <v>0.63998657521683899</v>
      </c>
      <c r="D19">
        <f>MAX(Hit!D19,Stand!D19,Double!D19)</f>
        <v>0.65027209425148147</v>
      </c>
      <c r="E19">
        <f>MAX(Hit!E19,Stand!E19,Double!E19)</f>
        <v>0.66104996194807175</v>
      </c>
      <c r="F19">
        <f>MAX(Hit!F19,Stand!F19,Double!F19)</f>
        <v>0.67035969063279999</v>
      </c>
      <c r="G19">
        <f>MAX(Hit!G19,Stand!G19,Double!G19)</f>
        <v>0.70395857017134456</v>
      </c>
      <c r="H19">
        <f>MAX(Hit!H19,Stand!H19,Double!H19)</f>
        <v>0.77322722653717502</v>
      </c>
      <c r="I19">
        <f>MAX(Hit!I19,Stand!I19,Double!I19)</f>
        <v>0.79181515955189852</v>
      </c>
      <c r="J19">
        <f>MAX(Hit!J19,Stand!J19,Double!J19)</f>
        <v>0.75835687080859615</v>
      </c>
      <c r="K19">
        <f>MAX(Hit!K19,Stand!K19,Double!K19)</f>
        <v>0.43495775366292733</v>
      </c>
      <c r="N19" s="31">
        <v>20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5">
      <c r="A20">
        <v>21</v>
      </c>
      <c r="B20">
        <f>MAX(Hit!B20,Stand!B20,Double!B20)</f>
        <v>0.65780643070815525</v>
      </c>
      <c r="C20">
        <f>MAX(Hit!C20,Stand!C20,Double!C20)</f>
        <v>0.88200651549404019</v>
      </c>
      <c r="D20">
        <f>MAX(Hit!D20,Stand!D20,Double!D20)</f>
        <v>0.8853003573017495</v>
      </c>
      <c r="E20">
        <f>MAX(Hit!E20,Stand!E20,Double!E20)</f>
        <v>0.88876729296591961</v>
      </c>
      <c r="F20">
        <f>MAX(Hit!F20,Stand!F20,Double!F20)</f>
        <v>0.89175382659528035</v>
      </c>
      <c r="G20">
        <f>MAX(Hit!G20,Stand!G20,Double!G20)</f>
        <v>0.90283674384257995</v>
      </c>
      <c r="H20">
        <f>MAX(Hit!H20,Stand!H20,Double!H20)</f>
        <v>0.92592629596452347</v>
      </c>
      <c r="I20">
        <f>MAX(Hit!I20,Stand!I20,Double!I20)</f>
        <v>0.93060505318396625</v>
      </c>
      <c r="J20">
        <f>MAX(Hit!J20,Stand!J20,Double!J20)</f>
        <v>0.93917615614724415</v>
      </c>
      <c r="K20">
        <f>MAX(Hit!K20,Stand!K20,Double!K20)</f>
        <v>0.88857566147738609</v>
      </c>
      <c r="N20" s="31">
        <v>21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5">
      <c r="A21">
        <v>22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31">
        <v>22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5">
      <c r="A22">
        <v>23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23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5">
      <c r="A23">
        <v>24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24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5">
      <c r="A24">
        <v>25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25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5">
      <c r="A25">
        <v>26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26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5">
      <c r="A26">
        <v>27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27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5">
      <c r="A27">
        <v>28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28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5">
      <c r="A28">
        <v>29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29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5">
      <c r="A29">
        <v>30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30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5">
      <c r="A30">
        <v>31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31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2" spans="1:24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N32" s="31" t="s">
        <v>4</v>
      </c>
      <c r="O32" s="31">
        <v>1</v>
      </c>
      <c r="P32" s="31">
        <v>2</v>
      </c>
      <c r="Q32" s="31">
        <v>3</v>
      </c>
      <c r="R32" s="31">
        <v>4</v>
      </c>
      <c r="S32" s="31">
        <v>5</v>
      </c>
      <c r="T32" s="31">
        <v>6</v>
      </c>
      <c r="U32" s="31">
        <v>7</v>
      </c>
      <c r="V32" s="31">
        <v>8</v>
      </c>
      <c r="W32" s="31">
        <v>9</v>
      </c>
      <c r="X32" s="31">
        <v>10</v>
      </c>
    </row>
    <row r="33" spans="1:24" x14ac:dyDescent="0.25">
      <c r="A33">
        <v>12</v>
      </c>
      <c r="B33">
        <f>MAX(Hit!B33,Stand!B33,Double!B33)</f>
        <v>-0.2052135310715586</v>
      </c>
      <c r="C33">
        <f>MAX(Hit!C33,Stand!C33,Double!C33)</f>
        <v>8.1836216051656099E-2</v>
      </c>
      <c r="D33">
        <f>MAX(Hit!D33,Stand!D33,Double!D33)</f>
        <v>0.10350704654207785</v>
      </c>
      <c r="E33">
        <f>MAX(Hit!E33,Stand!E33,Double!E33)</f>
        <v>0.12659562809256975</v>
      </c>
      <c r="F33">
        <f>MAX(Hit!F33,Stand!F33,Double!F33)</f>
        <v>0.15648238458465505</v>
      </c>
      <c r="G33">
        <f>MAX(Hit!G33,Stand!G33,Double!G33)</f>
        <v>0.18595361333225541</v>
      </c>
      <c r="H33">
        <f>MAX(Hit!H33,Stand!H33,Double!H33)</f>
        <v>0.16547293077063502</v>
      </c>
      <c r="I33">
        <f>MAX(Hit!I33,Stand!I33,Double!I33)</f>
        <v>9.5115020927032348E-2</v>
      </c>
      <c r="J33">
        <f>MAX(Hit!J33,Stand!J33,Double!J33)</f>
        <v>6.5790841226834318E-5</v>
      </c>
      <c r="K33">
        <f>MAX(Hit!K33,Stand!K33,Double!K33)</f>
        <v>-0.12808280155666146</v>
      </c>
      <c r="N33" s="31">
        <v>12</v>
      </c>
      <c r="O33" s="31" t="str">
        <f>IF(B33=HS!B33,HS!O33,"D")</f>
        <v>H</v>
      </c>
      <c r="P33" s="31" t="str">
        <f>IF(C33=HS!C33,HS!P33,"D")</f>
        <v>H</v>
      </c>
      <c r="Q33" s="31" t="str">
        <f>IF(D33=HS!D33,HS!Q33,"D")</f>
        <v>H</v>
      </c>
      <c r="R33" s="31" t="str">
        <f>IF(E33=HS!E33,HS!R33,"D")</f>
        <v>H</v>
      </c>
      <c r="S33" s="31" t="str">
        <f>IF(F33=HS!F33,HS!S33,"D")</f>
        <v>H</v>
      </c>
      <c r="T33" s="31" t="str">
        <f>IF(G33=HS!G33,HS!T33,"D")</f>
        <v>H</v>
      </c>
      <c r="U33" s="31" t="str">
        <f>IF(H33=HS!H33,HS!U33,"D")</f>
        <v>H</v>
      </c>
      <c r="V33" s="31" t="str">
        <f>IF(I33=HS!I33,HS!V33,"D")</f>
        <v>H</v>
      </c>
      <c r="W33" s="31" t="str">
        <f>IF(J33=HS!J33,HS!W33,"D")</f>
        <v>H</v>
      </c>
      <c r="X33" s="31" t="str">
        <f>IF(K33=HS!K33,HS!X33,"D")</f>
        <v>H</v>
      </c>
    </row>
    <row r="34" spans="1:24" x14ac:dyDescent="0.25">
      <c r="A34">
        <v>13</v>
      </c>
      <c r="B34">
        <f>MAX(Hit!B34,Stand!B34,Double!B34)</f>
        <v>-0.2347217780244493</v>
      </c>
      <c r="C34">
        <f>MAX(Hit!C34,Stand!C34,Double!C34)</f>
        <v>4.6636132695309557E-2</v>
      </c>
      <c r="D34">
        <f>MAX(Hit!D34,Stand!D34,Double!D34)</f>
        <v>7.4118813392744121E-2</v>
      </c>
      <c r="E34">
        <f>MAX(Hit!E34,Stand!E34,Double!E34)</f>
        <v>0.10247714687203517</v>
      </c>
      <c r="F34">
        <f>MAX(Hit!F34,Stand!F34,Double!F34)</f>
        <v>0.13336273848321714</v>
      </c>
      <c r="G34">
        <f>MAX(Hit!G34,Stand!G34,Double!G34)</f>
        <v>0.17974820582791498</v>
      </c>
      <c r="H34">
        <f>MAX(Hit!H34,Stand!H34,Double!H34)</f>
        <v>0.12238569517899199</v>
      </c>
      <c r="I34">
        <f>MAX(Hit!I34,Stand!I34,Double!I34)</f>
        <v>5.4057070196311383E-2</v>
      </c>
      <c r="J34">
        <f>MAX(Hit!J34,Stand!J34,Double!J34)</f>
        <v>-3.7694688127479961E-2</v>
      </c>
      <c r="K34">
        <f>MAX(Hit!K34,Stand!K34,Double!K34)</f>
        <v>-0.16080628455762785</v>
      </c>
      <c r="N34" s="31">
        <v>13</v>
      </c>
      <c r="O34" s="31" t="str">
        <f>IF(B34=HS!B34,HS!O34,"D")</f>
        <v>H</v>
      </c>
      <c r="P34" s="31" t="str">
        <f>IF(C34=HS!C34,HS!P34,"D")</f>
        <v>H</v>
      </c>
      <c r="Q34" s="31" t="str">
        <f>IF(D34=HS!D34,HS!Q34,"D")</f>
        <v>H</v>
      </c>
      <c r="R34" s="31" t="str">
        <f>IF(E34=HS!E34,HS!R34,"D")</f>
        <v>H</v>
      </c>
      <c r="S34" s="31" t="str">
        <f>IF(F34=HS!F34,HS!S34,"D")</f>
        <v>H</v>
      </c>
      <c r="T34" s="31" t="str">
        <f>IF(G34=HS!G34,HS!T34,"D")</f>
        <v>D</v>
      </c>
      <c r="U34" s="31" t="str">
        <f>IF(H34=HS!H34,HS!U34,"D")</f>
        <v>H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5">
      <c r="A35">
        <v>14</v>
      </c>
      <c r="B35">
        <f>MAX(Hit!B35,Stand!B35,Double!B35)</f>
        <v>-0.26406959413166398</v>
      </c>
      <c r="C35">
        <f>MAX(Hit!C35,Stand!C35,Double!C35)</f>
        <v>2.2391856987839076E-2</v>
      </c>
      <c r="D35">
        <f>MAX(Hit!D35,Stand!D35,Double!D35)</f>
        <v>5.0806738919282862E-2</v>
      </c>
      <c r="E35">
        <f>MAX(Hit!E35,Stand!E35,Double!E35)</f>
        <v>8.0081414310110191E-2</v>
      </c>
      <c r="F35">
        <f>MAX(Hit!F35,Stand!F35,Double!F35)</f>
        <v>0.12595448524867892</v>
      </c>
      <c r="G35">
        <f>MAX(Hit!G35,Stand!G35,Double!G35)</f>
        <v>0.17974820582791493</v>
      </c>
      <c r="H35">
        <f>MAX(Hit!H35,Stand!H35,Double!H35)</f>
        <v>7.9507488494468218E-2</v>
      </c>
      <c r="I35">
        <f>MAX(Hit!I35,Stand!I35,Double!I35)</f>
        <v>1.3277219463208506E-2</v>
      </c>
      <c r="J35">
        <f>MAX(Hit!J35,Stand!J35,Double!J35)</f>
        <v>-7.5163189441683903E-2</v>
      </c>
      <c r="K35">
        <f>MAX(Hit!K35,Stand!K35,Double!K35)</f>
        <v>-0.19330354140765696</v>
      </c>
      <c r="N35" s="31">
        <v>14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D</v>
      </c>
      <c r="T35" s="31" t="str">
        <f>IF(G35=HS!G35,HS!T35,"D")</f>
        <v>D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5">
      <c r="A36">
        <v>15</v>
      </c>
      <c r="B36">
        <f>MAX(Hit!B36,Stand!B36,Double!B36)</f>
        <v>-0.29312934580507016</v>
      </c>
      <c r="C36">
        <f>MAX(Hit!C36,Stand!C36,Double!C36)</f>
        <v>-1.2068474052642775E-4</v>
      </c>
      <c r="D36">
        <f>MAX(Hit!D36,Stand!D36,Double!D36)</f>
        <v>2.9159812622497394E-2</v>
      </c>
      <c r="E36">
        <f>MAX(Hit!E36,Stand!E36,Double!E36)</f>
        <v>5.9285376931179856E-2</v>
      </c>
      <c r="F36">
        <f>MAX(Hit!F36,Stand!F36,Double!F36)</f>
        <v>0.12595448524867892</v>
      </c>
      <c r="G36">
        <f>MAX(Hit!G36,Stand!G36,Double!G36)</f>
        <v>0.17974820582791493</v>
      </c>
      <c r="H36">
        <f>MAX(Hit!H36,Stand!H36,Double!H36)</f>
        <v>3.7028282279269284E-2</v>
      </c>
      <c r="I36">
        <f>MAX(Hit!I36,Stand!I36,Double!I36)</f>
        <v>-2.7054780502901651E-2</v>
      </c>
      <c r="J36">
        <f>MAX(Hit!J36,Stand!J36,Double!J36)</f>
        <v>-0.11218876868994296</v>
      </c>
      <c r="K36">
        <f>MAX(Hit!K36,Stand!K36,Double!K36)</f>
        <v>-0.22543993358238781</v>
      </c>
      <c r="N36" s="31">
        <v>15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D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5">
      <c r="A37">
        <v>16</v>
      </c>
      <c r="B37">
        <f>MAX(Hit!B37,Stand!B37,Double!B37)</f>
        <v>-0.31409107314591789</v>
      </c>
      <c r="C37">
        <f>MAX(Hit!C37,Stand!C37,Double!C37)</f>
        <v>-2.1025187774008636E-2</v>
      </c>
      <c r="D37">
        <f>MAX(Hit!D37,Stand!D37,Double!D37)</f>
        <v>9.0590953469109059E-3</v>
      </c>
      <c r="E37">
        <f>MAX(Hit!E37,Stand!E37,Double!E37)</f>
        <v>5.8426518743744854E-2</v>
      </c>
      <c r="F37">
        <f>MAX(Hit!F37,Stand!F37,Double!F37)</f>
        <v>0.12595448524867892</v>
      </c>
      <c r="G37">
        <f>MAX(Hit!G37,Stand!G37,Double!G37)</f>
        <v>0.17974820582791493</v>
      </c>
      <c r="H37">
        <f>MAX(Hit!H37,Stand!H37,Double!H37)</f>
        <v>-4.8901571730158577E-3</v>
      </c>
      <c r="I37">
        <f>MAX(Hit!I37,Stand!I37,Double!I37)</f>
        <v>-6.6794847920094075E-2</v>
      </c>
      <c r="J37">
        <f>MAX(Hit!J37,Stand!J37,Double!J37)</f>
        <v>-0.14864353463007479</v>
      </c>
      <c r="K37">
        <f>MAX(Hit!K37,Stand!K37,Double!K37)</f>
        <v>-0.25710121084742421</v>
      </c>
      <c r="N37" s="31">
        <v>16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D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5">
      <c r="A38">
        <v>17</v>
      </c>
      <c r="B38">
        <f>MAX(Hit!B38,Stand!B38,Double!B38)</f>
        <v>-0.30094774596936275</v>
      </c>
      <c r="C38">
        <f>MAX(Hit!C38,Stand!C38,Double!C38)</f>
        <v>-4.9104358288915018E-4</v>
      </c>
      <c r="D38">
        <f>MAX(Hit!D38,Stand!D38,Double!D38)</f>
        <v>5.5095284479298484E-2</v>
      </c>
      <c r="E38">
        <f>MAX(Hit!E38,Stand!E38,Double!E38)</f>
        <v>0.11865255067432867</v>
      </c>
      <c r="F38">
        <f>MAX(Hit!F38,Stand!F38,Double!F38)</f>
        <v>0.18237815537354854</v>
      </c>
      <c r="G38">
        <f>MAX(Hit!G38,Stand!G38,Double!G38)</f>
        <v>0.25610428729099788</v>
      </c>
      <c r="H38">
        <f>MAX(Hit!H38,Stand!H38,Double!H38)</f>
        <v>5.3823463716116689E-2</v>
      </c>
      <c r="I38">
        <f>MAX(Hit!I38,Stand!I38,Double!I38)</f>
        <v>-7.2915398729642075E-2</v>
      </c>
      <c r="J38">
        <f>MAX(Hit!J38,Stand!J38,Double!J38)</f>
        <v>-0.14978689218213331</v>
      </c>
      <c r="K38">
        <f>MAX(Hit!K38,Stand!K38,Double!K38)</f>
        <v>-0.24941602102444038</v>
      </c>
      <c r="N38" s="31">
        <v>17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D</v>
      </c>
      <c r="R38" s="31" t="str">
        <f>IF(E38=HS!E38,HS!R38,"D")</f>
        <v>D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5">
      <c r="A39">
        <v>18</v>
      </c>
      <c r="B39">
        <f>MAX(Hit!B39,Stand!B39,Double!B39)</f>
        <v>-0.24150883119675959</v>
      </c>
      <c r="C39">
        <f>MAX(Hit!C39,Stand!C39,Double!C39)</f>
        <v>0.12174190222088777</v>
      </c>
      <c r="D39">
        <f>MAX(Hit!D39,Stand!D39,Double!D39)</f>
        <v>0.17764127567893764</v>
      </c>
      <c r="E39">
        <f>MAX(Hit!E39,Stand!E39,Double!E39)</f>
        <v>0.23700384775562167</v>
      </c>
      <c r="F39">
        <f>MAX(Hit!F39,Stand!F39,Double!F39)</f>
        <v>0.29522549562328776</v>
      </c>
      <c r="G39">
        <f>MAX(Hit!G39,Stand!G39,Double!G39)</f>
        <v>0.38150648207879329</v>
      </c>
      <c r="H39">
        <f>MAX(Hit!H39,Stand!H39,Double!H39)</f>
        <v>0.39955416733655175</v>
      </c>
      <c r="I39">
        <f>MAX(Hit!I39,Stand!I39,Double!I39)</f>
        <v>0.10595134861912359</v>
      </c>
      <c r="J39">
        <f>MAX(Hit!J39,Stand!J39,Double!J39)</f>
        <v>-0.10074430758041532</v>
      </c>
      <c r="K39">
        <f>MAX(Hit!K39,Stand!K39,Double!K39)</f>
        <v>-0.20109793381277147</v>
      </c>
      <c r="N39" s="31">
        <v>18</v>
      </c>
      <c r="O39" s="31" t="str">
        <f>IF(B39=HS!B39,HS!O39,"D")</f>
        <v>S</v>
      </c>
      <c r="P39" s="31" t="str">
        <f>IF(C39=HS!C39,HS!P39,"D")</f>
        <v>S</v>
      </c>
      <c r="Q39" s="31" t="str">
        <f>IF(D39=HS!D39,HS!Q39,"D")</f>
        <v>D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S</v>
      </c>
      <c r="V39" s="31" t="str">
        <f>IF(I39=HS!I39,HS!V39,"D")</f>
        <v>S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5">
      <c r="A40">
        <v>19</v>
      </c>
      <c r="B40">
        <f>MAX(Hit!B40,Stand!B40,Double!B40)</f>
        <v>-1.8660154151531605E-2</v>
      </c>
      <c r="C40">
        <f>MAX(Hit!C40,Stand!C40,Double!C40)</f>
        <v>0.38630468602058998</v>
      </c>
      <c r="D40">
        <f>MAX(Hit!D40,Stand!D40,Double!D40)</f>
        <v>0.40436293659776018</v>
      </c>
      <c r="E40">
        <f>MAX(Hit!E40,Stand!E40,Double!E40)</f>
        <v>0.42317892482749647</v>
      </c>
      <c r="F40">
        <f>MAX(Hit!F40,Stand!F40,Double!F40)</f>
        <v>0.43951210416088371</v>
      </c>
      <c r="G40">
        <f>MAX(Hit!G40,Stand!G40,Double!G40)</f>
        <v>0.49597707378731903</v>
      </c>
      <c r="H40">
        <f>MAX(Hit!H40,Stand!H40,Double!H40)</f>
        <v>0.61597649575343139</v>
      </c>
      <c r="I40">
        <f>MAX(Hit!I40,Stand!I40,Double!I40)</f>
        <v>0.59385366828669439</v>
      </c>
      <c r="J40">
        <f>MAX(Hit!J40,Stand!J40,Double!J40)</f>
        <v>0.28759675706758142</v>
      </c>
      <c r="K40">
        <f>MAX(Hit!K40,Stand!K40,Double!K40)</f>
        <v>-1.8660154151531549E-2</v>
      </c>
      <c r="N40" s="31">
        <v>19</v>
      </c>
      <c r="O40" s="31" t="str">
        <f>IF(B40=HS!B40,HS!O40,"D")</f>
        <v>S</v>
      </c>
      <c r="P40" s="31" t="str">
        <f>IF(C40=HS!C40,HS!P40,"D")</f>
        <v>S</v>
      </c>
      <c r="Q40" s="31" t="str">
        <f>IF(D40=HS!D40,HS!Q40,"D")</f>
        <v>S</v>
      </c>
      <c r="R40" s="31" t="str">
        <f>IF(E40=HS!E40,HS!R40,"D")</f>
        <v>S</v>
      </c>
      <c r="S40" s="31" t="str">
        <f>IF(F40=HS!F40,HS!S40,"D")</f>
        <v>S</v>
      </c>
      <c r="T40" s="31" t="str">
        <f>IF(G40=HS!G40,HS!T40,"D")</f>
        <v>S</v>
      </c>
      <c r="U40" s="31" t="str">
        <f>IF(H40=HS!H40,HS!U40,"D")</f>
        <v>S</v>
      </c>
      <c r="V40" s="31" t="str">
        <f>IF(I40=HS!I40,HS!V40,"D")</f>
        <v>S</v>
      </c>
      <c r="W40" s="31" t="str">
        <f>IF(J40=HS!J40,HS!W40,"D")</f>
        <v>S</v>
      </c>
      <c r="X40" s="31" t="str">
        <f>IF(K40=HS!K40,HS!X40,"D")</f>
        <v>S</v>
      </c>
    </row>
    <row r="41" spans="1:24" x14ac:dyDescent="0.25">
      <c r="A41">
        <v>20</v>
      </c>
      <c r="B41">
        <f>MAX(Hit!B41,Stand!B41,Double!B41)</f>
        <v>0.20418852289369643</v>
      </c>
      <c r="C41">
        <f>MAX(Hit!C41,Stand!C41,Double!C41)</f>
        <v>0.63998657521683899</v>
      </c>
      <c r="D41">
        <f>MAX(Hit!D41,Stand!D41,Double!D41)</f>
        <v>0.65027209425148147</v>
      </c>
      <c r="E41">
        <f>MAX(Hit!E41,Stand!E41,Double!E41)</f>
        <v>0.66104996194807175</v>
      </c>
      <c r="F41">
        <f>MAX(Hit!F41,Stand!F41,Double!F41)</f>
        <v>0.67035969063279999</v>
      </c>
      <c r="G41">
        <f>MAX(Hit!G41,Stand!G41,Double!G41)</f>
        <v>0.70395857017134456</v>
      </c>
      <c r="H41">
        <f>MAX(Hit!H41,Stand!H41,Double!H41)</f>
        <v>0.77322722653717502</v>
      </c>
      <c r="I41">
        <f>MAX(Hit!I41,Stand!I41,Double!I41)</f>
        <v>0.79181515955189852</v>
      </c>
      <c r="J41">
        <f>MAX(Hit!J41,Stand!J41,Double!J41)</f>
        <v>0.75835687080859615</v>
      </c>
      <c r="K41">
        <f>MAX(Hit!K41,Stand!K41,Double!K41)</f>
        <v>0.43495775366292733</v>
      </c>
      <c r="N41" s="31">
        <v>20</v>
      </c>
      <c r="O41" s="31" t="str">
        <f>IF(B41=HS!B41,HS!O41,"D")</f>
        <v>S</v>
      </c>
      <c r="P41" s="31" t="str">
        <f>IF(C41=HS!C41,HS!P41,"D")</f>
        <v>S</v>
      </c>
      <c r="Q41" s="31" t="str">
        <f>IF(D41=HS!D41,HS!Q41,"D")</f>
        <v>S</v>
      </c>
      <c r="R41" s="31" t="str">
        <f>IF(E41=HS!E41,HS!R41,"D")</f>
        <v>S</v>
      </c>
      <c r="S41" s="31" t="str">
        <f>IF(F41=HS!F41,HS!S41,"D")</f>
        <v>S</v>
      </c>
      <c r="T41" s="31" t="str">
        <f>IF(G41=HS!G41,HS!T41,"D")</f>
        <v>S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S</v>
      </c>
      <c r="X41" s="31" t="str">
        <f>IF(K41=HS!K41,HS!X41,"D")</f>
        <v>S</v>
      </c>
    </row>
    <row r="42" spans="1:24" x14ac:dyDescent="0.25">
      <c r="A42">
        <v>21</v>
      </c>
      <c r="B42">
        <f>MAX(Hit!B42,Stand!B42,Double!B42)</f>
        <v>0.65780643070815525</v>
      </c>
      <c r="C42">
        <f>MAX(Hit!C42,Stand!C42,Double!C42)</f>
        <v>0.88200651549404019</v>
      </c>
      <c r="D42">
        <f>MAX(Hit!D42,Stand!D42,Double!D42)</f>
        <v>0.8853003573017495</v>
      </c>
      <c r="E42">
        <f>MAX(Hit!E42,Stand!E42,Double!E42)</f>
        <v>0.88876729296591961</v>
      </c>
      <c r="F42">
        <f>MAX(Hit!F42,Stand!F42,Double!F42)</f>
        <v>0.89175382659528035</v>
      </c>
      <c r="G42">
        <f>MAX(Hit!G42,Stand!G42,Double!G42)</f>
        <v>0.90283674384257995</v>
      </c>
      <c r="H42">
        <f>MAX(Hit!H42,Stand!H42,Double!H42)</f>
        <v>0.92592629596452347</v>
      </c>
      <c r="I42">
        <f>MAX(Hit!I42,Stand!I42,Double!I42)</f>
        <v>0.93060505318396625</v>
      </c>
      <c r="J42">
        <f>MAX(Hit!J42,Stand!J42,Double!J42)</f>
        <v>0.93917615614724415</v>
      </c>
      <c r="K42">
        <f>MAX(Hit!K42,Stand!K42,Double!K42)</f>
        <v>0.88857566147738609</v>
      </c>
      <c r="N42" s="31">
        <v>21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5">
      <c r="A43">
        <v>22</v>
      </c>
      <c r="B43">
        <f>MAX(Hit!B43,Stand!B43,Double!B43)</f>
        <v>-0.4656605837768395</v>
      </c>
      <c r="C43">
        <f>MAX(Hit!C43,Stand!C43,Double!C43)</f>
        <v>-0.25338998596663803</v>
      </c>
      <c r="D43">
        <f>MAX(Hit!D43,Stand!D43,Double!D43)</f>
        <v>-0.23369089979808655</v>
      </c>
      <c r="E43">
        <f>MAX(Hit!E43,Stand!E43,Double!E43)</f>
        <v>-0.21106310899491437</v>
      </c>
      <c r="F43">
        <f>MAX(Hit!F43,Stand!F43,Double!F43)</f>
        <v>-0.16719266083547546</v>
      </c>
      <c r="G43">
        <f>MAX(Hit!G43,Stand!G43,Double!G43)</f>
        <v>-0.15369901583000456</v>
      </c>
      <c r="H43">
        <f>MAX(Hit!H43,Stand!H43,Double!H43)</f>
        <v>-0.21284771451731427</v>
      </c>
      <c r="I43">
        <f>MAX(Hit!I43,Stand!I43,Double!I43)</f>
        <v>-0.2715748050242861</v>
      </c>
      <c r="J43">
        <f>MAX(Hit!J43,Stand!J43,Double!J43)</f>
        <v>-0.34001328060893565</v>
      </c>
      <c r="K43">
        <f>MAX(Hit!K43,Stand!K43,Double!K43)</f>
        <v>-0.42069618899826788</v>
      </c>
      <c r="N43" s="31">
        <v>22</v>
      </c>
      <c r="O43" s="31" t="str">
        <f>IF(B43=HS!B43,HS!O43,"D")</f>
        <v>H</v>
      </c>
      <c r="P43" s="31" t="str">
        <f>IF(C43=HS!C43,HS!P43,"D")</f>
        <v>H</v>
      </c>
      <c r="Q43" s="31" t="str">
        <f>IF(D43=HS!D43,HS!Q43,"D")</f>
        <v>H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H</v>
      </c>
      <c r="V43" s="31" t="str">
        <f>IF(I43=HS!I43,HS!V43,"D")</f>
        <v>H</v>
      </c>
      <c r="W43" s="31" t="str">
        <f>IF(J43=HS!J43,HS!W43,"D")</f>
        <v>H</v>
      </c>
      <c r="X43" s="31" t="str">
        <f>IF(K43=HS!K43,HS!X43,"D")</f>
        <v>H</v>
      </c>
    </row>
    <row r="44" spans="1:24" x14ac:dyDescent="0.25">
      <c r="A44">
        <v>23</v>
      </c>
      <c r="B44">
        <f>MAX(Hit!B44,Stand!B44,Double!B44)</f>
        <v>-0.50382768493563668</v>
      </c>
      <c r="C44">
        <f>MAX(Hit!C44,Stand!C44,Double!C44)</f>
        <v>-0.29278372720927737</v>
      </c>
      <c r="D44">
        <f>MAX(Hit!D44,Stand!D44,Double!D44)</f>
        <v>-0.2522502292357135</v>
      </c>
      <c r="E44">
        <f>MAX(Hit!E44,Stand!E44,Double!E44)</f>
        <v>-0.21106310899491437</v>
      </c>
      <c r="F44">
        <f>MAX(Hit!F44,Stand!F44,Double!F44)</f>
        <v>-0.16719266083547546</v>
      </c>
      <c r="G44">
        <f>MAX(Hit!G44,Stand!G44,Double!G44)</f>
        <v>-0.15369901583000456</v>
      </c>
      <c r="H44">
        <f>MAX(Hit!H44,Stand!H44,Double!H44)</f>
        <v>-0.26907287776607752</v>
      </c>
      <c r="I44">
        <f>MAX(Hit!I44,Stand!I44,Double!I44)</f>
        <v>-0.32360517609397998</v>
      </c>
      <c r="J44">
        <f>MAX(Hit!J44,Stand!J44,Double!J44)</f>
        <v>-0.3871551891368688</v>
      </c>
      <c r="K44">
        <f>MAX(Hit!K44,Stand!K44,Double!K44)</f>
        <v>-0.46207503264124877</v>
      </c>
      <c r="N44" s="31">
        <v>23</v>
      </c>
      <c r="O44" s="31" t="str">
        <f>IF(B44=HS!B44,HS!O44,"D")</f>
        <v>H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H</v>
      </c>
      <c r="V44" s="31" t="str">
        <f>IF(I44=HS!I44,HS!V44,"D")</f>
        <v>H</v>
      </c>
      <c r="W44" s="31" t="str">
        <f>IF(J44=HS!J44,HS!W44,"D")</f>
        <v>H</v>
      </c>
      <c r="X44" s="31" t="str">
        <f>IF(K44=HS!K44,HS!X44,"D")</f>
        <v>H</v>
      </c>
    </row>
    <row r="45" spans="1:24" x14ac:dyDescent="0.25">
      <c r="A45">
        <v>24</v>
      </c>
      <c r="B45">
        <f>MAX(Hit!B45,Stand!B45,Double!B45)</f>
        <v>-0.53926856458309125</v>
      </c>
      <c r="C45">
        <f>MAX(Hit!C45,Stand!C45,Double!C45)</f>
        <v>-0.29278372720927737</v>
      </c>
      <c r="D45">
        <f>MAX(Hit!D45,Stand!D45,Double!D45)</f>
        <v>-0.2522502292357135</v>
      </c>
      <c r="E45">
        <f>MAX(Hit!E45,Stand!E45,Double!E45)</f>
        <v>-0.21106310899491437</v>
      </c>
      <c r="F45">
        <f>MAX(Hit!F45,Stand!F45,Double!F45)</f>
        <v>-0.16719266083547546</v>
      </c>
      <c r="G45">
        <f>MAX(Hit!G45,Stand!G45,Double!G45)</f>
        <v>-0.15369901583000456</v>
      </c>
      <c r="H45">
        <f>MAX(Hit!H45,Stand!H45,Double!H45)</f>
        <v>-0.3212819579256434</v>
      </c>
      <c r="I45">
        <f>MAX(Hit!I45,Stand!I45,Double!I45)</f>
        <v>-0.37191909208726714</v>
      </c>
      <c r="J45">
        <f>MAX(Hit!J45,Stand!J45,Double!J45)</f>
        <v>-0.43092981848423534</v>
      </c>
      <c r="K45">
        <f>MAX(Hit!K45,Stand!K45,Double!K45)</f>
        <v>-0.50049824459544534</v>
      </c>
      <c r="N45" s="31">
        <v>24</v>
      </c>
      <c r="O45" s="31" t="str">
        <f>IF(B45=HS!B45,HS!O45,"D")</f>
        <v>H</v>
      </c>
      <c r="P45" s="31" t="str">
        <f>IF(C45=HS!C45,HS!P45,"D")</f>
        <v>S</v>
      </c>
      <c r="Q45" s="31" t="str">
        <f>IF(D45=HS!D45,HS!Q45,"D")</f>
        <v>S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5">
      <c r="A46">
        <v>25</v>
      </c>
      <c r="B46">
        <f>MAX(Hit!B46,Stand!B46,Double!B46)</f>
        <v>-0.57217795282715611</v>
      </c>
      <c r="C46">
        <f>MAX(Hit!C46,Stand!C46,Double!C46)</f>
        <v>-0.29278372720927737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-0.16719266083547546</v>
      </c>
      <c r="G46">
        <f>MAX(Hit!G46,Stand!G46,Double!G46)</f>
        <v>-0.15369901583000456</v>
      </c>
      <c r="H46">
        <f>MAX(Hit!H46,Stand!H46,Double!H46)</f>
        <v>-0.36976181807381175</v>
      </c>
      <c r="I46">
        <f>MAX(Hit!I46,Stand!I46,Double!I46)</f>
        <v>-0.41678201408103377</v>
      </c>
      <c r="J46">
        <f>MAX(Hit!J46,Stand!J46,Double!J46)</f>
        <v>-0.47157768859250421</v>
      </c>
      <c r="K46">
        <f>MAX(Hit!K46,Stand!K46,Double!K46)</f>
        <v>-0.53617694141005634</v>
      </c>
      <c r="N46" s="31">
        <v>25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5">
      <c r="A47">
        <v>26</v>
      </c>
      <c r="B47">
        <f>MAX(Hit!B47,Stand!B47,Double!B47)</f>
        <v>-0.57578184676460165</v>
      </c>
      <c r="C47">
        <f>MAX(Hit!C47,Stand!C47,Double!C47)</f>
        <v>-0.29278372720927737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-0.16719266083547546</v>
      </c>
      <c r="G47">
        <f>MAX(Hit!G47,Stand!G47,Double!G47)</f>
        <v>-0.15369901583000456</v>
      </c>
      <c r="H47">
        <f>MAX(Hit!H47,Stand!H47,Double!H47)</f>
        <v>-0.41477883106853947</v>
      </c>
      <c r="I47">
        <f>MAX(Hit!I47,Stand!I47,Double!I47)</f>
        <v>-0.45844044164667419</v>
      </c>
      <c r="J47">
        <f>MAX(Hit!J47,Stand!J47,Double!J47)</f>
        <v>-0.50932213940732529</v>
      </c>
      <c r="K47">
        <f>MAX(Hit!K47,Stand!K47,Double!K47)</f>
        <v>-0.56930715988076663</v>
      </c>
      <c r="N47" s="31">
        <v>26</v>
      </c>
      <c r="O47" s="31" t="str">
        <f>IF(B47=HS!B47,HS!O47,"D")</f>
        <v>S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5">
      <c r="A48">
        <v>27</v>
      </c>
      <c r="B48">
        <f>MAX(Hit!B48,Stand!B48,Double!B48)</f>
        <v>-0.46435750824198774</v>
      </c>
      <c r="C48">
        <f>MAX(Hit!C48,Stand!C48,Double!C48)</f>
        <v>-0.15297458768154204</v>
      </c>
      <c r="D48">
        <f>MAX(Hit!D48,Stand!D48,Double!D48)</f>
        <v>-0.11721624142457354</v>
      </c>
      <c r="E48">
        <f>MAX(Hit!E48,Stand!E48,Double!E48)</f>
        <v>-8.0573373145316152E-2</v>
      </c>
      <c r="F48">
        <f>MAX(Hit!F48,Stand!F48,Double!F48)</f>
        <v>-4.4941375564924613E-2</v>
      </c>
      <c r="G48">
        <f>MAX(Hit!G48,Stand!G48,Double!G48)</f>
        <v>1.1739160673341797E-2</v>
      </c>
      <c r="H48">
        <f>MAX(Hit!H48,Stand!H48,Double!H48)</f>
        <v>-0.10680898948269474</v>
      </c>
      <c r="I48">
        <f>MAX(Hit!I48,Stand!I48,Double!I48)</f>
        <v>-0.38195097104844722</v>
      </c>
      <c r="J48">
        <f>MAX(Hit!J48,Stand!J48,Double!J48)</f>
        <v>-0.42315423964521748</v>
      </c>
      <c r="K48">
        <f>MAX(Hit!K48,Stand!K48,Double!K48)</f>
        <v>-0.46435750824198757</v>
      </c>
      <c r="N48" s="31">
        <v>27</v>
      </c>
      <c r="O48" s="31" t="str">
        <f>IF(B48=HS!B48,HS!O48,"D")</f>
        <v>S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S</v>
      </c>
      <c r="V48" s="31" t="str">
        <f>IF(I48=HS!I48,HS!V48,"D")</f>
        <v>S</v>
      </c>
      <c r="W48" s="31" t="str">
        <f>IF(J48=HS!J48,HS!W48,"D")</f>
        <v>S</v>
      </c>
      <c r="X48" s="31" t="str">
        <f>IF(K48=HS!K48,HS!X48,"D")</f>
        <v>S</v>
      </c>
    </row>
    <row r="49" spans="1:24" x14ac:dyDescent="0.25">
      <c r="A49">
        <v>28</v>
      </c>
      <c r="B49">
        <f>MAX(Hit!B49,Stand!B49,Double!B49)</f>
        <v>-0.24150883119675959</v>
      </c>
      <c r="C49">
        <f>MAX(Hit!C49,Stand!C49,Double!C49)</f>
        <v>0.12174190222088777</v>
      </c>
      <c r="D49">
        <f>MAX(Hit!D49,Stand!D49,Double!D49)</f>
        <v>0.14830007284131125</v>
      </c>
      <c r="E49">
        <f>MAX(Hit!E49,Stand!E49,Double!E49)</f>
        <v>0.17585443719748528</v>
      </c>
      <c r="F49">
        <f>MAX(Hit!F49,Stand!F49,Double!F49)</f>
        <v>0.19956119497617708</v>
      </c>
      <c r="G49">
        <f>MAX(Hit!G49,Stand!G49,Double!G49)</f>
        <v>0.28344391604689845</v>
      </c>
      <c r="H49">
        <f>MAX(Hit!H49,Stand!H49,Double!H49)</f>
        <v>0.39955416733655175</v>
      </c>
      <c r="I49">
        <f>MAX(Hit!I49,Stand!I49,Double!I49)</f>
        <v>0.10595134861912359</v>
      </c>
      <c r="J49">
        <f>MAX(Hit!J49,Stand!J49,Double!J49)</f>
        <v>-0.18316335667343342</v>
      </c>
      <c r="K49">
        <f>MAX(Hit!K49,Stand!K49,Double!K49)</f>
        <v>-0.24150883119675953</v>
      </c>
      <c r="N49" s="31">
        <v>28</v>
      </c>
      <c r="O49" s="31" t="str">
        <f>IF(B49=HS!B49,HS!O49,"D")</f>
        <v>S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S</v>
      </c>
      <c r="V49" s="31" t="str">
        <f>IF(I49=HS!I49,HS!V49,"D")</f>
        <v>S</v>
      </c>
      <c r="W49" s="31" t="str">
        <f>IF(J49=HS!J49,HS!W49,"D")</f>
        <v>S</v>
      </c>
      <c r="X49" s="31" t="str">
        <f>IF(K49=HS!K49,HS!X49,"D")</f>
        <v>S</v>
      </c>
    </row>
    <row r="50" spans="1:24" x14ac:dyDescent="0.25">
      <c r="A50">
        <v>29</v>
      </c>
      <c r="B50">
        <f>MAX(Hit!B50,Stand!B50,Double!B50)</f>
        <v>-1.8660154151531605E-2</v>
      </c>
      <c r="C50">
        <f>MAX(Hit!C50,Stand!C50,Double!C50)</f>
        <v>0.38630468602058998</v>
      </c>
      <c r="D50">
        <f>MAX(Hit!D50,Stand!D50,Double!D50)</f>
        <v>0.40436293659776018</v>
      </c>
      <c r="E50">
        <f>MAX(Hit!E50,Stand!E50,Double!E50)</f>
        <v>0.42317892482749647</v>
      </c>
      <c r="F50">
        <f>MAX(Hit!F50,Stand!F50,Double!F50)</f>
        <v>0.43951210416088371</v>
      </c>
      <c r="G50">
        <f>MAX(Hit!G50,Stand!G50,Double!G50)</f>
        <v>0.49597707378731903</v>
      </c>
      <c r="H50">
        <f>MAX(Hit!H50,Stand!H50,Double!H50)</f>
        <v>0.61597649575343139</v>
      </c>
      <c r="I50">
        <f>MAX(Hit!I50,Stand!I50,Double!I50)</f>
        <v>0.59385366828669439</v>
      </c>
      <c r="J50">
        <f>MAX(Hit!J50,Stand!J50,Double!J50)</f>
        <v>0.28759675706758142</v>
      </c>
      <c r="K50">
        <f>MAX(Hit!K50,Stand!K50,Double!K50)</f>
        <v>-1.8660154151531549E-2</v>
      </c>
      <c r="N50" s="31">
        <v>29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5">
      <c r="A51">
        <v>30</v>
      </c>
      <c r="B51">
        <f>MAX(Hit!B51,Stand!B51,Double!B51)</f>
        <v>0.20418852289369643</v>
      </c>
      <c r="C51">
        <f>MAX(Hit!C51,Stand!C51,Double!C51)</f>
        <v>0.63998657521683899</v>
      </c>
      <c r="D51">
        <f>MAX(Hit!D51,Stand!D51,Double!D51)</f>
        <v>0.65027209425148147</v>
      </c>
      <c r="E51">
        <f>MAX(Hit!E51,Stand!E51,Double!E51)</f>
        <v>0.66104996194807175</v>
      </c>
      <c r="F51">
        <f>MAX(Hit!F51,Stand!F51,Double!F51)</f>
        <v>0.67035969063279999</v>
      </c>
      <c r="G51">
        <f>MAX(Hit!G51,Stand!G51,Double!G51)</f>
        <v>0.70395857017134456</v>
      </c>
      <c r="H51">
        <f>MAX(Hit!H51,Stand!H51,Double!H51)</f>
        <v>0.77322722653717502</v>
      </c>
      <c r="I51">
        <f>MAX(Hit!I51,Stand!I51,Double!I51)</f>
        <v>0.79181515955189852</v>
      </c>
      <c r="J51">
        <f>MAX(Hit!J51,Stand!J51,Double!J51)</f>
        <v>0.75835687080859615</v>
      </c>
      <c r="K51">
        <f>MAX(Hit!K51,Stand!K51,Double!K51)</f>
        <v>0.43495775366292733</v>
      </c>
      <c r="N51" s="31">
        <v>30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5">
      <c r="A52">
        <v>31</v>
      </c>
      <c r="B52">
        <f>MAX(Hit!B52,Stand!B52,Double!B52)</f>
        <v>0.65780643070815525</v>
      </c>
      <c r="C52">
        <f>MAX(Hit!C52,Stand!C52,Double!C52)</f>
        <v>0.88200651549404019</v>
      </c>
      <c r="D52">
        <f>MAX(Hit!D52,Stand!D52,Double!D52)</f>
        <v>0.8853003573017495</v>
      </c>
      <c r="E52">
        <f>MAX(Hit!E52,Stand!E52,Double!E52)</f>
        <v>0.88876729296591961</v>
      </c>
      <c r="F52">
        <f>MAX(Hit!F52,Stand!F52,Double!F52)</f>
        <v>0.89175382659528035</v>
      </c>
      <c r="G52">
        <f>MAX(Hit!G52,Stand!G52,Double!G52)</f>
        <v>0.90283674384257995</v>
      </c>
      <c r="H52">
        <f>MAX(Hit!H52,Stand!H52,Double!H52)</f>
        <v>0.92592629596452347</v>
      </c>
      <c r="I52">
        <f>MAX(Hit!I52,Stand!I52,Double!I52)</f>
        <v>0.93060505318396625</v>
      </c>
      <c r="J52">
        <f>MAX(Hit!J52,Stand!J52,Double!J52)</f>
        <v>0.93917615614724415</v>
      </c>
      <c r="K52">
        <f>MAX(Hit!K52,Stand!K52,Double!K52)</f>
        <v>0.88857566147738609</v>
      </c>
      <c r="N52" s="31">
        <v>31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5">
      <c r="A53" s="526" t="s">
        <v>125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</row>
    <row r="54" spans="1:24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24" x14ac:dyDescent="0.25">
      <c r="A55">
        <v>4</v>
      </c>
      <c r="B55">
        <f>IF(B3=Double!B3,Double!B55,HS!B55)</f>
        <v>0.26430684965556661</v>
      </c>
      <c r="C55">
        <f>IF(C3=Double!C3,Double!C55,HS!C55)</f>
        <v>0.42191933510374496</v>
      </c>
      <c r="D55">
        <f>IF(D3=Double!D3,Double!D55,HS!D55)</f>
        <v>0.43871888262781922</v>
      </c>
      <c r="E55">
        <f>IF(E3=Double!E3,Double!E55,HS!E55)</f>
        <v>0.45889924689234307</v>
      </c>
      <c r="F55">
        <f>IF(F3=Double!F3,Double!F55,HS!F55)</f>
        <v>0.47799254850123113</v>
      </c>
      <c r="G55">
        <f>IF(G3=Double!G3,Double!G55,HS!G55)</f>
        <v>0.48989682427989029</v>
      </c>
      <c r="H55">
        <f>IF(H3=Double!H3,Double!H55,HS!H55)</f>
        <v>0.41090238251504557</v>
      </c>
      <c r="I55">
        <f>IF(I3=Double!I3,Double!I55,HS!I55)</f>
        <v>0.37370384953576552</v>
      </c>
      <c r="J55">
        <f>IF(J3=Double!J3,Double!J55,HS!J55)</f>
        <v>0.33270199081171298</v>
      </c>
      <c r="K55">
        <f>IF(K3=Double!K3,Double!K55,HS!K55)</f>
        <v>0.28524752280468763</v>
      </c>
    </row>
    <row r="56" spans="1:24" x14ac:dyDescent="0.25">
      <c r="A56">
        <v>5</v>
      </c>
      <c r="B56">
        <f>IF(B4=Double!B4,Double!B56,HS!B56)</f>
        <v>0.25528791352539693</v>
      </c>
      <c r="C56">
        <f>IF(C4=Double!C4,Double!C56,HS!C56)</f>
        <v>0.41676843465001523</v>
      </c>
      <c r="D56">
        <f>IF(D4=Double!D4,Double!D56,HS!D56)</f>
        <v>0.43382350116169249</v>
      </c>
      <c r="E56">
        <f>IF(E4=Double!E4,Double!E56,HS!E56)</f>
        <v>0.4540437241344103</v>
      </c>
      <c r="F56">
        <f>IF(F4=Double!F4,Double!F56,HS!F56)</f>
        <v>0.47335013310975127</v>
      </c>
      <c r="G56">
        <f>IF(G4=Double!G4,Double!G56,HS!G56)</f>
        <v>0.48487958313687435</v>
      </c>
      <c r="H56">
        <f>IF(H4=Double!H4,Double!H56,HS!H56)</f>
        <v>0.39683578004415654</v>
      </c>
      <c r="I56">
        <f>IF(I4=Double!I4,Double!I56,HS!I56)</f>
        <v>0.36092568984622575</v>
      </c>
      <c r="J56">
        <f>IF(J4=Double!J4,Double!J56,HS!J56)</f>
        <v>0.3213574892967937</v>
      </c>
      <c r="K56">
        <f>IF(K4=Double!K4,Double!K56,HS!K56)</f>
        <v>0.27554039444166056</v>
      </c>
    </row>
    <row r="57" spans="1:24" x14ac:dyDescent="0.25">
      <c r="A57">
        <v>6</v>
      </c>
      <c r="B57">
        <f>IF(B5=Double!B5,Double!B57,HS!B57)</f>
        <v>0.25811794378425706</v>
      </c>
      <c r="C57">
        <f>IF(C5=Double!C5,Double!C57,HS!C57)</f>
        <v>0.41201734248621957</v>
      </c>
      <c r="D57">
        <f>IF(D5=Double!D5,Double!D57,HS!D57)</f>
        <v>0.42930556461863345</v>
      </c>
      <c r="E57">
        <f>IF(E5=Double!E5,Double!E57,HS!E57)</f>
        <v>0.44956728794652229</v>
      </c>
      <c r="F57">
        <f>IF(F5=Double!F5,Double!F57,HS!F57)</f>
        <v>0.46908083803658163</v>
      </c>
      <c r="G57">
        <f>IF(G5=Double!G5,Double!G57,HS!G57)</f>
        <v>0.48012373607015191</v>
      </c>
      <c r="H57">
        <f>IF(H5=Double!H5,Double!H57,HS!H57)</f>
        <v>0.38219257634593173</v>
      </c>
      <c r="I57">
        <f>IF(I5=Double!I5,Double!I57,HS!I57)</f>
        <v>0.34848677032407854</v>
      </c>
      <c r="J57">
        <f>IF(J5=Double!J5,Double!J57,HS!J57)</f>
        <v>0.30994538935958654</v>
      </c>
      <c r="K57">
        <f>IF(K5=Double!K5,Double!K57,HS!K57)</f>
        <v>0.26578617427732654</v>
      </c>
    </row>
    <row r="58" spans="1:24" x14ac:dyDescent="0.25">
      <c r="A58">
        <v>7</v>
      </c>
      <c r="B58">
        <f>IF(B6=Double!B6,Double!B58,HS!B58)</f>
        <v>0.25437712976375942</v>
      </c>
      <c r="C58">
        <f>IF(C6=Double!C6,Double!C58,HS!C58)</f>
        <v>0.40743072756047771</v>
      </c>
      <c r="D58">
        <f>IF(D6=Double!D6,Double!D58,HS!D58)</f>
        <v>0.4249851577489786</v>
      </c>
      <c r="E58">
        <f>IF(E6=Double!E6,Double!E58,HS!E58)</f>
        <v>0.44521223063659365</v>
      </c>
      <c r="F58">
        <f>IF(F6=Double!F6,Double!F58,HS!F58)</f>
        <v>0.46477843330104068</v>
      </c>
      <c r="G58">
        <f>IF(G6=Double!G6,Double!G58,HS!G58)</f>
        <v>0.47731496242648214</v>
      </c>
      <c r="H58">
        <f>IF(H6=Double!H6,Double!H58,HS!H58)</f>
        <v>0.37925617419856938</v>
      </c>
      <c r="I58">
        <f>IF(I6=Double!I6,Double!I58,HS!I58)</f>
        <v>0.33589471773557733</v>
      </c>
      <c r="J58">
        <f>IF(J6=Double!J6,Double!J58,HS!J58)</f>
        <v>0.30642061508740204</v>
      </c>
      <c r="K58">
        <f>IF(K6=Double!K6,Double!K58,HS!K58)</f>
        <v>0.26721074782921084</v>
      </c>
    </row>
    <row r="59" spans="1:24" x14ac:dyDescent="0.25">
      <c r="A59">
        <v>8</v>
      </c>
      <c r="B59">
        <f>IF(B7=Double!B7,Double!B59,HS!B59)</f>
        <v>0.28836334875964992</v>
      </c>
      <c r="C59">
        <f>IF(C7=Double!C7,Double!C59,HS!C59)</f>
        <v>0.44980237942279166</v>
      </c>
      <c r="D59">
        <f>IF(D7=Double!D7,Double!D59,HS!D59)</f>
        <v>0.46597642749068685</v>
      </c>
      <c r="E59">
        <f>IF(E7=Double!E7,Double!E59,HS!E59)</f>
        <v>0.48472541737079888</v>
      </c>
      <c r="F59">
        <f>IF(F7=Double!F7,Double!F59,HS!F59)</f>
        <v>0.50194727739331357</v>
      </c>
      <c r="G59">
        <f>IF(G7=Double!G7,Double!G59,HS!G59)</f>
        <v>0.52550268611926287</v>
      </c>
      <c r="H59">
        <f>IF(H7=Double!H7,Double!H59,HS!H59)</f>
        <v>0.48230082177962352</v>
      </c>
      <c r="I59">
        <f>IF(I7=Double!I7,Double!I59,HS!I59)</f>
        <v>0.3841447474995669</v>
      </c>
      <c r="J59">
        <f>IF(J7=Double!J7,Double!J59,HS!J59)</f>
        <v>0.33681153361760302</v>
      </c>
      <c r="K59">
        <f>IF(K7=Double!K7,Double!K59,HS!K59)</f>
        <v>0.29902709393405319</v>
      </c>
    </row>
    <row r="60" spans="1:24" x14ac:dyDescent="0.25">
      <c r="A60">
        <v>9</v>
      </c>
      <c r="B60">
        <f>IF(B8=Double!B8,Double!B60,HS!B60)</f>
        <v>0.32740992228419225</v>
      </c>
      <c r="C60">
        <f>IF(C8=Double!C8,Double!C60,HS!C60)</f>
        <v>0.49692057067091661</v>
      </c>
      <c r="D60">
        <f>IF(D8=Double!D8,Double!D60,HS!D60)</f>
        <v>0.99208763175540482</v>
      </c>
      <c r="E60">
        <f>IF(E8=Double!E8,Double!E60,HS!E60)</f>
        <v>1.0249392295743802</v>
      </c>
      <c r="F60">
        <f>IF(F8=Double!F8,Double!F60,HS!F60)</f>
        <v>1.0578017640707118</v>
      </c>
      <c r="G60">
        <f>IF(G8=Double!G8,Double!G60,HS!G60)</f>
        <v>1.0971053737455863</v>
      </c>
      <c r="H60">
        <f>IF(H8=Double!H8,Double!H60,HS!H60)</f>
        <v>0.53479372800979086</v>
      </c>
      <c r="I60">
        <f>IF(I8=Double!I8,Double!I60,HS!I60)</f>
        <v>0.4910928083344081</v>
      </c>
      <c r="J60">
        <f>IF(J8=Double!J8,Double!J60,HS!J60)</f>
        <v>0.38894491666094894</v>
      </c>
      <c r="K60">
        <f>IF(K8=Double!K8,Double!K60,HS!K60)</f>
        <v>0.33645241884235633</v>
      </c>
    </row>
    <row r="61" spans="1:24" x14ac:dyDescent="0.25">
      <c r="A61">
        <v>10</v>
      </c>
      <c r="B61">
        <f>IF(B9=Double!B9,Double!B61,HS!B61)</f>
        <v>0.37304965193433309</v>
      </c>
      <c r="C61">
        <f>IF(C9=Double!C9,Double!C61,HS!C61)</f>
        <v>1.1011257653812758</v>
      </c>
      <c r="D61">
        <f>IF(D9=Double!D9,Double!D61,HS!D61)</f>
        <v>1.1287287215745923</v>
      </c>
      <c r="E61">
        <f>IF(E9=Double!E9,Double!E61,HS!E61)</f>
        <v>1.1570097044780419</v>
      </c>
      <c r="F61">
        <f>IF(F9=Double!F9,Double!F61,HS!F61)</f>
        <v>1.1852554608023249</v>
      </c>
      <c r="G61">
        <f>IF(G9=Double!G9,Double!G61,HS!G61)</f>
        <v>1.2199493719560808</v>
      </c>
      <c r="H61">
        <f>IF(H9=Double!H9,Double!H61,HS!H61)</f>
        <v>1.1213167131939819</v>
      </c>
      <c r="I61">
        <f>IF(I9=Double!I9,Double!I61,HS!I61)</f>
        <v>1.0692068124279952</v>
      </c>
      <c r="J61">
        <f>IF(J9=Double!J9,Double!J61,HS!J61)</f>
        <v>0.98512101765013715</v>
      </c>
      <c r="K61">
        <f>IF(K9=Double!K9,Double!K61,HS!K61)</f>
        <v>0.39412588394544312</v>
      </c>
    </row>
    <row r="62" spans="1:24" x14ac:dyDescent="0.25">
      <c r="A62">
        <v>11</v>
      </c>
      <c r="B62">
        <f>IF(B10=Double!B10,Double!B62,HS!B62)</f>
        <v>0.39876296082416712</v>
      </c>
      <c r="C62">
        <f>IF(C10=Double!C10,Double!C62,HS!C62)</f>
        <v>1.1583687449680025</v>
      </c>
      <c r="D62">
        <f>IF(D10=Double!D10,Double!D62,HS!D62)</f>
        <v>1.1842650078909081</v>
      </c>
      <c r="E62">
        <f>IF(E10=Double!E10,Double!E62,HS!E62)</f>
        <v>1.210771838624396</v>
      </c>
      <c r="F62">
        <f>IF(F10=Double!F10,Double!F62,HS!F62)</f>
        <v>1.2374775973674452</v>
      </c>
      <c r="G62">
        <f>IF(G10=Double!G10,Double!G62,HS!G62)</f>
        <v>1.2668947185009185</v>
      </c>
      <c r="H62">
        <f>IF(H10=Double!H10,Double!H62,HS!H62)</f>
        <v>1.1576053433748457</v>
      </c>
      <c r="I62">
        <f>IF(I10=Double!I10,Double!I62,HS!I62)</f>
        <v>1.1012352494200111</v>
      </c>
      <c r="J62">
        <f>IF(J10=Double!J10,Double!J62,HS!J62)</f>
        <v>1.0405035291051643</v>
      </c>
      <c r="K62">
        <f>IF(K10=Double!K10,Double!K62,HS!K62)</f>
        <v>0.47309363070509958</v>
      </c>
    </row>
    <row r="63" spans="1:24" x14ac:dyDescent="0.25">
      <c r="A63">
        <v>12</v>
      </c>
      <c r="B63">
        <f>IF(B11=Double!B11,Double!B63,HS!B63)</f>
        <v>0.22932137132783617</v>
      </c>
      <c r="C63">
        <f>IF(C11=Double!C11,Double!C63,HS!C63)</f>
        <v>0.3484437814934257</v>
      </c>
      <c r="D63">
        <f>IF(D11=Double!D11,Double!D63,HS!D63)</f>
        <v>0.35907281492334692</v>
      </c>
      <c r="E63">
        <f>IF(E11=Double!E11,Double!E63,HS!E63)</f>
        <v>0.39446844550254284</v>
      </c>
      <c r="F63">
        <f>IF(F11=Double!F11,Double!F63,HS!F63)</f>
        <v>0.41640366958226238</v>
      </c>
      <c r="G63">
        <f>IF(G11=Double!G11,Double!G63,HS!G63)</f>
        <v>0.42315049208499778</v>
      </c>
      <c r="H63">
        <f>IF(H11=Double!H11,Double!H63,HS!H63)</f>
        <v>0.35541355077168107</v>
      </c>
      <c r="I63">
        <f>IF(I11=Double!I11,Double!I63,HS!I63)</f>
        <v>0.32514100115062705</v>
      </c>
      <c r="J63">
        <f>IF(J11=Double!J11,Double!J63,HS!J63)</f>
        <v>0.29007768787413191</v>
      </c>
      <c r="K63">
        <f>IF(K11=Double!K11,Double!K63,HS!K63)</f>
        <v>0.2488921581952955</v>
      </c>
    </row>
    <row r="64" spans="1:24" x14ac:dyDescent="0.25">
      <c r="A64">
        <v>13</v>
      </c>
      <c r="B64">
        <f>IF(B12=Double!B12,Double!B64,HS!B64)</f>
        <v>0.21294127337584787</v>
      </c>
      <c r="C64">
        <f>IF(C12=Double!C12,Double!C64,HS!C64)</f>
        <v>0.35360813639536137</v>
      </c>
      <c r="D64">
        <f>IF(D12=Double!D12,Double!D64,HS!D64)</f>
        <v>0.37387488538214331</v>
      </c>
      <c r="E64">
        <f>IF(E12=Double!E12,Double!E64,HS!E64)</f>
        <v>0.39446844550254284</v>
      </c>
      <c r="F64">
        <f>IF(F12=Double!F12,Double!F64,HS!F64)</f>
        <v>0.41640366958226238</v>
      </c>
      <c r="G64">
        <f>IF(G12=Double!G12,Double!G64,HS!G64)</f>
        <v>0.42315049208499778</v>
      </c>
      <c r="H64">
        <f>IF(H12=Double!H12,Double!H64,HS!H64)</f>
        <v>0.33002686857370378</v>
      </c>
      <c r="I64">
        <f>IF(I12=Double!I12,Double!I64,HS!I64)</f>
        <v>0.30191664392558226</v>
      </c>
      <c r="J64">
        <f>IF(J12=Double!J12,Double!J64,HS!J64)</f>
        <v>0.26935785302597964</v>
      </c>
      <c r="K64">
        <f>IF(K12=Double!K12,Double!K64,HS!K64)</f>
        <v>0.23111414689563153</v>
      </c>
    </row>
    <row r="65" spans="1:11" x14ac:dyDescent="0.25">
      <c r="A65">
        <v>14</v>
      </c>
      <c r="B65">
        <f>IF(B13=Double!B13,Double!B65,HS!B65)</f>
        <v>0.19773118242043017</v>
      </c>
      <c r="C65">
        <f>IF(C13=Double!C13,Double!C65,HS!C65)</f>
        <v>0.35360813639536137</v>
      </c>
      <c r="D65">
        <f>IF(D13=Double!D13,Double!D65,HS!D65)</f>
        <v>0.37387488538214331</v>
      </c>
      <c r="E65">
        <f>IF(E13=Double!E13,Double!E65,HS!E65)</f>
        <v>0.39446844550254284</v>
      </c>
      <c r="F65">
        <f>IF(F13=Double!F13,Double!F65,HS!F65)</f>
        <v>0.41640366958226238</v>
      </c>
      <c r="G65">
        <f>IF(G13=Double!G13,Double!G65,HS!G65)</f>
        <v>0.42315049208499778</v>
      </c>
      <c r="H65">
        <f>IF(H13=Double!H13,Double!H65,HS!H65)</f>
        <v>0.30645352081843924</v>
      </c>
      <c r="I65">
        <f>IF(I13=Double!I13,Double!I65,HS!I65)</f>
        <v>0.28035116935946924</v>
      </c>
      <c r="J65">
        <f>IF(J13=Double!J13,Double!J65,HS!J65)</f>
        <v>0.25011800638126686</v>
      </c>
      <c r="K65">
        <f>IF(K13=Double!K13,Double!K65,HS!K65)</f>
        <v>0.21460599354594356</v>
      </c>
    </row>
    <row r="66" spans="1:11" x14ac:dyDescent="0.25">
      <c r="A66">
        <v>15</v>
      </c>
      <c r="B66">
        <f>IF(B14=Double!B14,Double!B66,HS!B66)</f>
        <v>0.1836075265332566</v>
      </c>
      <c r="C66">
        <f>IF(C14=Double!C14,Double!C66,HS!C66)</f>
        <v>0.35360813639536137</v>
      </c>
      <c r="D66">
        <f>IF(D14=Double!D14,Double!D66,HS!D66)</f>
        <v>0.37387488538214331</v>
      </c>
      <c r="E66">
        <f>IF(E14=Double!E14,Double!E66,HS!E66)</f>
        <v>0.39446844550254284</v>
      </c>
      <c r="F66">
        <f>IF(F14=Double!F14,Double!F66,HS!F66)</f>
        <v>0.41640366958226238</v>
      </c>
      <c r="G66">
        <f>IF(G14=Double!G14,Double!G66,HS!G66)</f>
        <v>0.42315049208499778</v>
      </c>
      <c r="H66">
        <f>IF(H14=Double!H14,Double!H66,HS!H66)</f>
        <v>0.28456398361712221</v>
      </c>
      <c r="I66">
        <f>IF(I14=Double!I14,Double!I66,HS!I66)</f>
        <v>0.26032608583379291</v>
      </c>
      <c r="J66">
        <f>IF(J14=Double!J14,Double!J66,HS!J66)</f>
        <v>0.23225243449689065</v>
      </c>
      <c r="K66">
        <f>IF(K14=Double!K14,Double!K66,HS!K66)</f>
        <v>0.19927699400694757</v>
      </c>
    </row>
    <row r="67" spans="1:11" x14ac:dyDescent="0.25">
      <c r="A67">
        <v>16</v>
      </c>
      <c r="B67">
        <f>IF(B15=Double!B15,Double!B67,HS!B67)</f>
        <v>0.2121090766176992</v>
      </c>
      <c r="C67">
        <f>IF(C15=Double!C15,Double!C67,HS!C67)</f>
        <v>0.35360813639536137</v>
      </c>
      <c r="D67">
        <f>IF(D15=Double!D15,Double!D67,HS!D67)</f>
        <v>0.37387488538214331</v>
      </c>
      <c r="E67">
        <f>IF(E15=Double!E15,Double!E67,HS!E67)</f>
        <v>0.39446844550254284</v>
      </c>
      <c r="F67">
        <f>IF(F15=Double!F15,Double!F67,HS!F67)</f>
        <v>0.41640366958226238</v>
      </c>
      <c r="G67">
        <f>IF(G15=Double!G15,Double!G67,HS!G67)</f>
        <v>0.42315049208499778</v>
      </c>
      <c r="H67">
        <f>IF(H15=Double!H15,Double!H67,HS!H67)</f>
        <v>0.26423798478732774</v>
      </c>
      <c r="I67">
        <f>IF(I15=Double!I15,Double!I67,HS!I67)</f>
        <v>0.24173136541709339</v>
      </c>
      <c r="J67">
        <f>IF(J15=Double!J15,Double!J67,HS!J67)</f>
        <v>0.21566297488996986</v>
      </c>
      <c r="K67">
        <f>IF(K15=Double!K15,Double!K67,HS!K67)</f>
        <v>0.18504292300645134</v>
      </c>
    </row>
    <row r="68" spans="1:11" x14ac:dyDescent="0.25">
      <c r="A68">
        <v>17</v>
      </c>
      <c r="B68">
        <f>IF(B16=Double!B16,Double!B68,HS!B68)</f>
        <v>0.2121090766176992</v>
      </c>
      <c r="C68">
        <f>IF(C16=Double!C16,Double!C68,HS!C68)</f>
        <v>0.35360813639536137</v>
      </c>
      <c r="D68">
        <f>IF(D16=Double!D16,Double!D68,HS!D68)</f>
        <v>0.37387488538214331</v>
      </c>
      <c r="E68">
        <f>IF(E16=Double!E16,Double!E68,HS!E68)</f>
        <v>0.39446844550254284</v>
      </c>
      <c r="F68">
        <f>IF(F16=Double!F16,Double!F68,HS!F68)</f>
        <v>0.41640366958226238</v>
      </c>
      <c r="G68">
        <f>IF(G16=Double!G16,Double!G68,HS!G68)</f>
        <v>0.42315049208499778</v>
      </c>
      <c r="H68">
        <f>IF(H16=Double!H16,Double!H68,HS!H68)</f>
        <v>0.26231240836153336</v>
      </c>
      <c r="I68">
        <f>IF(I16=Double!I16,Double!I68,HS!I68)</f>
        <v>0.24474124225119143</v>
      </c>
      <c r="J68">
        <f>IF(J16=Double!J16,Double!J68,HS!J68)</f>
        <v>0.2284251594344453</v>
      </c>
      <c r="K68">
        <f>IF(K16=Double!K16,Double!K68,HS!K68)</f>
        <v>0.21210907661769923</v>
      </c>
    </row>
    <row r="69" spans="1:11" x14ac:dyDescent="0.25">
      <c r="A69">
        <v>18</v>
      </c>
      <c r="B69">
        <f>IF(B17=Double!B17,Double!B69,HS!B69)</f>
        <v>0.3235334151403132</v>
      </c>
      <c r="C69">
        <f>IF(C17=Double!C17,Double!C69,HS!C69)</f>
        <v>0.4934172759230967</v>
      </c>
      <c r="D69">
        <f>IF(D17=Double!D17,Double!D69,HS!D69)</f>
        <v>0.50890887319328326</v>
      </c>
      <c r="E69">
        <f>IF(E17=Double!E17,Double!E69,HS!E69)</f>
        <v>0.52495818135214112</v>
      </c>
      <c r="F69">
        <f>IF(F17=Double!F17,Double!F69,HS!F69)</f>
        <v>0.53865495485281323</v>
      </c>
      <c r="G69">
        <f>IF(G17=Double!G17,Double!G69,HS!G69)</f>
        <v>0.58858866858834413</v>
      </c>
      <c r="H69">
        <f>IF(H17=Double!H17,Double!H69,HS!H69)</f>
        <v>0.63087860215577196</v>
      </c>
      <c r="I69">
        <f>IF(I17=Double!I17,Double!I69,HS!I69)</f>
        <v>0.37330778670036147</v>
      </c>
      <c r="J69">
        <f>IF(J17=Double!J17,Double!J69,HS!J69)</f>
        <v>0.34842060092033733</v>
      </c>
      <c r="K69">
        <f>IF(K17=Double!K17,Double!K69,HS!K69)</f>
        <v>0.32353341514031325</v>
      </c>
    </row>
    <row r="70" spans="1:11" x14ac:dyDescent="0.25">
      <c r="A70">
        <v>19</v>
      </c>
      <c r="B70">
        <f>IF(B18=Double!B18,Double!B70,HS!B70)</f>
        <v>0.43495775366292722</v>
      </c>
      <c r="C70">
        <f>IF(C18=Double!C18,Double!C70,HS!C70)</f>
        <v>0.62832462629779118</v>
      </c>
      <c r="D70">
        <f>IF(D18=Double!D18,Double!D70,HS!D70)</f>
        <v>0.63939119964802815</v>
      </c>
      <c r="E70">
        <f>IF(E18=Double!E18,Double!E70,HS!E70)</f>
        <v>0.65089625584534427</v>
      </c>
      <c r="F70">
        <f>IF(F18=Double!F18,Double!F70,HS!F70)</f>
        <v>0.66090624012336407</v>
      </c>
      <c r="G70">
        <f>IF(G18=Double!G18,Double!G70,HS!G70)</f>
        <v>0.69485524745855443</v>
      </c>
      <c r="H70">
        <f>IF(H18=Double!H18,Double!H70,HS!H70)</f>
        <v>0.76867556518077984</v>
      </c>
      <c r="I70">
        <f>IF(I18=Double!I18,Double!I70,HS!I70)</f>
        <v>0.73264356191876234</v>
      </c>
      <c r="J70">
        <f>IF(J18=Double!J18,Double!J70,HS!J70)</f>
        <v>0.46841604240622936</v>
      </c>
      <c r="K70">
        <f>IF(K18=Double!K18,Double!K70,HS!K70)</f>
        <v>0.43495775366292727</v>
      </c>
    </row>
    <row r="71" spans="1:11" x14ac:dyDescent="0.25">
      <c r="A71">
        <v>20</v>
      </c>
      <c r="B71">
        <f>IF(B19=Double!B19,Double!B71,HS!B71)</f>
        <v>0.54638209218554123</v>
      </c>
      <c r="C71">
        <f>IF(C19=Double!C19,Double!C71,HS!C71)</f>
        <v>0.75798005972279903</v>
      </c>
      <c r="D71">
        <f>IF(D19=Double!D19,Double!D71,HS!D71)</f>
        <v>0.7649717369497322</v>
      </c>
      <c r="E71">
        <f>IF(E19=Double!E19,Double!E71,HS!E71)</f>
        <v>0.77228266898215236</v>
      </c>
      <c r="F71">
        <f>IF(F19=Double!F19,Double!F71,HS!F71)</f>
        <v>0.77860586403751975</v>
      </c>
      <c r="G71">
        <f>IF(G19=Double!G19,Double!G71,HS!G71)</f>
        <v>0.80112182632876472</v>
      </c>
      <c r="H71">
        <f>IF(H19=Double!H19,Double!H71,HS!H71)</f>
        <v>0.84730093057265166</v>
      </c>
      <c r="I71">
        <f>IF(I19=Double!I19,Double!I71,HS!I71)</f>
        <v>0.86121010636793238</v>
      </c>
      <c r="J71">
        <f>IF(J19=Double!J19,Double!J71,HS!J71)</f>
        <v>0.81918071466135212</v>
      </c>
      <c r="K71">
        <f>IF(K19=Double!K19,Double!K71,HS!K71)</f>
        <v>0.54638209218554135</v>
      </c>
    </row>
    <row r="72" spans="1:11" x14ac:dyDescent="0.25">
      <c r="A72">
        <v>21</v>
      </c>
      <c r="B72">
        <f>IF(B20=Double!B20,Double!B72,HS!B72)</f>
        <v>0.65780643070815525</v>
      </c>
      <c r="C72">
        <f>IF(C20=Double!C20,Double!C72,HS!C72)</f>
        <v>0.88200651549404019</v>
      </c>
      <c r="D72">
        <f>IF(D20=Double!D20,Double!D72,HS!D72)</f>
        <v>0.8853003573017495</v>
      </c>
      <c r="E72">
        <f>IF(E20=Double!E20,Double!E72,HS!E72)</f>
        <v>0.88876729296591961</v>
      </c>
      <c r="F72">
        <f>IF(F20=Double!F20,Double!F72,HS!F72)</f>
        <v>0.89175382659528035</v>
      </c>
      <c r="G72">
        <f>IF(G20=Double!G20,Double!G72,HS!G72)</f>
        <v>0.90283674384257995</v>
      </c>
      <c r="H72">
        <f>IF(H20=Double!H20,Double!H72,HS!H72)</f>
        <v>0.92592629596452347</v>
      </c>
      <c r="I72">
        <f>IF(I20=Double!I20,Double!I72,HS!I72)</f>
        <v>0.93060505318396625</v>
      </c>
      <c r="J72">
        <f>IF(J20=Double!J20,Double!J72,HS!J72)</f>
        <v>0.93917615614724415</v>
      </c>
      <c r="K72">
        <f>IF(K20=Double!K20,Double!K72,HS!K72)</f>
        <v>0.88857566147738609</v>
      </c>
    </row>
    <row r="73" spans="1:11" x14ac:dyDescent="0.25">
      <c r="A73">
        <v>22</v>
      </c>
      <c r="B73">
        <f>IF(B21=Double!B21,Double!B73,HS!B73)</f>
        <v>0</v>
      </c>
      <c r="C73">
        <f>IF(C21=Double!C21,Double!C73,HS!C73)</f>
        <v>0</v>
      </c>
      <c r="D73">
        <f>IF(D21=Double!D21,Double!D73,HS!D73)</f>
        <v>0</v>
      </c>
      <c r="E73">
        <f>IF(E21=Double!E21,Double!E73,HS!E73)</f>
        <v>0</v>
      </c>
      <c r="F73">
        <f>IF(F21=Double!F21,Double!F73,HS!F73)</f>
        <v>0</v>
      </c>
      <c r="G73">
        <f>IF(G21=Double!G21,Double!G73,HS!G73)</f>
        <v>0</v>
      </c>
      <c r="H73">
        <f>IF(H21=Double!H21,Double!H73,HS!H73)</f>
        <v>0</v>
      </c>
      <c r="I73">
        <f>IF(I21=Double!I21,Double!I73,HS!I73)</f>
        <v>0</v>
      </c>
      <c r="J73">
        <f>IF(J21=Double!J21,Double!J73,HS!J73)</f>
        <v>0</v>
      </c>
      <c r="K73">
        <f>IF(K21=Double!K21,Double!K73,HS!K73)</f>
        <v>0</v>
      </c>
    </row>
    <row r="74" spans="1:11" x14ac:dyDescent="0.25">
      <c r="A74">
        <v>23</v>
      </c>
      <c r="B74">
        <f>IF(B22=Double!B22,Double!B74,HS!B74)</f>
        <v>0</v>
      </c>
      <c r="C74">
        <f>IF(C22=Double!C22,Double!C74,HS!C74)</f>
        <v>0</v>
      </c>
      <c r="D74">
        <f>IF(D22=Double!D22,Double!D74,HS!D74)</f>
        <v>0</v>
      </c>
      <c r="E74">
        <f>IF(E22=Double!E22,Double!E74,HS!E74)</f>
        <v>0</v>
      </c>
      <c r="F74">
        <f>IF(F22=Double!F22,Double!F74,HS!F74)</f>
        <v>0</v>
      </c>
      <c r="G74">
        <f>IF(G22=Double!G22,Double!G74,HS!G74)</f>
        <v>0</v>
      </c>
      <c r="H74">
        <f>IF(H22=Double!H22,Double!H74,HS!H74)</f>
        <v>0</v>
      </c>
      <c r="I74">
        <f>IF(I22=Double!I22,Double!I74,HS!I74)</f>
        <v>0</v>
      </c>
      <c r="J74">
        <f>IF(J22=Double!J22,Double!J74,HS!J74)</f>
        <v>0</v>
      </c>
      <c r="K74">
        <f>IF(K22=Double!K22,Double!K74,HS!K74)</f>
        <v>0</v>
      </c>
    </row>
    <row r="75" spans="1:11" x14ac:dyDescent="0.25">
      <c r="A75">
        <v>24</v>
      </c>
      <c r="B75">
        <f>IF(B23=Double!B23,Double!B75,HS!B75)</f>
        <v>0</v>
      </c>
      <c r="C75">
        <f>IF(C23=Double!C23,Double!C75,HS!C75)</f>
        <v>0</v>
      </c>
      <c r="D75">
        <f>IF(D23=Double!D23,Double!D75,HS!D75)</f>
        <v>0</v>
      </c>
      <c r="E75">
        <f>IF(E23=Double!E23,Double!E75,HS!E75)</f>
        <v>0</v>
      </c>
      <c r="F75">
        <f>IF(F23=Double!F23,Double!F75,HS!F75)</f>
        <v>0</v>
      </c>
      <c r="G75">
        <f>IF(G23=Double!G23,Double!G75,HS!G75)</f>
        <v>0</v>
      </c>
      <c r="H75">
        <f>IF(H23=Double!H23,Double!H75,HS!H75)</f>
        <v>0</v>
      </c>
      <c r="I75">
        <f>IF(I23=Double!I23,Double!I75,HS!I75)</f>
        <v>0</v>
      </c>
      <c r="J75">
        <f>IF(J23=Double!J23,Double!J75,HS!J75)</f>
        <v>0</v>
      </c>
      <c r="K75">
        <f>IF(K23=Double!K23,Double!K75,HS!K75)</f>
        <v>0</v>
      </c>
    </row>
    <row r="76" spans="1:11" x14ac:dyDescent="0.25">
      <c r="A76">
        <v>25</v>
      </c>
      <c r="B76">
        <f>IF(B24=Double!B24,Double!B76,HS!B76)</f>
        <v>0</v>
      </c>
      <c r="C76">
        <f>IF(C24=Double!C24,Double!C76,HS!C76)</f>
        <v>0</v>
      </c>
      <c r="D76">
        <f>IF(D24=Double!D24,Double!D76,HS!D76)</f>
        <v>0</v>
      </c>
      <c r="E76">
        <f>IF(E24=Double!E24,Double!E76,HS!E76)</f>
        <v>0</v>
      </c>
      <c r="F76">
        <f>IF(F24=Double!F24,Double!F76,HS!F76)</f>
        <v>0</v>
      </c>
      <c r="G76">
        <f>IF(G24=Double!G24,Double!G76,HS!G76)</f>
        <v>0</v>
      </c>
      <c r="H76">
        <f>IF(H24=Double!H24,Double!H76,HS!H76)</f>
        <v>0</v>
      </c>
      <c r="I76">
        <f>IF(I24=Double!I24,Double!I76,HS!I76)</f>
        <v>0</v>
      </c>
      <c r="J76">
        <f>IF(J24=Double!J24,Double!J76,HS!J76)</f>
        <v>0</v>
      </c>
      <c r="K76">
        <f>IF(K24=Double!K24,Double!K76,HS!K76)</f>
        <v>0</v>
      </c>
    </row>
    <row r="77" spans="1:11" x14ac:dyDescent="0.25">
      <c r="A77">
        <v>26</v>
      </c>
      <c r="B77">
        <f>IF(B25=Double!B25,Double!B77,HS!B77)</f>
        <v>0</v>
      </c>
      <c r="C77">
        <f>IF(C25=Double!C25,Double!C77,HS!C77)</f>
        <v>0</v>
      </c>
      <c r="D77">
        <f>IF(D25=Double!D25,Double!D77,HS!D77)</f>
        <v>0</v>
      </c>
      <c r="E77">
        <f>IF(E25=Double!E25,Double!E77,HS!E77)</f>
        <v>0</v>
      </c>
      <c r="F77">
        <f>IF(F25=Double!F25,Double!F77,HS!F77)</f>
        <v>0</v>
      </c>
      <c r="G77">
        <f>IF(G25=Double!G25,Double!G77,HS!G77)</f>
        <v>0</v>
      </c>
      <c r="H77">
        <f>IF(H25=Double!H25,Double!H77,HS!H77)</f>
        <v>0</v>
      </c>
      <c r="I77">
        <f>IF(I25=Double!I25,Double!I77,HS!I77)</f>
        <v>0</v>
      </c>
      <c r="J77">
        <f>IF(J25=Double!J25,Double!J77,HS!J77)</f>
        <v>0</v>
      </c>
      <c r="K77">
        <f>IF(K25=Double!K25,Double!K77,HS!K77)</f>
        <v>0</v>
      </c>
    </row>
    <row r="78" spans="1:11" x14ac:dyDescent="0.25">
      <c r="A78">
        <v>27</v>
      </c>
      <c r="B78">
        <f>IF(B26=Double!B26,Double!B78,HS!B78)</f>
        <v>0</v>
      </c>
      <c r="C78">
        <f>IF(C26=Double!C26,Double!C78,HS!C78)</f>
        <v>0</v>
      </c>
      <c r="D78">
        <f>IF(D26=Double!D26,Double!D78,HS!D78)</f>
        <v>0</v>
      </c>
      <c r="E78">
        <f>IF(E26=Double!E26,Double!E78,HS!E78)</f>
        <v>0</v>
      </c>
      <c r="F78">
        <f>IF(F26=Double!F26,Double!F78,HS!F78)</f>
        <v>0</v>
      </c>
      <c r="G78">
        <f>IF(G26=Double!G26,Double!G78,HS!G78)</f>
        <v>0</v>
      </c>
      <c r="H78">
        <f>IF(H26=Double!H26,Double!H78,HS!H78)</f>
        <v>0</v>
      </c>
      <c r="I78">
        <f>IF(I26=Double!I26,Double!I78,HS!I78)</f>
        <v>0</v>
      </c>
      <c r="J78">
        <f>IF(J26=Double!J26,Double!J78,HS!J78)</f>
        <v>0</v>
      </c>
      <c r="K78">
        <f>IF(K26=Double!K26,Double!K78,HS!K78)</f>
        <v>0</v>
      </c>
    </row>
    <row r="79" spans="1:11" x14ac:dyDescent="0.25">
      <c r="A79">
        <v>28</v>
      </c>
      <c r="B79">
        <f>IF(B27=Double!B27,Double!B79,HS!B79)</f>
        <v>0</v>
      </c>
      <c r="C79">
        <f>IF(C27=Double!C27,Double!C79,HS!C79)</f>
        <v>0</v>
      </c>
      <c r="D79">
        <f>IF(D27=Double!D27,Double!D79,HS!D79)</f>
        <v>0</v>
      </c>
      <c r="E79">
        <f>IF(E27=Double!E27,Double!E79,HS!E79)</f>
        <v>0</v>
      </c>
      <c r="F79">
        <f>IF(F27=Double!F27,Double!F79,HS!F79)</f>
        <v>0</v>
      </c>
      <c r="G79">
        <f>IF(G27=Double!G27,Double!G79,HS!G79)</f>
        <v>0</v>
      </c>
      <c r="H79">
        <f>IF(H27=Double!H27,Double!H79,HS!H79)</f>
        <v>0</v>
      </c>
      <c r="I79">
        <f>IF(I27=Double!I27,Double!I79,HS!I79)</f>
        <v>0</v>
      </c>
      <c r="J79">
        <f>IF(J27=Double!J27,Double!J79,HS!J79)</f>
        <v>0</v>
      </c>
      <c r="K79">
        <f>IF(K27=Double!K27,Double!K79,HS!K79)</f>
        <v>0</v>
      </c>
    </row>
    <row r="80" spans="1:11" x14ac:dyDescent="0.25">
      <c r="A80">
        <v>29</v>
      </c>
      <c r="B80">
        <f>IF(B28=Double!B28,Double!B80,HS!B80)</f>
        <v>0</v>
      </c>
      <c r="C80">
        <f>IF(C28=Double!C28,Double!C80,HS!C80)</f>
        <v>0</v>
      </c>
      <c r="D80">
        <f>IF(D28=Double!D28,Double!D80,HS!D80)</f>
        <v>0</v>
      </c>
      <c r="E80">
        <f>IF(E28=Double!E28,Double!E80,HS!E80)</f>
        <v>0</v>
      </c>
      <c r="F80">
        <f>IF(F28=Double!F28,Double!F80,HS!F80)</f>
        <v>0</v>
      </c>
      <c r="G80">
        <f>IF(G28=Double!G28,Double!G80,HS!G80)</f>
        <v>0</v>
      </c>
      <c r="H80">
        <f>IF(H28=Double!H28,Double!H80,HS!H80)</f>
        <v>0</v>
      </c>
      <c r="I80">
        <f>IF(I28=Double!I28,Double!I80,HS!I80)</f>
        <v>0</v>
      </c>
      <c r="J80">
        <f>IF(J28=Double!J28,Double!J80,HS!J80)</f>
        <v>0</v>
      </c>
      <c r="K80">
        <f>IF(K28=Double!K28,Double!K80,HS!K80)</f>
        <v>0</v>
      </c>
    </row>
    <row r="81" spans="1:11" x14ac:dyDescent="0.25">
      <c r="A81">
        <v>30</v>
      </c>
      <c r="B81">
        <f>IF(B29=Double!B29,Double!B81,HS!B81)</f>
        <v>0</v>
      </c>
      <c r="C81">
        <f>IF(C29=Double!C29,Double!C81,HS!C81)</f>
        <v>0</v>
      </c>
      <c r="D81">
        <f>IF(D29=Double!D29,Double!D81,HS!D81)</f>
        <v>0</v>
      </c>
      <c r="E81">
        <f>IF(E29=Double!E29,Double!E81,HS!E81)</f>
        <v>0</v>
      </c>
      <c r="F81">
        <f>IF(F29=Double!F29,Double!F81,HS!F81)</f>
        <v>0</v>
      </c>
      <c r="G81">
        <f>IF(G29=Double!G29,Double!G81,HS!G81)</f>
        <v>0</v>
      </c>
      <c r="H81">
        <f>IF(H29=Double!H29,Double!H81,HS!H81)</f>
        <v>0</v>
      </c>
      <c r="I81">
        <f>IF(I29=Double!I29,Double!I81,HS!I81)</f>
        <v>0</v>
      </c>
      <c r="J81">
        <f>IF(J29=Double!J29,Double!J81,HS!J81)</f>
        <v>0</v>
      </c>
      <c r="K81">
        <f>IF(K29=Double!K29,Double!K81,HS!K81)</f>
        <v>0</v>
      </c>
    </row>
    <row r="82" spans="1:11" x14ac:dyDescent="0.25">
      <c r="A82">
        <v>31</v>
      </c>
      <c r="B82">
        <f>IF(B30=Double!B30,Double!B82,HS!B82)</f>
        <v>0</v>
      </c>
      <c r="C82">
        <f>IF(C30=Double!C30,Double!C82,HS!C82)</f>
        <v>0</v>
      </c>
      <c r="D82">
        <f>IF(D30=Double!D30,Double!D82,HS!D82)</f>
        <v>0</v>
      </c>
      <c r="E82">
        <f>IF(E30=Double!E30,Double!E82,HS!E82)</f>
        <v>0</v>
      </c>
      <c r="F82">
        <f>IF(F30=Double!F30,Double!F82,HS!F82)</f>
        <v>0</v>
      </c>
      <c r="G82">
        <f>IF(G30=Double!G30,Double!G82,HS!G82)</f>
        <v>0</v>
      </c>
      <c r="H82">
        <f>IF(H30=Double!H30,Double!H82,HS!H82)</f>
        <v>0</v>
      </c>
      <c r="I82">
        <f>IF(I30=Double!I30,Double!I82,HS!I82)</f>
        <v>0</v>
      </c>
      <c r="J82">
        <f>IF(J30=Double!J30,Double!J82,HS!J82)</f>
        <v>0</v>
      </c>
      <c r="K82">
        <f>IF(K30=Double!K30,Double!K82,HS!K82)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>IF(B33=Double!B33,Double!B85,HS!B85)</f>
        <v>0.34029064270089004</v>
      </c>
      <c r="C85">
        <f>IF(C33=Double!C33,Double!C85,HS!C85)</f>
        <v>0.50196248535967314</v>
      </c>
      <c r="D85">
        <f>IF(D33=Double!D33,Double!D85,HS!D85)</f>
        <v>0.51400371740935757</v>
      </c>
      <c r="E85">
        <f>IF(E33=Double!E33,Double!E85,HS!E85)</f>
        <v>0.53475509919657171</v>
      </c>
      <c r="F85">
        <f>IF(F33=Double!F33,Double!F85,HS!F85)</f>
        <v>0.55059269210710649</v>
      </c>
      <c r="G85">
        <f>IF(G33=Double!G33,Double!G85,HS!G85)</f>
        <v>0.56742278330832019</v>
      </c>
      <c r="H85">
        <f>IF(H33=Double!H33,Double!H85,HS!H85)</f>
        <v>0.53745258729187351</v>
      </c>
      <c r="I85">
        <f>IF(I33=Double!I33,Double!I85,HS!I85)</f>
        <v>0.4912950067323541</v>
      </c>
      <c r="J85">
        <f>IF(J33=Double!J33,Double!J85,HS!J85)</f>
        <v>0.44245609420148591</v>
      </c>
      <c r="K85">
        <f>IF(K33=Double!K33,Double!K85,HS!K85)</f>
        <v>0.37624612851608741</v>
      </c>
    </row>
    <row r="86" spans="1:11" x14ac:dyDescent="0.25">
      <c r="A86">
        <v>13</v>
      </c>
      <c r="B86">
        <f>IF(B34=Double!B34,Double!B86,HS!B86)</f>
        <v>0.327684238187961</v>
      </c>
      <c r="C86">
        <f>IF(C34=Double!C34,Double!C86,HS!C86)</f>
        <v>0.49247239362692286</v>
      </c>
      <c r="D86">
        <f>IF(D34=Double!D34,Double!D86,HS!D86)</f>
        <v>0.50716638736287001</v>
      </c>
      <c r="E86">
        <f>IF(E34=Double!E34,Double!E86,HS!E86)</f>
        <v>0.52473462393271253</v>
      </c>
      <c r="F86">
        <f>IF(F34=Double!F34,Double!F86,HS!F86)</f>
        <v>0.54100776192676059</v>
      </c>
      <c r="G86">
        <f>IF(G34=Double!G34,Double!G86,HS!G86)</f>
        <v>1.0455010638435727</v>
      </c>
      <c r="H86">
        <f>IF(H34=Double!H34,Double!H86,HS!H86)</f>
        <v>0.51719646119815188</v>
      </c>
      <c r="I86">
        <f>IF(I34=Double!I34,Double!I86,HS!I86)</f>
        <v>0.47279133284078939</v>
      </c>
      <c r="J86">
        <f>IF(J34=Double!J34,Double!J86,HS!J86)</f>
        <v>0.4256519695072028</v>
      </c>
      <c r="K86">
        <f>IF(K34=Double!K34,Double!K86,HS!K86)</f>
        <v>0.36206998455041256</v>
      </c>
    </row>
    <row r="87" spans="1:11" x14ac:dyDescent="0.25">
      <c r="A87">
        <v>14</v>
      </c>
      <c r="B87">
        <f>IF(B35=Double!B35,Double!B87,HS!B87)</f>
        <v>0.31514257185697642</v>
      </c>
      <c r="C87">
        <f>IF(C35=Double!C35,Double!C87,HS!C87)</f>
        <v>0.48255351811038272</v>
      </c>
      <c r="D87">
        <f>IF(D35=Double!D35,Double!D87,HS!D87)</f>
        <v>0.49764556579281816</v>
      </c>
      <c r="E87">
        <f>IF(E35=Double!E35,Double!E87,HS!E87)</f>
        <v>0.51542989690198615</v>
      </c>
      <c r="F87">
        <f>IF(F35=Double!F35,Double!F87,HS!F87)</f>
        <v>1.0180852172075909</v>
      </c>
      <c r="G87">
        <f>IF(G35=Double!G35,Double!G87,HS!G87)</f>
        <v>1.0455010638435729</v>
      </c>
      <c r="H87">
        <f>IF(H35=Double!H35,Double!H87,HS!H87)</f>
        <v>0.49709196236633008</v>
      </c>
      <c r="I87">
        <f>IF(I35=Double!I35,Double!I87,HS!I87)</f>
        <v>0.45442443375652797</v>
      </c>
      <c r="J87">
        <f>IF(J35=Double!J35,Double!J87,HS!J87)</f>
        <v>0.4089910050029118</v>
      </c>
      <c r="K87">
        <f>IF(K35=Double!K35,Double!K87,HS!K87)</f>
        <v>0.34799938090373161</v>
      </c>
    </row>
    <row r="88" spans="1:11" x14ac:dyDescent="0.25">
      <c r="A88">
        <v>15</v>
      </c>
      <c r="B88">
        <f>IF(B36=Double!B36,Double!B88,HS!B88)</f>
        <v>0.30272071378660209</v>
      </c>
      <c r="C88">
        <f>IF(C36=Double!C36,Double!C88,HS!C88)</f>
        <v>0.47334313370216685</v>
      </c>
      <c r="D88">
        <f>IF(D36=Double!D36,Double!D88,HS!D88)</f>
        <v>0.48880480290634137</v>
      </c>
      <c r="E88">
        <f>IF(E36=Double!E36,Double!E88,HS!E88)</f>
        <v>0.50678979323059736</v>
      </c>
      <c r="F88">
        <f>IF(F36=Double!F36,Double!F88,HS!F88)</f>
        <v>1.0180852172075909</v>
      </c>
      <c r="G88">
        <f>IF(G36=Double!G36,Double!G88,HS!G88)</f>
        <v>1.0455010638435727</v>
      </c>
      <c r="H88">
        <f>IF(H36=Double!H36,Double!H88,HS!H88)</f>
        <v>0.47722077734110446</v>
      </c>
      <c r="I88">
        <f>IF(I36=Double!I36,Double!I88,HS!I88)</f>
        <v>0.43626917672083054</v>
      </c>
      <c r="J88">
        <f>IF(J36=Double!J36,Double!J88,HS!J88)</f>
        <v>0.39253848456297252</v>
      </c>
      <c r="K88">
        <f>IF(K36=Double!K36,Double!K88,HS!K88)</f>
        <v>0.33409156765274794</v>
      </c>
    </row>
    <row r="89" spans="1:11" x14ac:dyDescent="0.25">
      <c r="A89">
        <v>16</v>
      </c>
      <c r="B89">
        <f>IF(B37=Double!B37,Double!B89,HS!B89)</f>
        <v>0.30235592900691816</v>
      </c>
      <c r="C89">
        <f>IF(C37=Double!C37,Double!C89,HS!C89)</f>
        <v>0.4647906338945379</v>
      </c>
      <c r="D89">
        <f>IF(D37=Double!D37,Double!D89,HS!D89)</f>
        <v>0.48059552308318443</v>
      </c>
      <c r="E89">
        <f>IF(E37=Double!E37,Double!E89,HS!E89)</f>
        <v>0.98263390902591441</v>
      </c>
      <c r="F89">
        <f>IF(F37=Double!F37,Double!F89,HS!F89)</f>
        <v>1.0180852172075909</v>
      </c>
      <c r="G89">
        <f>IF(G37=Double!G37,Double!G89,HS!G89)</f>
        <v>1.0455010638435727</v>
      </c>
      <c r="H89">
        <f>IF(H37=Double!H37,Double!H89,HS!H89)</f>
        <v>0.45765214955230726</v>
      </c>
      <c r="I89">
        <f>IF(I37=Double!I37,Double!I89,HS!I89)</f>
        <v>0.41838903582412801</v>
      </c>
      <c r="J89">
        <f>IF(J37=Double!J37,Double!J89,HS!J89)</f>
        <v>0.3763496353848465</v>
      </c>
      <c r="K89">
        <f>IF(K37=Double!K37,Double!K89,HS!K89)</f>
        <v>0.32039507782076326</v>
      </c>
    </row>
    <row r="90" spans="1:11" x14ac:dyDescent="0.25">
      <c r="A90">
        <v>17</v>
      </c>
      <c r="B90">
        <f>IF(B38=Double!B38,Double!B90,HS!B90)</f>
        <v>0.29590972526483106</v>
      </c>
      <c r="C90">
        <f>IF(C38=Double!C38,Double!C90,HS!C90)</f>
        <v>0.45684902693031099</v>
      </c>
      <c r="D90">
        <f>IF(D38=Double!D38,Double!D90,HS!D90)</f>
        <v>0.94822248238955131</v>
      </c>
      <c r="E90">
        <f>IF(E38=Double!E38,Double!E90,HS!E90)</f>
        <v>0.98263390902591441</v>
      </c>
      <c r="F90">
        <f>IF(F38=Double!F38,Double!F90,HS!F90)</f>
        <v>1.0180852172075907</v>
      </c>
      <c r="G90">
        <f>IF(G38=Double!G38,Double!G90,HS!G90)</f>
        <v>1.0455010638435729</v>
      </c>
      <c r="H90">
        <f>IF(H38=Double!H38,Double!H90,HS!H90)</f>
        <v>0.4432866873760104</v>
      </c>
      <c r="I90">
        <f>IF(I38=Double!I38,Double!I90,HS!I90)</f>
        <v>0.40663059560479642</v>
      </c>
      <c r="J90">
        <f>IF(J38=Double!J38,Double!J90,HS!J90)</f>
        <v>0.36851835521934828</v>
      </c>
      <c r="K90">
        <f>IF(K38=Double!K38,Double!K90,HS!K90)</f>
        <v>0.31846025350866897</v>
      </c>
    </row>
    <row r="91" spans="1:11" x14ac:dyDescent="0.25">
      <c r="A91">
        <v>18</v>
      </c>
      <c r="B91">
        <f>IF(B39=Double!B39,Double!B91,HS!B91)</f>
        <v>0.3235334151403132</v>
      </c>
      <c r="C91">
        <f>IF(C39=Double!C39,Double!C91,HS!C91)</f>
        <v>0.4934172759230967</v>
      </c>
      <c r="D91">
        <f>IF(D39=Double!D39,Double!D91,HS!D91)</f>
        <v>1.0105458613793081</v>
      </c>
      <c r="E91">
        <f>IF(E39=Double!E39,Double!E91,HS!E91)</f>
        <v>1.0428599409564983</v>
      </c>
      <c r="F91">
        <f>IF(F39=Double!F39,Double!F91,HS!F91)</f>
        <v>1.0745088873324604</v>
      </c>
      <c r="G91">
        <f>IF(G39=Double!G39,Double!G91,HS!G91)</f>
        <v>1.1218571453066557</v>
      </c>
      <c r="H91">
        <f>IF(H39=Double!H39,Double!H91,HS!H91)</f>
        <v>0.63087860215577196</v>
      </c>
      <c r="I91">
        <f>IF(I39=Double!I39,Double!I91,HS!I91)</f>
        <v>0.37330778670036147</v>
      </c>
      <c r="J91">
        <f>IF(J39=Double!J39,Double!J91,HS!J91)</f>
        <v>0.39279611023068156</v>
      </c>
      <c r="K91">
        <f>IF(K39=Double!K39,Double!K91,HS!K91)</f>
        <v>0.34269926616577512</v>
      </c>
    </row>
    <row r="92" spans="1:11" x14ac:dyDescent="0.25">
      <c r="A92">
        <v>19</v>
      </c>
      <c r="B92">
        <f>IF(B40=Double!B40,Double!B92,HS!B92)</f>
        <v>0.43495775366292722</v>
      </c>
      <c r="C92">
        <f>IF(C40=Double!C40,Double!C92,HS!C92)</f>
        <v>0.62832462629779118</v>
      </c>
      <c r="D92">
        <f>IF(D40=Double!D40,Double!D92,HS!D92)</f>
        <v>0.63939119964802815</v>
      </c>
      <c r="E92">
        <f>IF(E40=Double!E40,Double!E92,HS!E92)</f>
        <v>0.65089625584534427</v>
      </c>
      <c r="F92">
        <f>IF(F40=Double!F40,Double!F92,HS!F92)</f>
        <v>0.66090624012336407</v>
      </c>
      <c r="G92">
        <f>IF(G40=Double!G40,Double!G92,HS!G92)</f>
        <v>0.69485524745855443</v>
      </c>
      <c r="H92">
        <f>IF(H40=Double!H40,Double!H92,HS!H92)</f>
        <v>0.76867556518077984</v>
      </c>
      <c r="I92">
        <f>IF(I40=Double!I40,Double!I92,HS!I92)</f>
        <v>0.73264356191876234</v>
      </c>
      <c r="J92">
        <f>IF(J40=Double!J40,Double!J92,HS!J92)</f>
        <v>0.46841604240622936</v>
      </c>
      <c r="K92">
        <f>IF(K40=Double!K40,Double!K92,HS!K92)</f>
        <v>0.43495775366292727</v>
      </c>
    </row>
    <row r="93" spans="1:11" x14ac:dyDescent="0.25">
      <c r="A93">
        <v>20</v>
      </c>
      <c r="B93">
        <f>IF(B41=Double!B41,Double!B93,HS!B93)</f>
        <v>0.54638209218554123</v>
      </c>
      <c r="C93">
        <f>IF(C41=Double!C41,Double!C93,HS!C93)</f>
        <v>0.75798005972279903</v>
      </c>
      <c r="D93">
        <f>IF(D41=Double!D41,Double!D93,HS!D93)</f>
        <v>0.7649717369497322</v>
      </c>
      <c r="E93">
        <f>IF(E41=Double!E41,Double!E93,HS!E93)</f>
        <v>0.77228266898215236</v>
      </c>
      <c r="F93">
        <f>IF(F41=Double!F41,Double!F93,HS!F93)</f>
        <v>0.77860586403751975</v>
      </c>
      <c r="G93">
        <f>IF(G41=Double!G41,Double!G93,HS!G93)</f>
        <v>0.80112182632876472</v>
      </c>
      <c r="H93">
        <f>IF(H41=Double!H41,Double!H93,HS!H93)</f>
        <v>0.84730093057265166</v>
      </c>
      <c r="I93">
        <f>IF(I41=Double!I41,Double!I93,HS!I93)</f>
        <v>0.86121010636793238</v>
      </c>
      <c r="J93">
        <f>IF(J41=Double!J41,Double!J93,HS!J93)</f>
        <v>0.81918071466135212</v>
      </c>
      <c r="K93">
        <f>IF(K41=Double!K41,Double!K93,HS!K93)</f>
        <v>0.54638209218554135</v>
      </c>
    </row>
    <row r="94" spans="1:11" x14ac:dyDescent="0.25">
      <c r="A94">
        <v>21</v>
      </c>
      <c r="B94">
        <f>IF(B42=Double!B42,Double!B94,HS!B94)</f>
        <v>0.65780643070815525</v>
      </c>
      <c r="C94">
        <f>IF(C42=Double!C42,Double!C94,HS!C94)</f>
        <v>0.88200651549404019</v>
      </c>
      <c r="D94">
        <f>IF(D42=Double!D42,Double!D94,HS!D94)</f>
        <v>0.8853003573017495</v>
      </c>
      <c r="E94">
        <f>IF(E42=Double!E42,Double!E94,HS!E94)</f>
        <v>0.88876729296591961</v>
      </c>
      <c r="F94">
        <f>IF(F42=Double!F42,Double!F94,HS!F94)</f>
        <v>0.89175382659528035</v>
      </c>
      <c r="G94">
        <f>IF(G42=Double!G42,Double!G94,HS!G94)</f>
        <v>0.90283674384257995</v>
      </c>
      <c r="H94">
        <f>IF(H42=Double!H42,Double!H94,HS!H94)</f>
        <v>0.92592629596452347</v>
      </c>
      <c r="I94">
        <f>IF(I42=Double!I42,Double!I94,HS!I94)</f>
        <v>0.93060505318396625</v>
      </c>
      <c r="J94">
        <f>IF(J42=Double!J42,Double!J94,HS!J94)</f>
        <v>0.93917615614724415</v>
      </c>
      <c r="K94">
        <f>IF(K42=Double!K42,Double!K94,HS!K94)</f>
        <v>0.88857566147738609</v>
      </c>
    </row>
    <row r="95" spans="1:11" x14ac:dyDescent="0.25">
      <c r="A95">
        <v>22</v>
      </c>
      <c r="B95">
        <f>IF(B43=Double!B43,Double!B95,HS!B95)</f>
        <v>0.22932137132783617</v>
      </c>
      <c r="C95">
        <f>IF(C43=Double!C43,Double!C95,HS!C95)</f>
        <v>0.3484437814934257</v>
      </c>
      <c r="D95">
        <f>IF(D43=Double!D43,Double!D95,HS!D95)</f>
        <v>0.35907281492334692</v>
      </c>
      <c r="E95">
        <f>IF(E43=Double!E43,Double!E95,HS!E95)</f>
        <v>0.39446844550254284</v>
      </c>
      <c r="F95">
        <f>IF(F43=Double!F43,Double!F95,HS!F95)</f>
        <v>0.41640366958226238</v>
      </c>
      <c r="G95">
        <f>IF(G43=Double!G43,Double!G95,HS!G95)</f>
        <v>0.42315049208499778</v>
      </c>
      <c r="H95">
        <f>IF(H43=Double!H43,Double!H95,HS!H95)</f>
        <v>0.35541355077168107</v>
      </c>
      <c r="I95">
        <f>IF(I43=Double!I43,Double!I95,HS!I95)</f>
        <v>0.32514100115062705</v>
      </c>
      <c r="J95">
        <f>IF(J43=Double!J43,Double!J95,HS!J95)</f>
        <v>0.29007768787413191</v>
      </c>
      <c r="K95">
        <f>IF(K43=Double!K43,Double!K95,HS!K95)</f>
        <v>0.2488921581952955</v>
      </c>
    </row>
    <row r="96" spans="1:11" x14ac:dyDescent="0.25">
      <c r="A96">
        <v>23</v>
      </c>
      <c r="B96">
        <f>IF(B44=Double!B44,Double!B96,HS!B96)</f>
        <v>0.21294127337584787</v>
      </c>
      <c r="C96">
        <f>IF(C44=Double!C44,Double!C96,HS!C96)</f>
        <v>0.35360813639536137</v>
      </c>
      <c r="D96">
        <f>IF(D44=Double!D44,Double!D96,HS!D96)</f>
        <v>0.37387488538214331</v>
      </c>
      <c r="E96">
        <f>IF(E44=Double!E44,Double!E96,HS!E96)</f>
        <v>0.39446844550254284</v>
      </c>
      <c r="F96">
        <f>IF(F44=Double!F44,Double!F96,HS!F96)</f>
        <v>0.41640366958226238</v>
      </c>
      <c r="G96">
        <f>IF(G44=Double!G44,Double!G96,HS!G96)</f>
        <v>0.42315049208499778</v>
      </c>
      <c r="H96">
        <f>IF(H44=Double!H44,Double!H96,HS!H96)</f>
        <v>0.33002686857370378</v>
      </c>
      <c r="I96">
        <f>IF(I44=Double!I44,Double!I96,HS!I96)</f>
        <v>0.30191664392558226</v>
      </c>
      <c r="J96">
        <f>IF(J44=Double!J44,Double!J96,HS!J96)</f>
        <v>0.26935785302597964</v>
      </c>
      <c r="K96">
        <f>IF(K44=Double!K44,Double!K96,HS!K96)</f>
        <v>0.23111414689563153</v>
      </c>
    </row>
    <row r="97" spans="1:11" x14ac:dyDescent="0.25">
      <c r="A97">
        <v>24</v>
      </c>
      <c r="B97">
        <f>IF(B45=Double!B45,Double!B97,HS!B97)</f>
        <v>0.19773118242043017</v>
      </c>
      <c r="C97">
        <f>IF(C45=Double!C45,Double!C97,HS!C97)</f>
        <v>0.35360813639536137</v>
      </c>
      <c r="D97">
        <f>IF(D45=Double!D45,Double!D97,HS!D97)</f>
        <v>0.37387488538214331</v>
      </c>
      <c r="E97">
        <f>IF(E45=Double!E45,Double!E97,HS!E97)</f>
        <v>0.39446844550254284</v>
      </c>
      <c r="F97">
        <f>IF(F45=Double!F45,Double!F97,HS!F97)</f>
        <v>0.41640366958226238</v>
      </c>
      <c r="G97">
        <f>IF(G45=Double!G45,Double!G97,HS!G97)</f>
        <v>0.42315049208499778</v>
      </c>
      <c r="H97">
        <f>IF(H45=Double!H45,Double!H97,HS!H97)</f>
        <v>0.30645352081843924</v>
      </c>
      <c r="I97">
        <f>IF(I45=Double!I45,Double!I97,HS!I97)</f>
        <v>0.28035116935946924</v>
      </c>
      <c r="J97">
        <f>IF(J45=Double!J45,Double!J97,HS!J97)</f>
        <v>0.25011800638126686</v>
      </c>
      <c r="K97">
        <f>IF(K45=Double!K45,Double!K97,HS!K97)</f>
        <v>0.21460599354594356</v>
      </c>
    </row>
    <row r="98" spans="1:11" x14ac:dyDescent="0.25">
      <c r="A98">
        <v>25</v>
      </c>
      <c r="B98">
        <f>IF(B46=Double!B46,Double!B98,HS!B98)</f>
        <v>0.1836075265332566</v>
      </c>
      <c r="C98">
        <f>IF(C46=Double!C46,Double!C98,HS!C98)</f>
        <v>0.35360813639536137</v>
      </c>
      <c r="D98">
        <f>IF(D46=Double!D46,Double!D98,HS!D98)</f>
        <v>0.37387488538214331</v>
      </c>
      <c r="E98">
        <f>IF(E46=Double!E46,Double!E98,HS!E98)</f>
        <v>0.39446844550254284</v>
      </c>
      <c r="F98">
        <f>IF(F46=Double!F46,Double!F98,HS!F98)</f>
        <v>0.41640366958226238</v>
      </c>
      <c r="G98">
        <f>IF(G46=Double!G46,Double!G98,HS!G98)</f>
        <v>0.42315049208499778</v>
      </c>
      <c r="H98">
        <f>IF(H46=Double!H46,Double!H98,HS!H98)</f>
        <v>0.28456398361712221</v>
      </c>
      <c r="I98">
        <f>IF(I46=Double!I46,Double!I98,HS!I98)</f>
        <v>0.26032608583379291</v>
      </c>
      <c r="J98">
        <f>IF(J46=Double!J46,Double!J98,HS!J98)</f>
        <v>0.23225243449689065</v>
      </c>
      <c r="K98">
        <f>IF(K46=Double!K46,Double!K98,HS!K98)</f>
        <v>0.19927699400694757</v>
      </c>
    </row>
    <row r="99" spans="1:11" x14ac:dyDescent="0.25">
      <c r="A99">
        <v>26</v>
      </c>
      <c r="B99">
        <f>IF(B47=Double!B47,Double!B99,HS!B99)</f>
        <v>0.2121090766176992</v>
      </c>
      <c r="C99">
        <f>IF(C47=Double!C47,Double!C99,HS!C99)</f>
        <v>0.35360813639536137</v>
      </c>
      <c r="D99">
        <f>IF(D47=Double!D47,Double!D99,HS!D99)</f>
        <v>0.37387488538214331</v>
      </c>
      <c r="E99">
        <f>IF(E47=Double!E47,Double!E99,HS!E99)</f>
        <v>0.39446844550254284</v>
      </c>
      <c r="F99">
        <f>IF(F47=Double!F47,Double!F99,HS!F99)</f>
        <v>0.41640366958226238</v>
      </c>
      <c r="G99">
        <f>IF(G47=Double!G47,Double!G99,HS!G99)</f>
        <v>0.42315049208499778</v>
      </c>
      <c r="H99">
        <f>IF(H47=Double!H47,Double!H99,HS!H99)</f>
        <v>0.26423798478732774</v>
      </c>
      <c r="I99">
        <f>IF(I47=Double!I47,Double!I99,HS!I99)</f>
        <v>0.24173136541709339</v>
      </c>
      <c r="J99">
        <f>IF(J47=Double!J47,Double!J99,HS!J99)</f>
        <v>0.21566297488996986</v>
      </c>
      <c r="K99">
        <f>IF(K47=Double!K47,Double!K99,HS!K99)</f>
        <v>0.18504292300645134</v>
      </c>
    </row>
    <row r="100" spans="1:11" x14ac:dyDescent="0.25">
      <c r="A100">
        <v>27</v>
      </c>
      <c r="B100">
        <f>IF(B48=Double!B48,Double!B100,HS!B100)</f>
        <v>0.2121090766176992</v>
      </c>
      <c r="C100">
        <f>IF(C48=Double!C48,Double!C100,HS!C100)</f>
        <v>0.35360813639536137</v>
      </c>
      <c r="D100">
        <f>IF(D48=Double!D48,Double!D100,HS!D100)</f>
        <v>0.37387488538214331</v>
      </c>
      <c r="E100">
        <f>IF(E48=Double!E48,Double!E100,HS!E100)</f>
        <v>0.39446844550254284</v>
      </c>
      <c r="F100">
        <f>IF(F48=Double!F48,Double!F100,HS!F100)</f>
        <v>0.41640366958226238</v>
      </c>
      <c r="G100">
        <f>IF(G48=Double!G48,Double!G100,HS!G100)</f>
        <v>0.42315049208499778</v>
      </c>
      <c r="H100">
        <f>IF(H48=Double!H48,Double!H100,HS!H100)</f>
        <v>0.26231240836153336</v>
      </c>
      <c r="I100">
        <f>IF(I48=Double!I48,Double!I100,HS!I100)</f>
        <v>0.24474124225119143</v>
      </c>
      <c r="J100">
        <f>IF(J48=Double!J48,Double!J100,HS!J100)</f>
        <v>0.2284251594344453</v>
      </c>
      <c r="K100">
        <f>IF(K48=Double!K48,Double!K100,HS!K100)</f>
        <v>0.21210907661769923</v>
      </c>
    </row>
    <row r="101" spans="1:11" x14ac:dyDescent="0.25">
      <c r="A101">
        <v>28</v>
      </c>
      <c r="B101">
        <f>IF(B49=Double!B49,Double!B101,HS!B101)</f>
        <v>0.3235334151403132</v>
      </c>
      <c r="C101">
        <f>IF(C49=Double!C49,Double!C101,HS!C101)</f>
        <v>0.4934172759230967</v>
      </c>
      <c r="D101">
        <f>IF(D49=Double!D49,Double!D101,HS!D101)</f>
        <v>0.50890887319328326</v>
      </c>
      <c r="E101">
        <f>IF(E49=Double!E49,Double!E101,HS!E101)</f>
        <v>0.52495818135214112</v>
      </c>
      <c r="F101">
        <f>IF(F49=Double!F49,Double!F101,HS!F101)</f>
        <v>0.53865495485281323</v>
      </c>
      <c r="G101">
        <f>IF(G49=Double!G49,Double!G101,HS!G101)</f>
        <v>0.58858866858834413</v>
      </c>
      <c r="H101">
        <f>IF(H49=Double!H49,Double!H101,HS!H101)</f>
        <v>0.63087860215577196</v>
      </c>
      <c r="I101">
        <f>IF(I49=Double!I49,Double!I101,HS!I101)</f>
        <v>0.37330778670036147</v>
      </c>
      <c r="J101">
        <f>IF(J49=Double!J49,Double!J101,HS!J101)</f>
        <v>0.34842060092033733</v>
      </c>
      <c r="K101">
        <f>IF(K49=Double!K49,Double!K101,HS!K101)</f>
        <v>0.32353341514031325</v>
      </c>
    </row>
    <row r="102" spans="1:11" x14ac:dyDescent="0.25">
      <c r="A102">
        <v>29</v>
      </c>
      <c r="B102">
        <f>IF(B50=Double!B50,Double!B102,HS!B102)</f>
        <v>0.43495775366292722</v>
      </c>
      <c r="C102">
        <f>IF(C50=Double!C50,Double!C102,HS!C102)</f>
        <v>0.62832462629779118</v>
      </c>
      <c r="D102">
        <f>IF(D50=Double!D50,Double!D102,HS!D102)</f>
        <v>0.63939119964802815</v>
      </c>
      <c r="E102">
        <f>IF(E50=Double!E50,Double!E102,HS!E102)</f>
        <v>0.65089625584534427</v>
      </c>
      <c r="F102">
        <f>IF(F50=Double!F50,Double!F102,HS!F102)</f>
        <v>0.66090624012336407</v>
      </c>
      <c r="G102">
        <f>IF(G50=Double!G50,Double!G102,HS!G102)</f>
        <v>0.69485524745855443</v>
      </c>
      <c r="H102">
        <f>IF(H50=Double!H50,Double!H102,HS!H102)</f>
        <v>0.76867556518077984</v>
      </c>
      <c r="I102">
        <f>IF(I50=Double!I50,Double!I102,HS!I102)</f>
        <v>0.73264356191876234</v>
      </c>
      <c r="J102">
        <f>IF(J50=Double!J50,Double!J102,HS!J102)</f>
        <v>0.46841604240622936</v>
      </c>
      <c r="K102">
        <f>IF(K50=Double!K50,Double!K102,HS!K102)</f>
        <v>0.43495775366292727</v>
      </c>
    </row>
    <row r="103" spans="1:11" x14ac:dyDescent="0.25">
      <c r="A103">
        <v>30</v>
      </c>
      <c r="B103">
        <f>IF(B51=Double!B51,Double!B103,HS!B103)</f>
        <v>0.54638209218554123</v>
      </c>
      <c r="C103">
        <f>IF(C51=Double!C51,Double!C103,HS!C103)</f>
        <v>0.75798005972279903</v>
      </c>
      <c r="D103">
        <f>IF(D51=Double!D51,Double!D103,HS!D103)</f>
        <v>0.7649717369497322</v>
      </c>
      <c r="E103">
        <f>IF(E51=Double!E51,Double!E103,HS!E103)</f>
        <v>0.77228266898215236</v>
      </c>
      <c r="F103">
        <f>IF(F51=Double!F51,Double!F103,HS!F103)</f>
        <v>0.77860586403751975</v>
      </c>
      <c r="G103">
        <f>IF(G51=Double!G51,Double!G103,HS!G103)</f>
        <v>0.80112182632876472</v>
      </c>
      <c r="H103">
        <f>IF(H51=Double!H51,Double!H103,HS!H103)</f>
        <v>0.84730093057265166</v>
      </c>
      <c r="I103">
        <f>IF(I51=Double!I51,Double!I103,HS!I103)</f>
        <v>0.86121010636793238</v>
      </c>
      <c r="J103">
        <f>IF(J51=Double!J51,Double!J103,HS!J103)</f>
        <v>0.81918071466135212</v>
      </c>
      <c r="K103">
        <f>IF(K51=Double!K51,Double!K103,HS!K103)</f>
        <v>0.54638209218554135</v>
      </c>
    </row>
    <row r="104" spans="1:11" x14ac:dyDescent="0.25">
      <c r="A104">
        <v>31</v>
      </c>
      <c r="B104">
        <f>IF(B52=Double!B52,Double!B104,HS!B104)</f>
        <v>0.65780643070815525</v>
      </c>
      <c r="C104">
        <f>IF(C52=Double!C52,Double!C104,HS!C104)</f>
        <v>0.88200651549404019</v>
      </c>
      <c r="D104">
        <f>IF(D52=Double!D52,Double!D104,HS!D104)</f>
        <v>0.8853003573017495</v>
      </c>
      <c r="E104">
        <f>IF(E52=Double!E52,Double!E104,HS!E104)</f>
        <v>0.88876729296591961</v>
      </c>
      <c r="F104">
        <f>IF(F52=Double!F52,Double!F104,HS!F104)</f>
        <v>0.89175382659528035</v>
      </c>
      <c r="G104">
        <f>IF(G52=Double!G52,Double!G104,HS!G104)</f>
        <v>0.90283674384257995</v>
      </c>
      <c r="H104">
        <f>IF(H52=Double!H52,Double!H104,HS!H104)</f>
        <v>0.92592629596452347</v>
      </c>
      <c r="I104">
        <f>IF(I52=Double!I52,Double!I104,HS!I104)</f>
        <v>0.93060505318396625</v>
      </c>
      <c r="J104">
        <f>IF(J52=Double!J52,Double!J104,HS!J104)</f>
        <v>0.93917615614724415</v>
      </c>
      <c r="K104">
        <f>IF(K52=Double!K52,Double!K104,HS!K104)</f>
        <v>0.88857566147738609</v>
      </c>
    </row>
    <row r="105" spans="1:11" x14ac:dyDescent="0.25">
      <c r="A105" s="526" t="s">
        <v>130</v>
      </c>
      <c r="B105" s="526"/>
      <c r="C105" s="526"/>
      <c r="D105" s="526"/>
      <c r="E105" s="526"/>
      <c r="F105" s="526"/>
      <c r="G105" s="526"/>
      <c r="H105" s="526"/>
      <c r="I105" s="526"/>
      <c r="J105" s="526"/>
      <c r="K105" s="526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IF(B3=Double!B3,Double!B107,HS!B107)</f>
        <v>-0.64969215627243293</v>
      </c>
      <c r="C107">
        <f>IF(C3=Double!C3,Double!C107,HS!C107)</f>
        <v>-0.62794445506581353</v>
      </c>
      <c r="D107">
        <f>IF(D3=Double!D3,Double!D107,HS!D107)</f>
        <v>-0.62549382739723836</v>
      </c>
      <c r="E107">
        <f>IF(E3=Double!E3,Double!E107,HS!E107)</f>
        <v>-0.64139839210054761</v>
      </c>
      <c r="F107">
        <f>IF(F3=Double!F3,Double!F107,HS!F107)</f>
        <v>-0.63951804267999679</v>
      </c>
      <c r="G107">
        <f>IF(G3=Double!G3,Double!G107,HS!G107)</f>
        <v>-0.63283750233551095</v>
      </c>
      <c r="H107">
        <f>IF(H3=Double!H3,Double!H107,HS!H107)</f>
        <v>-0.49918158357350934</v>
      </c>
      <c r="I107">
        <f>IF(I3=Double!I3,Double!I107,HS!I107)</f>
        <v>-0.53303800219597064</v>
      </c>
      <c r="J107">
        <f>IF(J3=Double!J3,Double!J107,HS!J107)</f>
        <v>-0.57336816996507856</v>
      </c>
      <c r="K107">
        <f>IF(K3=Double!K3,Double!K107,HS!K107)</f>
        <v>-0.62034738716819848</v>
      </c>
    </row>
    <row r="108" spans="1:11" x14ac:dyDescent="0.25">
      <c r="A108">
        <v>5</v>
      </c>
      <c r="B108">
        <f>IF(B4=Double!B4,Double!B108,HS!B108)</f>
        <v>-0.66161021563681621</v>
      </c>
      <c r="C108">
        <f>IF(C4=Double!C4,Double!C108,HS!C108)</f>
        <v>-0.63975586028521114</v>
      </c>
      <c r="D108">
        <f>IF(D4=Double!D4,Double!D108,HS!D108)</f>
        <v>-0.63747965223362502</v>
      </c>
      <c r="E108">
        <f>IF(E4=Double!E4,Double!E108,HS!E108)</f>
        <v>-0.65226238668282521</v>
      </c>
      <c r="F108">
        <f>IF(F4=Double!F4,Double!F108,HS!F108)</f>
        <v>-0.65051607184757509</v>
      </c>
      <c r="G108">
        <f>IF(G4=Double!G4,Double!G108,HS!G108)</f>
        <v>-0.64431188412953411</v>
      </c>
      <c r="H108">
        <f>IF(H4=Double!H4,Double!H108,HS!H108)</f>
        <v>-0.51628322192830511</v>
      </c>
      <c r="I108">
        <f>IF(I4=Double!I4,Double!I108,HS!I108)</f>
        <v>-0.54901899374941099</v>
      </c>
      <c r="J108">
        <f>IF(J4=Double!J4,Double!J108,HS!J108)</f>
        <v>-0.58797254265475285</v>
      </c>
      <c r="K108">
        <f>IF(K4=Double!K4,Double!K108,HS!K108)</f>
        <v>-0.63328384702255858</v>
      </c>
    </row>
    <row r="109" spans="1:11" x14ac:dyDescent="0.25">
      <c r="A109">
        <v>6</v>
      </c>
      <c r="B109">
        <f>IF(B5=Double!B5,Double!B109,HS!B109)</f>
        <v>-0.67780484725526791</v>
      </c>
      <c r="C109">
        <f>IF(C5=Double!C5,Double!C109,HS!C109)</f>
        <v>-0.65118323227086761</v>
      </c>
      <c r="D109">
        <f>IF(D5=Double!D5,Double!D109,HS!D109)</f>
        <v>-0.64909810474299945</v>
      </c>
      <c r="E109">
        <f>IF(E5=Double!E5,Double!E109,HS!E109)</f>
        <v>-0.66292687509510151</v>
      </c>
      <c r="F109">
        <f>IF(F5=Double!F5,Double!F109,HS!F109)</f>
        <v>-0.6613324742233252</v>
      </c>
      <c r="G109">
        <f>IF(G5=Double!G5,Double!G109,HS!G109)</f>
        <v>-0.65566123977056312</v>
      </c>
      <c r="H109">
        <f>IF(H5=Double!H5,Double!H109,HS!H109)</f>
        <v>-0.53412528358263123</v>
      </c>
      <c r="I109">
        <f>IF(I5=Double!I5,Double!I109,HS!I109)</f>
        <v>-0.5657286516448633</v>
      </c>
      <c r="J109">
        <f>IF(J5=Double!J5,Double!J109,HS!J109)</f>
        <v>-0.60258608955731263</v>
      </c>
      <c r="K109">
        <f>IF(K5=Double!K5,Double!K109,HS!K109)</f>
        <v>-0.64629383657022199</v>
      </c>
    </row>
    <row r="110" spans="1:11" x14ac:dyDescent="0.25">
      <c r="A110">
        <v>7</v>
      </c>
      <c r="B110">
        <f>IF(B6=Double!B6,Double!B110,HS!B110)</f>
        <v>-0.65408751348945049</v>
      </c>
      <c r="C110">
        <f>IF(C6=Double!C6,Double!C110,HS!C110)</f>
        <v>-0.57459899474076515</v>
      </c>
      <c r="D110">
        <f>IF(D6=Double!D6,Double!D110,HS!D110)</f>
        <v>-0.56785808138444083</v>
      </c>
      <c r="E110">
        <f>IF(E6=Double!E6,Double!E110,HS!E110)</f>
        <v>-0.57497300528939332</v>
      </c>
      <c r="F110">
        <f>IF(F6=Double!F6,Double!F110,HS!F110)</f>
        <v>-0.56922223373423586</v>
      </c>
      <c r="G110">
        <f>IF(G6=Double!G6,Double!G110,HS!G110)</f>
        <v>-0.54851117635997992</v>
      </c>
      <c r="H110">
        <f>IF(H6=Double!H6,Double!H110,HS!H110)</f>
        <v>-0.44806397377899709</v>
      </c>
      <c r="I110">
        <f>IF(I6=Double!I6,Double!I110,HS!I110)</f>
        <v>-0.54649948645992685</v>
      </c>
      <c r="J110">
        <f>IF(J6=Double!J6,Double!J110,HS!J110)</f>
        <v>-0.59178605557427866</v>
      </c>
      <c r="K110">
        <f>IF(K6=Double!K6,Double!K110,HS!K110)</f>
        <v>-0.63228864704315768</v>
      </c>
    </row>
    <row r="111" spans="1:11" x14ac:dyDescent="0.25">
      <c r="A111">
        <v>8</v>
      </c>
      <c r="B111">
        <f>IF(B7=Double!B7,Double!B111,HS!B111)</f>
        <v>-0.61870368335035075</v>
      </c>
      <c r="C111">
        <f>IF(C7=Double!C7,Double!C111,HS!C111)</f>
        <v>-0.52570125482952001</v>
      </c>
      <c r="D111">
        <f>IF(D7=Double!D7,Double!D111,HS!D111)</f>
        <v>-0.51982063212531804</v>
      </c>
      <c r="E111">
        <f>IF(E7=Double!E7,Double!E111,HS!E111)</f>
        <v>-0.52686965809573971</v>
      </c>
      <c r="F111">
        <f>IF(F7=Double!F7,Double!F111,HS!F111)</f>
        <v>-0.52180592231171319</v>
      </c>
      <c r="G111">
        <f>IF(G7=Double!G7,Double!G111,HS!G111)</f>
        <v>-0.50419996892272845</v>
      </c>
      <c r="H111">
        <f>IF(H7=Double!H7,Double!H111,HS!H111)</f>
        <v>-0.40009338241588083</v>
      </c>
      <c r="I111">
        <f>IF(I7=Double!I7,Double!I111,HS!I111)</f>
        <v>-0.44404302315822308</v>
      </c>
      <c r="J111">
        <f>IF(J7=Double!J7,Double!J111,HS!J111)</f>
        <v>-0.54699786561582064</v>
      </c>
      <c r="K111">
        <f>IF(K7=Double!K7,Double!K111,HS!K111)</f>
        <v>-0.60080448007436693</v>
      </c>
    </row>
    <row r="112" spans="1:11" x14ac:dyDescent="0.25">
      <c r="A112">
        <v>9</v>
      </c>
      <c r="B112">
        <f>IF(B8=Double!B8,Double!B112,HS!B112)</f>
        <v>-0.57933468405491317</v>
      </c>
      <c r="C112">
        <f>IF(C8=Double!C8,Double!C112,HS!C112)</f>
        <v>-0.47296850799930379</v>
      </c>
      <c r="D112">
        <f>IF(D8=Double!D8,Double!D112,HS!D112)</f>
        <v>-1.0205935634387413</v>
      </c>
      <c r="E112">
        <f>IF(E8=Double!E8,Double!E112,HS!E112)</f>
        <v>-1.0113220206464297</v>
      </c>
      <c r="F112">
        <f>IF(F8=Double!F8,Double!F112,HS!F112)</f>
        <v>-1.0033241634726571</v>
      </c>
      <c r="G112">
        <f>IF(G8=Double!G8,Double!G112,HS!G112)</f>
        <v>-0.97485808847527222</v>
      </c>
      <c r="H112">
        <f>IF(H8=Double!H8,Double!H112,HS!H112)</f>
        <v>-0.36292586807283833</v>
      </c>
      <c r="I112">
        <f>IF(I8=Double!I8,Double!I112,HS!I112)</f>
        <v>-0.39271659089901562</v>
      </c>
      <c r="J112">
        <f>IF(J8=Double!J8,Double!J112,HS!J112)</f>
        <v>-0.44112297012360069</v>
      </c>
      <c r="K112">
        <f>IF(K8=Double!K8,Double!K112,HS!K112)</f>
        <v>-0.54988410919942199</v>
      </c>
    </row>
    <row r="113" spans="1:11" x14ac:dyDescent="0.25">
      <c r="A113">
        <v>10</v>
      </c>
      <c r="B113">
        <f>IF(B9=Double!B9,Double!B113,HS!B113)</f>
        <v>-0.51971754456469177</v>
      </c>
      <c r="C113">
        <f>IF(C9=Double!C9,Double!C113,HS!C113)</f>
        <v>-0.85103178353717812</v>
      </c>
      <c r="D113">
        <f>IF(D9=Double!D9,Double!D113,HS!D113)</f>
        <v>-0.84384328890976379</v>
      </c>
      <c r="E113">
        <f>IF(E9=Double!E9,Double!E113,HS!E113)</f>
        <v>-0.83634589828741379</v>
      </c>
      <c r="F113">
        <f>IF(F9=Double!F9,Double!F113,HS!F113)</f>
        <v>-0.82988803869487504</v>
      </c>
      <c r="G113">
        <f>IF(G9=Double!G9,Double!G113,HS!G113)</f>
        <v>-0.80669875371777267</v>
      </c>
      <c r="H113">
        <f>IF(H9=Double!H9,Double!H113,HS!H113)</f>
        <v>-0.76752220540680138</v>
      </c>
      <c r="I113">
        <f>IF(I9=Double!I9,Double!I113,HS!I113)</f>
        <v>-0.80767276141362832</v>
      </c>
      <c r="J113">
        <f>IF(J9=Double!J9,Double!J113,HS!J113)</f>
        <v>-0.85334348220532463</v>
      </c>
      <c r="K113">
        <f>IF(K9=Double!K9,Double!K113,HS!K113)</f>
        <v>-0.4391161443290561</v>
      </c>
    </row>
    <row r="114" spans="1:11" x14ac:dyDescent="0.25">
      <c r="A114">
        <v>11</v>
      </c>
      <c r="B114">
        <f>IF(B10=Double!B10,Double!B114,HS!B114)</f>
        <v>-0.44074979780503526</v>
      </c>
      <c r="C114">
        <f>IF(C10=Double!C10,Double!C114,HS!C114)</f>
        <v>-0.79657325222673514</v>
      </c>
      <c r="D114">
        <f>IF(D10=Double!D10,Double!D114,HS!D114)</f>
        <v>-0.79090499227980193</v>
      </c>
      <c r="E114">
        <f>IF(E10=Double!E10,Double!E114,HS!E114)</f>
        <v>-0.78500772581014577</v>
      </c>
      <c r="F114">
        <f>IF(F10=Double!F10,Double!F114,HS!F114)</f>
        <v>-0.77992826635423507</v>
      </c>
      <c r="G114">
        <f>IF(G10=Double!G10,Double!G114,HS!G114)</f>
        <v>-0.76185417395280952</v>
      </c>
      <c r="H114">
        <f>IF(H10=Double!H10,Double!H114,HS!H114)</f>
        <v>-0.73333434200581205</v>
      </c>
      <c r="I114">
        <f>IF(I10=Double!I10,Double!I114,HS!I114)</f>
        <v>-0.7756443244216128</v>
      </c>
      <c r="J114">
        <f>IF(J10=Double!J10,Double!J114,HS!J114)</f>
        <v>-0.82527093888866809</v>
      </c>
      <c r="K114">
        <f>IF(K10=Double!K10,Double!K114,HS!K114)</f>
        <v>-0.41340283543922207</v>
      </c>
    </row>
    <row r="115" spans="1:11" x14ac:dyDescent="0.25">
      <c r="A115">
        <v>12</v>
      </c>
      <c r="B115">
        <f>IF(B11=Double!B11,Double!B115,HS!B115)</f>
        <v>-0.69498195510467564</v>
      </c>
      <c r="C115">
        <f>IF(C11=Double!C11,Double!C115,HS!C115)</f>
        <v>-0.64537193969934437</v>
      </c>
      <c r="D115">
        <f>IF(D11=Double!D11,Double!D115,HS!D115)</f>
        <v>-0.64253780972587782</v>
      </c>
      <c r="E115">
        <f>IF(E11=Double!E11,Double!E115,HS!E115)</f>
        <v>-0.78789092338230082</v>
      </c>
      <c r="F115">
        <f>IF(F11=Double!F11,Double!F115,HS!F115)</f>
        <v>-0.78789092338230082</v>
      </c>
      <c r="G115">
        <f>IF(G11=Double!G11,Double!G115,HS!G115)</f>
        <v>-0.78789092338230082</v>
      </c>
      <c r="H115">
        <f>IF(H11=Double!H11,Double!H115,HS!H115)</f>
        <v>-0.56826126528899534</v>
      </c>
      <c r="I115">
        <f>IF(I11=Double!I11,Double!I115,HS!I115)</f>
        <v>-0.59671580617491327</v>
      </c>
      <c r="J115">
        <f>IF(J11=Double!J11,Double!J115,HS!J115)</f>
        <v>-0.63009096848306756</v>
      </c>
      <c r="K115">
        <f>IF(K11=Double!K11,Double!K115,HS!K115)</f>
        <v>-0.66958834719356342</v>
      </c>
    </row>
    <row r="116" spans="1:11" x14ac:dyDescent="0.25">
      <c r="A116">
        <v>13</v>
      </c>
      <c r="B116">
        <f>IF(B12=Double!B12,Double!B116,HS!B116)</f>
        <v>-0.71676895831148446</v>
      </c>
      <c r="C116">
        <f>IF(C12=Double!C12,Double!C116,HS!C116)</f>
        <v>-0.78789092338230082</v>
      </c>
      <c r="D116">
        <f>IF(D12=Double!D12,Double!D116,HS!D116)</f>
        <v>-0.78789092338230082</v>
      </c>
      <c r="E116">
        <f>IF(E12=Double!E12,Double!E116,HS!E116)</f>
        <v>-0.78789092338230082</v>
      </c>
      <c r="F116">
        <f>IF(F12=Double!F12,Double!F116,HS!F116)</f>
        <v>-0.78789092338230082</v>
      </c>
      <c r="G116">
        <f>IF(G12=Double!G12,Double!G116,HS!G116)</f>
        <v>-0.78789092338230082</v>
      </c>
      <c r="H116">
        <f>IF(H12=Double!H12,Double!H116,HS!H116)</f>
        <v>-0.59909974633978136</v>
      </c>
      <c r="I116">
        <f>IF(I12=Double!I12,Double!I116,HS!I116)</f>
        <v>-0.62552182001956225</v>
      </c>
      <c r="J116">
        <f>IF(J12=Double!J12,Double!J116,HS!J116)</f>
        <v>-0.65651304216284845</v>
      </c>
      <c r="K116">
        <f>IF(K12=Double!K12,Double!K116,HS!K116)</f>
        <v>-0.69318917953688031</v>
      </c>
    </row>
    <row r="117" spans="1:11" x14ac:dyDescent="0.25">
      <c r="A117">
        <v>14</v>
      </c>
      <c r="B117">
        <f>IF(B13=Double!B13,Double!B117,HS!B117)</f>
        <v>-0.73699974700352133</v>
      </c>
      <c r="C117">
        <f>IF(C13=Double!C13,Double!C117,HS!C117)</f>
        <v>-0.78789092338230082</v>
      </c>
      <c r="D117">
        <f>IF(D13=Double!D13,Double!D117,HS!D117)</f>
        <v>-0.78789092338230082</v>
      </c>
      <c r="E117">
        <f>IF(E13=Double!E13,Double!E117,HS!E117)</f>
        <v>-0.78789092338230082</v>
      </c>
      <c r="F117">
        <f>IF(F13=Double!F13,Double!F117,HS!F117)</f>
        <v>-0.78789092338230082</v>
      </c>
      <c r="G117">
        <f>IF(G13=Double!G13,Double!G117,HS!G117)</f>
        <v>-0.78789092338230082</v>
      </c>
      <c r="H117">
        <f>IF(H13=Double!H13,Double!H117,HS!H117)</f>
        <v>-0.62773547874408275</v>
      </c>
      <c r="I117">
        <f>IF(I13=Double!I13,Double!I117,HS!I117)</f>
        <v>-0.65227026144673639</v>
      </c>
      <c r="J117">
        <f>IF(J13=Double!J13,Double!J117,HS!J117)</f>
        <v>-0.68104782486550219</v>
      </c>
      <c r="K117">
        <f>IF(K13=Double!K13,Double!K117,HS!K117)</f>
        <v>-0.71510423814138879</v>
      </c>
    </row>
    <row r="118" spans="1:11" x14ac:dyDescent="0.25">
      <c r="A118">
        <v>15</v>
      </c>
      <c r="B118">
        <f>IF(B14=Double!B14,Double!B118,HS!B118)</f>
        <v>-0.75578547936041274</v>
      </c>
      <c r="C118">
        <f>IF(C14=Double!C14,Double!C118,HS!C118)</f>
        <v>-0.78789092338230082</v>
      </c>
      <c r="D118">
        <f>IF(D14=Double!D14,Double!D118,HS!D118)</f>
        <v>-0.78789092338230082</v>
      </c>
      <c r="E118">
        <f>IF(E14=Double!E14,Double!E118,HS!E118)</f>
        <v>-0.78789092338230082</v>
      </c>
      <c r="F118">
        <f>IF(F14=Double!F14,Double!F118,HS!F118)</f>
        <v>-0.78789092338230082</v>
      </c>
      <c r="G118">
        <f>IF(G14=Double!G14,Double!G118,HS!G118)</f>
        <v>-0.78789092338230082</v>
      </c>
      <c r="H118">
        <f>IF(H14=Double!H14,Double!H118,HS!H118)</f>
        <v>-0.65432580169093391</v>
      </c>
      <c r="I118">
        <f>IF(I14=Double!I14,Double!I118,HS!I118)</f>
        <v>-0.67710809991482657</v>
      </c>
      <c r="J118">
        <f>IF(J14=Double!J14,Double!J118,HS!J118)</f>
        <v>-0.70383012308939485</v>
      </c>
      <c r="K118">
        <f>IF(K14=Double!K14,Double!K118,HS!K118)</f>
        <v>-0.73545393541700388</v>
      </c>
    </row>
    <row r="119" spans="1:11" x14ac:dyDescent="0.25">
      <c r="A119">
        <v>16</v>
      </c>
      <c r="B119">
        <f>IF(B15=Double!B15,Double!B119,HS!B119)</f>
        <v>-0.78789092338230082</v>
      </c>
      <c r="C119">
        <f>IF(C15=Double!C15,Double!C119,HS!C119)</f>
        <v>-0.78789092338230082</v>
      </c>
      <c r="D119">
        <f>IF(D15=Double!D15,Double!D119,HS!D119)</f>
        <v>-0.78789092338230082</v>
      </c>
      <c r="E119">
        <f>IF(E15=Double!E15,Double!E119,HS!E119)</f>
        <v>-0.78789092338230082</v>
      </c>
      <c r="F119">
        <f>IF(F15=Double!F15,Double!F119,HS!F119)</f>
        <v>-0.78789092338230082</v>
      </c>
      <c r="G119">
        <f>IF(G15=Double!G15,Double!G119,HS!G119)</f>
        <v>-0.78789092338230082</v>
      </c>
      <c r="H119">
        <f>IF(H15=Double!H15,Double!H119,HS!H119)</f>
        <v>-0.67901681585586726</v>
      </c>
      <c r="I119">
        <f>IF(I15=Double!I15,Double!I119,HS!I119)</f>
        <v>-0.70017180706376769</v>
      </c>
      <c r="J119">
        <f>IF(J15=Double!J15,Double!J119,HS!J119)</f>
        <v>-0.72498511429729517</v>
      </c>
      <c r="K119">
        <f>IF(K15=Double!K15,Double!K119,HS!K119)</f>
        <v>-0.75435008288721794</v>
      </c>
    </row>
    <row r="120" spans="1:11" x14ac:dyDescent="0.25">
      <c r="A120">
        <v>17</v>
      </c>
      <c r="B120">
        <f>IF(B16=Double!B16,Double!B120,HS!B120)</f>
        <v>-0.67646658485968691</v>
      </c>
      <c r="C120">
        <f>IF(C16=Double!C16,Double!C120,HS!C120)</f>
        <v>-0.50658272407690341</v>
      </c>
      <c r="D120">
        <f>IF(D16=Double!D16,Double!D120,HS!D120)</f>
        <v>-0.49109112680671685</v>
      </c>
      <c r="E120">
        <f>IF(E16=Double!E16,Double!E120,HS!E120)</f>
        <v>-0.47504181864785899</v>
      </c>
      <c r="F120">
        <f>IF(F16=Double!F16,Double!F120,HS!F120)</f>
        <v>-0.46134504514718699</v>
      </c>
      <c r="G120">
        <f>IF(G16=Double!G16,Double!G120,HS!G120)</f>
        <v>-0.41141133141165598</v>
      </c>
      <c r="H120">
        <f>IF(H16=Double!H16,Double!H120,HS!H120)</f>
        <v>-0.36912139784422809</v>
      </c>
      <c r="I120">
        <f>IF(I16=Double!I16,Double!I120,HS!I120)</f>
        <v>-0.62669221329963865</v>
      </c>
      <c r="J120">
        <f>IF(J16=Double!J16,Double!J120,HS!J120)</f>
        <v>-0.65157939907966278</v>
      </c>
      <c r="K120">
        <f>IF(K16=Double!K16,Double!K120,HS!K120)</f>
        <v>-0.6764665848596868</v>
      </c>
    </row>
    <row r="121" spans="1:11" x14ac:dyDescent="0.25">
      <c r="A121">
        <v>18</v>
      </c>
      <c r="B121">
        <f>IF(B17=Double!B17,Double!B121,HS!B121)</f>
        <v>-0.56504224633707278</v>
      </c>
      <c r="C121">
        <f>IF(C17=Double!C17,Double!C121,HS!C121)</f>
        <v>-0.37167537370220893</v>
      </c>
      <c r="D121">
        <f>IF(D17=Double!D17,Double!D121,HS!D121)</f>
        <v>-0.36060880035197201</v>
      </c>
      <c r="E121">
        <f>IF(E17=Double!E17,Double!E121,HS!E121)</f>
        <v>-0.34910374415465584</v>
      </c>
      <c r="F121">
        <f>IF(F17=Double!F17,Double!F121,HS!F121)</f>
        <v>-0.33909375987663615</v>
      </c>
      <c r="G121">
        <f>IF(G17=Double!G17,Double!G121,HS!G121)</f>
        <v>-0.30514475254144569</v>
      </c>
      <c r="H121">
        <f>IF(H17=Double!H17,Double!H121,HS!H121)</f>
        <v>-0.23132443481922021</v>
      </c>
      <c r="I121">
        <f>IF(I17=Double!I17,Double!I121,HS!I121)</f>
        <v>-0.26735643808123788</v>
      </c>
      <c r="J121">
        <f>IF(J17=Double!J17,Double!J121,HS!J121)</f>
        <v>-0.53158395759377075</v>
      </c>
      <c r="K121">
        <f>IF(K17=Double!K17,Double!K121,HS!K121)</f>
        <v>-0.56504224633707278</v>
      </c>
    </row>
    <row r="122" spans="1:11" x14ac:dyDescent="0.25">
      <c r="A122">
        <v>19</v>
      </c>
      <c r="B122">
        <f>IF(B18=Double!B18,Double!B122,HS!B122)</f>
        <v>-0.45361790781445882</v>
      </c>
      <c r="C122">
        <f>IF(C18=Double!C18,Double!C122,HS!C122)</f>
        <v>-0.24201994027720117</v>
      </c>
      <c r="D122">
        <f>IF(D18=Double!D18,Double!D122,HS!D122)</f>
        <v>-0.23502826305026803</v>
      </c>
      <c r="E122">
        <f>IF(E18=Double!E18,Double!E122,HS!E122)</f>
        <v>-0.22771733101784777</v>
      </c>
      <c r="F122">
        <f>IF(F18=Double!F18,Double!F122,HS!F122)</f>
        <v>-0.22139413596248042</v>
      </c>
      <c r="G122">
        <f>IF(G18=Double!G18,Double!G122,HS!G122)</f>
        <v>-0.19887817367123536</v>
      </c>
      <c r="H122">
        <f>IF(H18=Double!H18,Double!H122,HS!H122)</f>
        <v>-0.15269906942734846</v>
      </c>
      <c r="I122">
        <f>IF(I18=Double!I18,Double!I122,HS!I122)</f>
        <v>-0.13878989363206784</v>
      </c>
      <c r="J122">
        <f>IF(J18=Double!J18,Double!J122,HS!J122)</f>
        <v>-0.18081928533864794</v>
      </c>
      <c r="K122">
        <f>IF(K18=Double!K18,Double!K122,HS!K122)</f>
        <v>-0.45361790781445882</v>
      </c>
    </row>
    <row r="123" spans="1:11" x14ac:dyDescent="0.25">
      <c r="A123">
        <v>20</v>
      </c>
      <c r="B123">
        <f>IF(B19=Double!B19,Double!B123,HS!B123)</f>
        <v>-0.3421935692918448</v>
      </c>
      <c r="C123">
        <f>IF(C19=Double!C19,Double!C123,HS!C123)</f>
        <v>-0.11799348450596005</v>
      </c>
      <c r="D123">
        <f>IF(D19=Double!D19,Double!D123,HS!D123)</f>
        <v>-0.11469964269825067</v>
      </c>
      <c r="E123">
        <f>IF(E19=Double!E19,Double!E123,HS!E123)</f>
        <v>-0.11123270703408057</v>
      </c>
      <c r="F123">
        <f>IF(F19=Double!F19,Double!F123,HS!F123)</f>
        <v>-0.10824617340471979</v>
      </c>
      <c r="G123">
        <f>IF(G19=Double!G19,Double!G123,HS!G123)</f>
        <v>-9.7163256157420136E-2</v>
      </c>
      <c r="H123">
        <f>IF(H19=Double!H19,Double!H123,HS!H123)</f>
        <v>-7.4073704035476681E-2</v>
      </c>
      <c r="I123">
        <f>IF(I19=Double!I19,Double!I123,HS!I123)</f>
        <v>-6.939494681603392E-2</v>
      </c>
      <c r="J123">
        <f>IF(J19=Double!J19,Double!J123,HS!J123)</f>
        <v>-6.0823843852755924E-2</v>
      </c>
      <c r="K123">
        <f>IF(K19=Double!K19,Double!K123,HS!K123)</f>
        <v>-0.11142433852261402</v>
      </c>
    </row>
    <row r="124" spans="1:11" x14ac:dyDescent="0.25">
      <c r="A124">
        <v>21</v>
      </c>
      <c r="B124">
        <f>IF(B20=Double!B20,Double!B124,HS!B124)</f>
        <v>0</v>
      </c>
      <c r="C124">
        <f>IF(C20=Double!C20,Double!C124,HS!C124)</f>
        <v>0</v>
      </c>
      <c r="D124">
        <f>IF(D20=Double!D20,Double!D124,HS!D124)</f>
        <v>0</v>
      </c>
      <c r="E124">
        <f>IF(E20=Double!E20,Double!E124,HS!E124)</f>
        <v>0</v>
      </c>
      <c r="F124">
        <f>IF(F20=Double!F20,Double!F124,HS!F124)</f>
        <v>0</v>
      </c>
      <c r="G124">
        <f>IF(G20=Double!G20,Double!G124,HS!G124)</f>
        <v>0</v>
      </c>
      <c r="H124">
        <f>IF(H20=Double!H20,Double!H124,HS!H124)</f>
        <v>0</v>
      </c>
      <c r="I124">
        <f>IF(I20=Double!I20,Double!I124,HS!I124)</f>
        <v>0</v>
      </c>
      <c r="J124">
        <f>IF(J20=Double!J20,Double!J124,HS!J124)</f>
        <v>0</v>
      </c>
      <c r="K124">
        <f>IF(K20=Double!K20,Double!K124,HS!K124)</f>
        <v>0</v>
      </c>
    </row>
    <row r="125" spans="1:11" x14ac:dyDescent="0.25">
      <c r="A125">
        <v>22</v>
      </c>
      <c r="B125">
        <f>IF(B21=Double!B21,Double!B125,HS!B125)</f>
        <v>-1</v>
      </c>
      <c r="C125">
        <f>IF(C21=Double!C21,Double!C125,HS!C125)</f>
        <v>-1</v>
      </c>
      <c r="D125">
        <f>IF(D21=Double!D21,Double!D125,HS!D125)</f>
        <v>-1</v>
      </c>
      <c r="E125">
        <f>IF(E21=Double!E21,Double!E125,HS!E125)</f>
        <v>-1</v>
      </c>
      <c r="F125">
        <f>IF(F21=Double!F21,Double!F125,HS!F125)</f>
        <v>-1</v>
      </c>
      <c r="G125">
        <f>IF(G21=Double!G21,Double!G125,HS!G125)</f>
        <v>-1</v>
      </c>
      <c r="H125">
        <f>IF(H21=Double!H21,Double!H125,HS!H125)</f>
        <v>-1</v>
      </c>
      <c r="I125">
        <f>IF(I21=Double!I21,Double!I125,HS!I125)</f>
        <v>-1</v>
      </c>
      <c r="J125">
        <f>IF(J21=Double!J21,Double!J125,HS!J125)</f>
        <v>-1</v>
      </c>
      <c r="K125">
        <f>IF(K21=Double!K21,Double!K125,HS!K125)</f>
        <v>-1</v>
      </c>
    </row>
    <row r="126" spans="1:11" x14ac:dyDescent="0.25">
      <c r="A126">
        <v>23</v>
      </c>
      <c r="B126">
        <f>IF(B22=Double!B22,Double!B126,HS!B126)</f>
        <v>-1</v>
      </c>
      <c r="C126">
        <f>IF(C22=Double!C22,Double!C126,HS!C126)</f>
        <v>-1</v>
      </c>
      <c r="D126">
        <f>IF(D22=Double!D22,Double!D126,HS!D126)</f>
        <v>-1</v>
      </c>
      <c r="E126">
        <f>IF(E22=Double!E22,Double!E126,HS!E126)</f>
        <v>-1</v>
      </c>
      <c r="F126">
        <f>IF(F22=Double!F22,Double!F126,HS!F126)</f>
        <v>-1</v>
      </c>
      <c r="G126">
        <f>IF(G22=Double!G22,Double!G126,HS!G126)</f>
        <v>-1</v>
      </c>
      <c r="H126">
        <f>IF(H22=Double!H22,Double!H126,HS!H126)</f>
        <v>-1</v>
      </c>
      <c r="I126">
        <f>IF(I22=Double!I22,Double!I126,HS!I126)</f>
        <v>-1</v>
      </c>
      <c r="J126">
        <f>IF(J22=Double!J22,Double!J126,HS!J126)</f>
        <v>-1</v>
      </c>
      <c r="K126">
        <f>IF(K22=Double!K22,Double!K126,HS!K126)</f>
        <v>-1</v>
      </c>
    </row>
    <row r="127" spans="1:11" x14ac:dyDescent="0.25">
      <c r="A127">
        <v>24</v>
      </c>
      <c r="B127">
        <f>IF(B23=Double!B23,Double!B127,HS!B127)</f>
        <v>-1</v>
      </c>
      <c r="C127">
        <f>IF(C23=Double!C23,Double!C127,HS!C127)</f>
        <v>-1</v>
      </c>
      <c r="D127">
        <f>IF(D23=Double!D23,Double!D127,HS!D127)</f>
        <v>-1</v>
      </c>
      <c r="E127">
        <f>IF(E23=Double!E23,Double!E127,HS!E127)</f>
        <v>-1</v>
      </c>
      <c r="F127">
        <f>IF(F23=Double!F23,Double!F127,HS!F127)</f>
        <v>-1</v>
      </c>
      <c r="G127">
        <f>IF(G23=Double!G23,Double!G127,HS!G127)</f>
        <v>-1</v>
      </c>
      <c r="H127">
        <f>IF(H23=Double!H23,Double!H127,HS!H127)</f>
        <v>-1</v>
      </c>
      <c r="I127">
        <f>IF(I23=Double!I23,Double!I127,HS!I127)</f>
        <v>-1</v>
      </c>
      <c r="J127">
        <f>IF(J23=Double!J23,Double!J127,HS!J127)</f>
        <v>-1</v>
      </c>
      <c r="K127">
        <f>IF(K23=Double!K23,Double!K127,HS!K127)</f>
        <v>-1</v>
      </c>
    </row>
    <row r="128" spans="1:11" x14ac:dyDescent="0.25">
      <c r="A128">
        <v>25</v>
      </c>
      <c r="B128">
        <f>IF(B24=Double!B24,Double!B128,HS!B128)</f>
        <v>-1</v>
      </c>
      <c r="C128">
        <f>IF(C24=Double!C24,Double!C128,HS!C128)</f>
        <v>-1</v>
      </c>
      <c r="D128">
        <f>IF(D24=Double!D24,Double!D128,HS!D128)</f>
        <v>-1</v>
      </c>
      <c r="E128">
        <f>IF(E24=Double!E24,Double!E128,HS!E128)</f>
        <v>-1</v>
      </c>
      <c r="F128">
        <f>IF(F24=Double!F24,Double!F128,HS!F128)</f>
        <v>-1</v>
      </c>
      <c r="G128">
        <f>IF(G24=Double!G24,Double!G128,HS!G128)</f>
        <v>-1</v>
      </c>
      <c r="H128">
        <f>IF(H24=Double!H24,Double!H128,HS!H128)</f>
        <v>-1</v>
      </c>
      <c r="I128">
        <f>IF(I24=Double!I24,Double!I128,HS!I128)</f>
        <v>-1</v>
      </c>
      <c r="J128">
        <f>IF(J24=Double!J24,Double!J128,HS!J128)</f>
        <v>-1</v>
      </c>
      <c r="K128">
        <f>IF(K24=Double!K24,Double!K128,HS!K128)</f>
        <v>-1</v>
      </c>
    </row>
    <row r="129" spans="1:11" x14ac:dyDescent="0.25">
      <c r="A129">
        <v>26</v>
      </c>
      <c r="B129">
        <f>IF(B25=Double!B25,Double!B129,HS!B129)</f>
        <v>-1</v>
      </c>
      <c r="C129">
        <f>IF(C25=Double!C25,Double!C129,HS!C129)</f>
        <v>-1</v>
      </c>
      <c r="D129">
        <f>IF(D25=Double!D25,Double!D129,HS!D129)</f>
        <v>-1</v>
      </c>
      <c r="E129">
        <f>IF(E25=Double!E25,Double!E129,HS!E129)</f>
        <v>-1</v>
      </c>
      <c r="F129">
        <f>IF(F25=Double!F25,Double!F129,HS!F129)</f>
        <v>-1</v>
      </c>
      <c r="G129">
        <f>IF(G25=Double!G25,Double!G129,HS!G129)</f>
        <v>-1</v>
      </c>
      <c r="H129">
        <f>IF(H25=Double!H25,Double!H129,HS!H129)</f>
        <v>-1</v>
      </c>
      <c r="I129">
        <f>IF(I25=Double!I25,Double!I129,HS!I129)</f>
        <v>-1</v>
      </c>
      <c r="J129">
        <f>IF(J25=Double!J25,Double!J129,HS!J129)</f>
        <v>-1</v>
      </c>
      <c r="K129">
        <f>IF(K25=Double!K25,Double!K129,HS!K129)</f>
        <v>-1</v>
      </c>
    </row>
    <row r="130" spans="1:11" x14ac:dyDescent="0.25">
      <c r="A130">
        <v>27</v>
      </c>
      <c r="B130">
        <f>IF(B26=Double!B26,Double!B130,HS!B130)</f>
        <v>-1</v>
      </c>
      <c r="C130">
        <f>IF(C26=Double!C26,Double!C130,HS!C130)</f>
        <v>-1</v>
      </c>
      <c r="D130">
        <f>IF(D26=Double!D26,Double!D130,HS!D130)</f>
        <v>-1</v>
      </c>
      <c r="E130">
        <f>IF(E26=Double!E26,Double!E130,HS!E130)</f>
        <v>-1</v>
      </c>
      <c r="F130">
        <f>IF(F26=Double!F26,Double!F130,HS!F130)</f>
        <v>-1</v>
      </c>
      <c r="G130">
        <f>IF(G26=Double!G26,Double!G130,HS!G130)</f>
        <v>-1</v>
      </c>
      <c r="H130">
        <f>IF(H26=Double!H26,Double!H130,HS!H130)</f>
        <v>-1</v>
      </c>
      <c r="I130">
        <f>IF(I26=Double!I26,Double!I130,HS!I130)</f>
        <v>-1</v>
      </c>
      <c r="J130">
        <f>IF(J26=Double!J26,Double!J130,HS!J130)</f>
        <v>-1</v>
      </c>
      <c r="K130">
        <f>IF(K26=Double!K26,Double!K130,HS!K130)</f>
        <v>-1</v>
      </c>
    </row>
    <row r="131" spans="1:11" x14ac:dyDescent="0.25">
      <c r="A131">
        <v>28</v>
      </c>
      <c r="B131">
        <f>IF(B27=Double!B27,Double!B131,HS!B131)</f>
        <v>-1</v>
      </c>
      <c r="C131">
        <f>IF(C27=Double!C27,Double!C131,HS!C131)</f>
        <v>-1</v>
      </c>
      <c r="D131">
        <f>IF(D27=Double!D27,Double!D131,HS!D131)</f>
        <v>-1</v>
      </c>
      <c r="E131">
        <f>IF(E27=Double!E27,Double!E131,HS!E131)</f>
        <v>-1</v>
      </c>
      <c r="F131">
        <f>IF(F27=Double!F27,Double!F131,HS!F131)</f>
        <v>-1</v>
      </c>
      <c r="G131">
        <f>IF(G27=Double!G27,Double!G131,HS!G131)</f>
        <v>-1</v>
      </c>
      <c r="H131">
        <f>IF(H27=Double!H27,Double!H131,HS!H131)</f>
        <v>-1</v>
      </c>
      <c r="I131">
        <f>IF(I27=Double!I27,Double!I131,HS!I131)</f>
        <v>-1</v>
      </c>
      <c r="J131">
        <f>IF(J27=Double!J27,Double!J131,HS!J131)</f>
        <v>-1</v>
      </c>
      <c r="K131">
        <f>IF(K27=Double!K27,Double!K131,HS!K131)</f>
        <v>-1</v>
      </c>
    </row>
    <row r="132" spans="1:11" x14ac:dyDescent="0.25">
      <c r="A132">
        <v>29</v>
      </c>
      <c r="B132">
        <f>IF(B28=Double!B28,Double!B132,HS!B132)</f>
        <v>-1</v>
      </c>
      <c r="C132">
        <f>IF(C28=Double!C28,Double!C132,HS!C132)</f>
        <v>-1</v>
      </c>
      <c r="D132">
        <f>IF(D28=Double!D28,Double!D132,HS!D132)</f>
        <v>-1</v>
      </c>
      <c r="E132">
        <f>IF(E28=Double!E28,Double!E132,HS!E132)</f>
        <v>-1</v>
      </c>
      <c r="F132">
        <f>IF(F28=Double!F28,Double!F132,HS!F132)</f>
        <v>-1</v>
      </c>
      <c r="G132">
        <f>IF(G28=Double!G28,Double!G132,HS!G132)</f>
        <v>-1</v>
      </c>
      <c r="H132">
        <f>IF(H28=Double!H28,Double!H132,HS!H132)</f>
        <v>-1</v>
      </c>
      <c r="I132">
        <f>IF(I28=Double!I28,Double!I132,HS!I132)</f>
        <v>-1</v>
      </c>
      <c r="J132">
        <f>IF(J28=Double!J28,Double!J132,HS!J132)</f>
        <v>-1</v>
      </c>
      <c r="K132">
        <f>IF(K28=Double!K28,Double!K132,HS!K132)</f>
        <v>-1</v>
      </c>
    </row>
    <row r="133" spans="1:11" x14ac:dyDescent="0.25">
      <c r="A133">
        <v>30</v>
      </c>
      <c r="B133">
        <f>IF(B29=Double!B29,Double!B133,HS!B133)</f>
        <v>-1</v>
      </c>
      <c r="C133">
        <f>IF(C29=Double!C29,Double!C133,HS!C133)</f>
        <v>-1</v>
      </c>
      <c r="D133">
        <f>IF(D29=Double!D29,Double!D133,HS!D133)</f>
        <v>-1</v>
      </c>
      <c r="E133">
        <f>IF(E29=Double!E29,Double!E133,HS!E133)</f>
        <v>-1</v>
      </c>
      <c r="F133">
        <f>IF(F29=Double!F29,Double!F133,HS!F133)</f>
        <v>-1</v>
      </c>
      <c r="G133">
        <f>IF(G29=Double!G29,Double!G133,HS!G133)</f>
        <v>-1</v>
      </c>
      <c r="H133">
        <f>IF(H29=Double!H29,Double!H133,HS!H133)</f>
        <v>-1</v>
      </c>
      <c r="I133">
        <f>IF(I29=Double!I29,Double!I133,HS!I133)</f>
        <v>-1</v>
      </c>
      <c r="J133">
        <f>IF(J29=Double!J29,Double!J133,HS!J133)</f>
        <v>-1</v>
      </c>
      <c r="K133">
        <f>IF(K29=Double!K29,Double!K133,HS!K133)</f>
        <v>-1</v>
      </c>
    </row>
    <row r="134" spans="1:11" x14ac:dyDescent="0.25">
      <c r="A134">
        <v>31</v>
      </c>
      <c r="B134">
        <f>IF(B30=Double!B30,Double!B134,HS!B134)</f>
        <v>-1</v>
      </c>
      <c r="C134">
        <f>IF(C30=Double!C30,Double!C134,HS!C134)</f>
        <v>-1</v>
      </c>
      <c r="D134">
        <f>IF(D30=Double!D30,Double!D134,HS!D134)</f>
        <v>-1</v>
      </c>
      <c r="E134">
        <f>IF(E30=Double!E30,Double!E134,HS!E134)</f>
        <v>-1</v>
      </c>
      <c r="F134">
        <f>IF(F30=Double!F30,Double!F134,HS!F134)</f>
        <v>-1</v>
      </c>
      <c r="G134">
        <f>IF(G30=Double!G30,Double!G134,HS!G134)</f>
        <v>-1</v>
      </c>
      <c r="H134">
        <f>IF(H30=Double!H30,Double!H134,HS!H134)</f>
        <v>-1</v>
      </c>
      <c r="I134">
        <f>IF(I30=Double!I30,Double!I134,HS!I134)</f>
        <v>-1</v>
      </c>
      <c r="J134">
        <f>IF(J30=Double!J30,Double!J134,HS!J134)</f>
        <v>-1</v>
      </c>
      <c r="K134">
        <f>IF(K30=Double!K30,Double!K134,HS!K134)</f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>IF(B33=Double!B33,Double!B137,HS!B137)</f>
        <v>-0.54550417377244853</v>
      </c>
      <c r="C137">
        <f>IF(C33=Double!C33,Double!C137,HS!C137)</f>
        <v>-0.46053328988236136</v>
      </c>
      <c r="D137">
        <f>IF(D33=Double!D33,Double!D137,HS!D137)</f>
        <v>-0.45669114292413376</v>
      </c>
      <c r="E137">
        <f>IF(E33=Double!E33,Double!E137,HS!E137)</f>
        <v>-0.50343624548286681</v>
      </c>
      <c r="F137">
        <f>IF(F33=Double!F33,Double!F137,HS!F137)</f>
        <v>-0.50084751526634408</v>
      </c>
      <c r="G137">
        <f>IF(G33=Double!G33,Double!G137,HS!G137)</f>
        <v>-0.49173137064627787</v>
      </c>
      <c r="H137">
        <f>IF(H33=Double!H33,Double!H137,HS!H137)</f>
        <v>-0.37197965652123854</v>
      </c>
      <c r="I137">
        <f>IF(I33=Double!I33,Double!I137,HS!I137)</f>
        <v>-0.39617998580532177</v>
      </c>
      <c r="J137">
        <f>IF(J33=Double!J33,Double!J137,HS!J137)</f>
        <v>-0.44239030336025914</v>
      </c>
      <c r="K137">
        <f>IF(K33=Double!K33,Double!K137,HS!K137)</f>
        <v>-0.50432893007274882</v>
      </c>
    </row>
    <row r="138" spans="1:11" x14ac:dyDescent="0.25">
      <c r="A138">
        <v>13</v>
      </c>
      <c r="B138">
        <f>IF(B34=Double!B34,Double!B138,HS!B138)</f>
        <v>-0.56240601621241026</v>
      </c>
      <c r="C138">
        <f>IF(C34=Double!C34,Double!C138,HS!C138)</f>
        <v>-0.51445576020727635</v>
      </c>
      <c r="D138">
        <f>IF(D34=Double!D34,Double!D138,HS!D138)</f>
        <v>-0.5114953658832363</v>
      </c>
      <c r="E138">
        <f>IF(E34=Double!E34,Double!E138,HS!E138)</f>
        <v>-0.52375443676139788</v>
      </c>
      <c r="F138">
        <f>IF(F34=Double!F34,Double!F138,HS!F138)</f>
        <v>-0.52135061584605524</v>
      </c>
      <c r="G138">
        <f>IF(G34=Double!G34,Double!G138,HS!G138)</f>
        <v>-1.1254961385907944</v>
      </c>
      <c r="H138">
        <f>IF(H34=Double!H34,Double!H138,HS!H138)</f>
        <v>-0.39481076601916004</v>
      </c>
      <c r="I138">
        <f>IF(I34=Double!I34,Double!I138,HS!I138)</f>
        <v>-0.41873426264447799</v>
      </c>
      <c r="J138">
        <f>IF(J34=Double!J34,Double!J138,HS!J138)</f>
        <v>-0.4633466576346828</v>
      </c>
      <c r="K138">
        <f>IF(K34=Double!K34,Double!K138,HS!K138)</f>
        <v>-0.52287626910804041</v>
      </c>
    </row>
    <row r="139" spans="1:11" x14ac:dyDescent="0.25">
      <c r="A139">
        <v>14</v>
      </c>
      <c r="B139">
        <f>IF(B35=Double!B35,Double!B139,HS!B139)</f>
        <v>-0.57921216598864034</v>
      </c>
      <c r="C139">
        <f>IF(C35=Double!C35,Double!C139,HS!C139)</f>
        <v>-0.5339868432912066</v>
      </c>
      <c r="D139">
        <f>IF(D35=Double!D35,Double!D139,HS!D139)</f>
        <v>-0.53123790570459806</v>
      </c>
      <c r="E139">
        <f>IF(E35=Double!E35,Double!E139,HS!E139)</f>
        <v>-0.54262132866289092</v>
      </c>
      <c r="F139">
        <f>IF(F35=Double!F35,Double!F139,HS!F139)</f>
        <v>-1.14357023099222</v>
      </c>
      <c r="G139">
        <f>IF(G35=Double!G35,Double!G139,HS!G139)</f>
        <v>-1.1254961385907944</v>
      </c>
      <c r="H139">
        <f>IF(H35=Double!H35,Double!H139,HS!H139)</f>
        <v>-0.41758447387186204</v>
      </c>
      <c r="I139">
        <f>IF(I35=Double!I35,Double!I139,HS!I139)</f>
        <v>-0.44114721429331949</v>
      </c>
      <c r="J139">
        <f>IF(J35=Double!J35,Double!J139,HS!J139)</f>
        <v>-0.48415419444459573</v>
      </c>
      <c r="K139">
        <f>IF(K35=Double!K35,Double!K139,HS!K139)</f>
        <v>-0.54130292231138855</v>
      </c>
    </row>
    <row r="140" spans="1:11" x14ac:dyDescent="0.25">
      <c r="A140">
        <v>15</v>
      </c>
      <c r="B140">
        <f>IF(B36=Double!B36,Double!B140,HS!B140)</f>
        <v>-0.59585005959167214</v>
      </c>
      <c r="C140">
        <f>IF(C36=Double!C36,Double!C140,HS!C140)</f>
        <v>-0.55212284901199915</v>
      </c>
      <c r="D140">
        <f>IF(D36=Double!D36,Double!D140,HS!D140)</f>
        <v>-0.54957026411014831</v>
      </c>
      <c r="E140">
        <f>IF(E36=Double!E36,Double!E140,HS!E140)</f>
        <v>-0.56014058542856304</v>
      </c>
      <c r="F140">
        <f>IF(F36=Double!F36,Double!F140,HS!F140)</f>
        <v>-1.14357023099222</v>
      </c>
      <c r="G140">
        <f>IF(G36=Double!G36,Double!G140,HS!G140)</f>
        <v>-1.1254961385907944</v>
      </c>
      <c r="H140">
        <f>IF(H36=Double!H36,Double!H140,HS!H140)</f>
        <v>-0.44019249506183517</v>
      </c>
      <c r="I140">
        <f>IF(I36=Double!I36,Double!I140,HS!I140)</f>
        <v>-0.46332395722373215</v>
      </c>
      <c r="J140">
        <f>IF(J36=Double!J36,Double!J140,HS!J140)</f>
        <v>-0.50472725325291556</v>
      </c>
      <c r="K140">
        <f>IF(K36=Double!K36,Double!K140,HS!K140)</f>
        <v>-0.55953150123513584</v>
      </c>
    </row>
    <row r="141" spans="1:11" x14ac:dyDescent="0.25">
      <c r="A141">
        <v>16</v>
      </c>
      <c r="B141">
        <f>IF(B37=Double!B37,Double!B141,HS!B141)</f>
        <v>-0.61644700215283599</v>
      </c>
      <c r="C141">
        <f>IF(C37=Double!C37,Double!C141,HS!C141)</f>
        <v>-0.56896342575273495</v>
      </c>
      <c r="D141">
        <f>IF(D37=Double!D37,Double!D141,HS!D141)</f>
        <v>-0.56659316834387352</v>
      </c>
      <c r="E141">
        <f>IF(E37=Double!E37,Double!E141,HS!E141)</f>
        <v>-1.1486496904481309</v>
      </c>
      <c r="F141">
        <f>IF(F37=Double!F37,Double!F141,HS!F141)</f>
        <v>-1.14357023099222</v>
      </c>
      <c r="G141">
        <f>IF(G37=Double!G37,Double!G141,HS!G141)</f>
        <v>-1.1254961385907944</v>
      </c>
      <c r="H141">
        <f>IF(H37=Double!H37,Double!H141,HS!H141)</f>
        <v>-0.46254230672532326</v>
      </c>
      <c r="I141">
        <f>IF(I37=Double!I37,Double!I141,HS!I141)</f>
        <v>-0.48518388374422211</v>
      </c>
      <c r="J141">
        <f>IF(J37=Double!J37,Double!J141,HS!J141)</f>
        <v>-0.5249931700149213</v>
      </c>
      <c r="K141">
        <f>IF(K37=Double!K37,Double!K141,HS!K141)</f>
        <v>-0.57749628866818747</v>
      </c>
    </row>
    <row r="142" spans="1:11" x14ac:dyDescent="0.25">
      <c r="A142">
        <v>17</v>
      </c>
      <c r="B142">
        <f>IF(B38=Double!B38,Double!B142,HS!B142)</f>
        <v>-0.59685747123419386</v>
      </c>
      <c r="C142">
        <f>IF(C38=Double!C38,Double!C142,HS!C142)</f>
        <v>-0.50422733292473321</v>
      </c>
      <c r="D142">
        <f>IF(D38=Double!D38,Double!D142,HS!D142)</f>
        <v>-1.0175624354213635</v>
      </c>
      <c r="E142">
        <f>IF(E38=Double!E38,Double!E142,HS!E142)</f>
        <v>-1.0042577959553116</v>
      </c>
      <c r="F142">
        <f>IF(F38=Double!F38,Double!F142,HS!F142)</f>
        <v>-0.99285674872985985</v>
      </c>
      <c r="G142">
        <f>IF(G38=Double!G38,Double!G142,HS!G142)</f>
        <v>-0.95173632691203536</v>
      </c>
      <c r="H142">
        <f>IF(H38=Double!H38,Double!H142,HS!H142)</f>
        <v>-0.38946322365989378</v>
      </c>
      <c r="I142">
        <f>IF(I38=Double!I38,Double!I142,HS!I142)</f>
        <v>-0.47954599433443851</v>
      </c>
      <c r="J142">
        <f>IF(J38=Double!J38,Double!J142,HS!J142)</f>
        <v>-0.51830524740148154</v>
      </c>
      <c r="K142">
        <f>IF(K38=Double!K38,Double!K142,HS!K142)</f>
        <v>-0.5678762745331094</v>
      </c>
    </row>
    <row r="143" spans="1:11" x14ac:dyDescent="0.25">
      <c r="A143">
        <v>18</v>
      </c>
      <c r="B143">
        <f>IF(B39=Double!B39,Double!B143,HS!B143)</f>
        <v>-0.56504224633707278</v>
      </c>
      <c r="C143">
        <f>IF(C39=Double!C39,Double!C143,HS!C143)</f>
        <v>-0.37167537370220893</v>
      </c>
      <c r="D143">
        <f>IF(D39=Double!D39,Double!D143,HS!D143)</f>
        <v>-0.95733982321148137</v>
      </c>
      <c r="E143">
        <f>IF(E39=Double!E39,Double!E143,HS!E143)</f>
        <v>-0.94613253080460236</v>
      </c>
      <c r="F143">
        <f>IF(F39=Double!F39,Double!F143,HS!F143)</f>
        <v>-0.93643307860499025</v>
      </c>
      <c r="G143">
        <f>IF(G39=Double!G39,Double!G143,HS!G143)</f>
        <v>-0.90269021358732282</v>
      </c>
      <c r="H143">
        <f>IF(H39=Double!H39,Double!H143,HS!H143)</f>
        <v>-0.23132443481922021</v>
      </c>
      <c r="I143">
        <f>IF(I39=Double!I39,Double!I143,HS!I143)</f>
        <v>-0.26735643808123788</v>
      </c>
      <c r="J143">
        <f>IF(J39=Double!J39,Double!J143,HS!J143)</f>
        <v>-0.49354041781109681</v>
      </c>
      <c r="K143">
        <f>IF(K39=Double!K39,Double!K143,HS!K143)</f>
        <v>-0.54379719997854659</v>
      </c>
    </row>
    <row r="144" spans="1:11" x14ac:dyDescent="0.25">
      <c r="A144">
        <v>19</v>
      </c>
      <c r="B144">
        <f>IF(B40=Double!B40,Double!B144,HS!B144)</f>
        <v>-0.45361790781445882</v>
      </c>
      <c r="C144">
        <f>IF(C40=Double!C40,Double!C144,HS!C144)</f>
        <v>-0.24201994027720117</v>
      </c>
      <c r="D144">
        <f>IF(D40=Double!D40,Double!D144,HS!D144)</f>
        <v>-0.23502826305026803</v>
      </c>
      <c r="E144">
        <f>IF(E40=Double!E40,Double!E144,HS!E144)</f>
        <v>-0.22771733101784777</v>
      </c>
      <c r="F144">
        <f>IF(F40=Double!F40,Double!F144,HS!F144)</f>
        <v>-0.22139413596248042</v>
      </c>
      <c r="G144">
        <f>IF(G40=Double!G40,Double!G144,HS!G144)</f>
        <v>-0.19887817367123536</v>
      </c>
      <c r="H144">
        <f>IF(H40=Double!H40,Double!H144,HS!H144)</f>
        <v>-0.15269906942734846</v>
      </c>
      <c r="I144">
        <f>IF(I40=Double!I40,Double!I144,HS!I144)</f>
        <v>-0.13878989363206784</v>
      </c>
      <c r="J144">
        <f>IF(J40=Double!J40,Double!J144,HS!J144)</f>
        <v>-0.18081928533864794</v>
      </c>
      <c r="K144">
        <f>IF(K40=Double!K40,Double!K144,HS!K144)</f>
        <v>-0.45361790781445882</v>
      </c>
    </row>
    <row r="145" spans="1:11" x14ac:dyDescent="0.25">
      <c r="A145">
        <v>20</v>
      </c>
      <c r="B145">
        <f>IF(B41=Double!B41,Double!B145,HS!B145)</f>
        <v>-0.3421935692918448</v>
      </c>
      <c r="C145">
        <f>IF(C41=Double!C41,Double!C145,HS!C145)</f>
        <v>-0.11799348450596005</v>
      </c>
      <c r="D145">
        <f>IF(D41=Double!D41,Double!D145,HS!D145)</f>
        <v>-0.11469964269825067</v>
      </c>
      <c r="E145">
        <f>IF(E41=Double!E41,Double!E145,HS!E145)</f>
        <v>-0.11123270703408057</v>
      </c>
      <c r="F145">
        <f>IF(F41=Double!F41,Double!F145,HS!F145)</f>
        <v>-0.10824617340471979</v>
      </c>
      <c r="G145">
        <f>IF(G41=Double!G41,Double!G145,HS!G145)</f>
        <v>-9.7163256157420136E-2</v>
      </c>
      <c r="H145">
        <f>IF(H41=Double!H41,Double!H145,HS!H145)</f>
        <v>-7.4073704035476681E-2</v>
      </c>
      <c r="I145">
        <f>IF(I41=Double!I41,Double!I145,HS!I145)</f>
        <v>-6.939494681603392E-2</v>
      </c>
      <c r="J145">
        <f>IF(J41=Double!J41,Double!J145,HS!J145)</f>
        <v>-6.0823843852755924E-2</v>
      </c>
      <c r="K145">
        <f>IF(K41=Double!K41,Double!K145,HS!K145)</f>
        <v>-0.11142433852261402</v>
      </c>
    </row>
    <row r="146" spans="1:11" x14ac:dyDescent="0.25">
      <c r="A146">
        <v>21</v>
      </c>
      <c r="B146">
        <f>IF(B42=Double!B42,Double!B146,HS!B146)</f>
        <v>0</v>
      </c>
      <c r="C146">
        <f>IF(C42=Double!C42,Double!C146,HS!C146)</f>
        <v>0</v>
      </c>
      <c r="D146">
        <f>IF(D42=Double!D42,Double!D146,HS!D146)</f>
        <v>0</v>
      </c>
      <c r="E146">
        <f>IF(E42=Double!E42,Double!E146,HS!E146)</f>
        <v>0</v>
      </c>
      <c r="F146">
        <f>IF(F42=Double!F42,Double!F146,HS!F146)</f>
        <v>0</v>
      </c>
      <c r="G146">
        <f>IF(G42=Double!G42,Double!G146,HS!G146)</f>
        <v>0</v>
      </c>
      <c r="H146">
        <f>IF(H42=Double!H42,Double!H146,HS!H146)</f>
        <v>0</v>
      </c>
      <c r="I146">
        <f>IF(I42=Double!I42,Double!I146,HS!I146)</f>
        <v>0</v>
      </c>
      <c r="J146">
        <f>IF(J42=Double!J42,Double!J146,HS!J146)</f>
        <v>0</v>
      </c>
      <c r="K146">
        <f>IF(K42=Double!K42,Double!K146,HS!K146)</f>
        <v>0</v>
      </c>
    </row>
    <row r="147" spans="1:11" x14ac:dyDescent="0.25">
      <c r="A147">
        <v>22</v>
      </c>
      <c r="B147">
        <f>IF(B43=Double!B43,Double!B147,HS!B147)</f>
        <v>-0.69498195510467564</v>
      </c>
      <c r="C147">
        <f>IF(C43=Double!C43,Double!C147,HS!C147)</f>
        <v>-0.64537193969934437</v>
      </c>
      <c r="D147">
        <f>IF(D43=Double!D43,Double!D147,HS!D147)</f>
        <v>-0.64253780972587782</v>
      </c>
      <c r="E147">
        <f>IF(E43=Double!E43,Double!E147,HS!E147)</f>
        <v>-0.78789092338230082</v>
      </c>
      <c r="F147">
        <f>IF(F43=Double!F43,Double!F147,HS!F147)</f>
        <v>-0.78789092338230082</v>
      </c>
      <c r="G147">
        <f>IF(G43=Double!G43,Double!G147,HS!G147)</f>
        <v>-0.78789092338230082</v>
      </c>
      <c r="H147">
        <f>IF(H43=Double!H43,Double!H147,HS!H147)</f>
        <v>-0.56826126528899534</v>
      </c>
      <c r="I147">
        <f>IF(I43=Double!I43,Double!I147,HS!I147)</f>
        <v>-0.59671580617491327</v>
      </c>
      <c r="J147">
        <f>IF(J43=Double!J43,Double!J147,HS!J147)</f>
        <v>-0.63009096848306756</v>
      </c>
      <c r="K147">
        <f>IF(K43=Double!K43,Double!K147,HS!K147)</f>
        <v>-0.66958834719356342</v>
      </c>
    </row>
    <row r="148" spans="1:11" x14ac:dyDescent="0.25">
      <c r="A148">
        <v>23</v>
      </c>
      <c r="B148">
        <f>IF(B44=Double!B44,Double!B148,HS!B148)</f>
        <v>-0.71676895831148446</v>
      </c>
      <c r="C148">
        <f>IF(C44=Double!C44,Double!C148,HS!C148)</f>
        <v>-0.78789092338230082</v>
      </c>
      <c r="D148">
        <f>IF(D44=Double!D44,Double!D148,HS!D148)</f>
        <v>-0.78789092338230082</v>
      </c>
      <c r="E148">
        <f>IF(E44=Double!E44,Double!E148,HS!E148)</f>
        <v>-0.78789092338230082</v>
      </c>
      <c r="F148">
        <f>IF(F44=Double!F44,Double!F148,HS!F148)</f>
        <v>-0.78789092338230082</v>
      </c>
      <c r="G148">
        <f>IF(G44=Double!G44,Double!G148,HS!G148)</f>
        <v>-0.78789092338230082</v>
      </c>
      <c r="H148">
        <f>IF(H44=Double!H44,Double!H148,HS!H148)</f>
        <v>-0.59909974633978136</v>
      </c>
      <c r="I148">
        <f>IF(I44=Double!I44,Double!I148,HS!I148)</f>
        <v>-0.62552182001956225</v>
      </c>
      <c r="J148">
        <f>IF(J44=Double!J44,Double!J148,HS!J148)</f>
        <v>-0.65651304216284845</v>
      </c>
      <c r="K148">
        <f>IF(K44=Double!K44,Double!K148,HS!K148)</f>
        <v>-0.69318917953688031</v>
      </c>
    </row>
    <row r="149" spans="1:11" x14ac:dyDescent="0.25">
      <c r="A149">
        <v>24</v>
      </c>
      <c r="B149">
        <f>IF(B45=Double!B45,Double!B149,HS!B149)</f>
        <v>-0.73699974700352133</v>
      </c>
      <c r="C149">
        <f>IF(C45=Double!C45,Double!C149,HS!C149)</f>
        <v>-0.78789092338230082</v>
      </c>
      <c r="D149">
        <f>IF(D45=Double!D45,Double!D149,HS!D149)</f>
        <v>-0.78789092338230082</v>
      </c>
      <c r="E149">
        <f>IF(E45=Double!E45,Double!E149,HS!E149)</f>
        <v>-0.78789092338230082</v>
      </c>
      <c r="F149">
        <f>IF(F45=Double!F45,Double!F149,HS!F149)</f>
        <v>-0.78789092338230082</v>
      </c>
      <c r="G149">
        <f>IF(G45=Double!G45,Double!G149,HS!G149)</f>
        <v>-0.78789092338230082</v>
      </c>
      <c r="H149">
        <f>IF(H45=Double!H45,Double!H149,HS!H149)</f>
        <v>-0.62773547874408275</v>
      </c>
      <c r="I149">
        <f>IF(I45=Double!I45,Double!I149,HS!I149)</f>
        <v>-0.65227026144673639</v>
      </c>
      <c r="J149">
        <f>IF(J45=Double!J45,Double!J149,HS!J149)</f>
        <v>-0.68104782486550219</v>
      </c>
      <c r="K149">
        <f>IF(K45=Double!K45,Double!K149,HS!K149)</f>
        <v>-0.71510423814138879</v>
      </c>
    </row>
    <row r="150" spans="1:11" x14ac:dyDescent="0.25">
      <c r="A150">
        <v>25</v>
      </c>
      <c r="B150">
        <f>IF(B46=Double!B46,Double!B150,HS!B150)</f>
        <v>-0.75578547936041274</v>
      </c>
      <c r="C150">
        <f>IF(C46=Double!C46,Double!C150,HS!C150)</f>
        <v>-0.78789092338230082</v>
      </c>
      <c r="D150">
        <f>IF(D46=Double!D46,Double!D150,HS!D150)</f>
        <v>-0.78789092338230082</v>
      </c>
      <c r="E150">
        <f>IF(E46=Double!E46,Double!E150,HS!E150)</f>
        <v>-0.78789092338230082</v>
      </c>
      <c r="F150">
        <f>IF(F46=Double!F46,Double!F150,HS!F150)</f>
        <v>-0.78789092338230082</v>
      </c>
      <c r="G150">
        <f>IF(G46=Double!G46,Double!G150,HS!G150)</f>
        <v>-0.78789092338230082</v>
      </c>
      <c r="H150">
        <f>IF(H46=Double!H46,Double!H150,HS!H150)</f>
        <v>-0.65432580169093391</v>
      </c>
      <c r="I150">
        <f>IF(I46=Double!I46,Double!I150,HS!I150)</f>
        <v>-0.67710809991482657</v>
      </c>
      <c r="J150">
        <f>IF(J46=Double!J46,Double!J150,HS!J150)</f>
        <v>-0.70383012308939485</v>
      </c>
      <c r="K150">
        <f>IF(K46=Double!K46,Double!K150,HS!K150)</f>
        <v>-0.73545393541700388</v>
      </c>
    </row>
    <row r="151" spans="1:11" x14ac:dyDescent="0.25">
      <c r="A151">
        <v>26</v>
      </c>
      <c r="B151">
        <f>IF(B47=Double!B47,Double!B151,HS!B151)</f>
        <v>-0.78789092338230082</v>
      </c>
      <c r="C151">
        <f>IF(C47=Double!C47,Double!C151,HS!C151)</f>
        <v>-0.78789092338230082</v>
      </c>
      <c r="D151">
        <f>IF(D47=Double!D47,Double!D151,HS!D151)</f>
        <v>-0.78789092338230082</v>
      </c>
      <c r="E151">
        <f>IF(E47=Double!E47,Double!E151,HS!E151)</f>
        <v>-0.78789092338230082</v>
      </c>
      <c r="F151">
        <f>IF(F47=Double!F47,Double!F151,HS!F151)</f>
        <v>-0.78789092338230082</v>
      </c>
      <c r="G151">
        <f>IF(G47=Double!G47,Double!G151,HS!G151)</f>
        <v>-0.78789092338230082</v>
      </c>
      <c r="H151">
        <f>IF(H47=Double!H47,Double!H151,HS!H151)</f>
        <v>-0.67901681585586726</v>
      </c>
      <c r="I151">
        <f>IF(I47=Double!I47,Double!I151,HS!I151)</f>
        <v>-0.70017180706376769</v>
      </c>
      <c r="J151">
        <f>IF(J47=Double!J47,Double!J151,HS!J151)</f>
        <v>-0.72498511429729517</v>
      </c>
      <c r="K151">
        <f>IF(K47=Double!K47,Double!K151,HS!K151)</f>
        <v>-0.75435008288721794</v>
      </c>
    </row>
    <row r="152" spans="1:11" x14ac:dyDescent="0.25">
      <c r="A152">
        <v>27</v>
      </c>
      <c r="B152">
        <f>IF(B48=Double!B48,Double!B152,HS!B152)</f>
        <v>-0.67646658485968691</v>
      </c>
      <c r="C152">
        <f>IF(C48=Double!C48,Double!C152,HS!C152)</f>
        <v>-0.50658272407690341</v>
      </c>
      <c r="D152">
        <f>IF(D48=Double!D48,Double!D152,HS!D152)</f>
        <v>-0.49109112680671685</v>
      </c>
      <c r="E152">
        <f>IF(E48=Double!E48,Double!E152,HS!E152)</f>
        <v>-0.47504181864785899</v>
      </c>
      <c r="F152">
        <f>IF(F48=Double!F48,Double!F152,HS!F152)</f>
        <v>-0.46134504514718699</v>
      </c>
      <c r="G152">
        <f>IF(G48=Double!G48,Double!G152,HS!G152)</f>
        <v>-0.41141133141165598</v>
      </c>
      <c r="H152">
        <f>IF(H48=Double!H48,Double!H152,HS!H152)</f>
        <v>-0.36912139784422809</v>
      </c>
      <c r="I152">
        <f>IF(I48=Double!I48,Double!I152,HS!I152)</f>
        <v>-0.62669221329963865</v>
      </c>
      <c r="J152">
        <f>IF(J48=Double!J48,Double!J152,HS!J152)</f>
        <v>-0.65157939907966278</v>
      </c>
      <c r="K152">
        <f>IF(K48=Double!K48,Double!K152,HS!K152)</f>
        <v>-0.6764665848596868</v>
      </c>
    </row>
    <row r="153" spans="1:11" x14ac:dyDescent="0.25">
      <c r="A153">
        <v>28</v>
      </c>
      <c r="B153">
        <f>IF(B49=Double!B49,Double!B153,HS!B153)</f>
        <v>-0.56504224633707278</v>
      </c>
      <c r="C153">
        <f>IF(C49=Double!C49,Double!C153,HS!C153)</f>
        <v>-0.37167537370220893</v>
      </c>
      <c r="D153">
        <f>IF(D49=Double!D49,Double!D153,HS!D153)</f>
        <v>-0.36060880035197201</v>
      </c>
      <c r="E153">
        <f>IF(E49=Double!E49,Double!E153,HS!E153)</f>
        <v>-0.34910374415465584</v>
      </c>
      <c r="F153">
        <f>IF(F49=Double!F49,Double!F153,HS!F153)</f>
        <v>-0.33909375987663615</v>
      </c>
      <c r="G153">
        <f>IF(G49=Double!G49,Double!G153,HS!G153)</f>
        <v>-0.30514475254144569</v>
      </c>
      <c r="H153">
        <f>IF(H49=Double!H49,Double!H153,HS!H153)</f>
        <v>-0.23132443481922021</v>
      </c>
      <c r="I153">
        <f>IF(I49=Double!I49,Double!I153,HS!I153)</f>
        <v>-0.26735643808123788</v>
      </c>
      <c r="J153">
        <f>IF(J49=Double!J49,Double!J153,HS!J153)</f>
        <v>-0.53158395759377075</v>
      </c>
      <c r="K153">
        <f>IF(K49=Double!K49,Double!K153,HS!K153)</f>
        <v>-0.56504224633707278</v>
      </c>
    </row>
    <row r="154" spans="1:11" x14ac:dyDescent="0.25">
      <c r="A154">
        <v>29</v>
      </c>
      <c r="B154">
        <f>IF(B50=Double!B50,Double!B154,HS!B154)</f>
        <v>-0.45361790781445882</v>
      </c>
      <c r="C154">
        <f>IF(C50=Double!C50,Double!C154,HS!C154)</f>
        <v>-0.24201994027720117</v>
      </c>
      <c r="D154">
        <f>IF(D50=Double!D50,Double!D154,HS!D154)</f>
        <v>-0.23502826305026803</v>
      </c>
      <c r="E154">
        <f>IF(E50=Double!E50,Double!E154,HS!E154)</f>
        <v>-0.22771733101784777</v>
      </c>
      <c r="F154">
        <f>IF(F50=Double!F50,Double!F154,HS!F154)</f>
        <v>-0.22139413596248042</v>
      </c>
      <c r="G154">
        <f>IF(G50=Double!G50,Double!G154,HS!G154)</f>
        <v>-0.19887817367123536</v>
      </c>
      <c r="H154">
        <f>IF(H50=Double!H50,Double!H154,HS!H154)</f>
        <v>-0.15269906942734846</v>
      </c>
      <c r="I154">
        <f>IF(I50=Double!I50,Double!I154,HS!I154)</f>
        <v>-0.13878989363206784</v>
      </c>
      <c r="J154">
        <f>IF(J50=Double!J50,Double!J154,HS!J154)</f>
        <v>-0.18081928533864794</v>
      </c>
      <c r="K154">
        <f>IF(K50=Double!K50,Double!K154,HS!K154)</f>
        <v>-0.45361790781445882</v>
      </c>
    </row>
    <row r="155" spans="1:11" x14ac:dyDescent="0.25">
      <c r="A155">
        <v>30</v>
      </c>
      <c r="B155">
        <f>IF(B51=Double!B51,Double!B155,HS!B155)</f>
        <v>-0.3421935692918448</v>
      </c>
      <c r="C155">
        <f>IF(C51=Double!C51,Double!C155,HS!C155)</f>
        <v>-0.11799348450596005</v>
      </c>
      <c r="D155">
        <f>IF(D51=Double!D51,Double!D155,HS!D155)</f>
        <v>-0.11469964269825067</v>
      </c>
      <c r="E155">
        <f>IF(E51=Double!E51,Double!E155,HS!E155)</f>
        <v>-0.11123270703408057</v>
      </c>
      <c r="F155">
        <f>IF(F51=Double!F51,Double!F155,HS!F155)</f>
        <v>-0.10824617340471979</v>
      </c>
      <c r="G155">
        <f>IF(G51=Double!G51,Double!G155,HS!G155)</f>
        <v>-9.7163256157420136E-2</v>
      </c>
      <c r="H155">
        <f>IF(H51=Double!H51,Double!H155,HS!H155)</f>
        <v>-7.4073704035476681E-2</v>
      </c>
      <c r="I155">
        <f>IF(I51=Double!I51,Double!I155,HS!I155)</f>
        <v>-6.939494681603392E-2</v>
      </c>
      <c r="J155">
        <f>IF(J51=Double!J51,Double!J155,HS!J155)</f>
        <v>-6.0823843852755924E-2</v>
      </c>
      <c r="K155">
        <f>IF(K51=Double!K51,Double!K155,HS!K155)</f>
        <v>-0.11142433852261402</v>
      </c>
    </row>
    <row r="156" spans="1:11" x14ac:dyDescent="0.25">
      <c r="A156">
        <v>31</v>
      </c>
      <c r="B156">
        <f>IF(B52=Double!B52,Double!B156,HS!B156)</f>
        <v>0</v>
      </c>
      <c r="C156">
        <f>IF(C52=Double!C52,Double!C156,HS!C156)</f>
        <v>0</v>
      </c>
      <c r="D156">
        <f>IF(D52=Double!D52,Double!D156,HS!D156)</f>
        <v>0</v>
      </c>
      <c r="E156">
        <f>IF(E52=Double!E52,Double!E156,HS!E156)</f>
        <v>0</v>
      </c>
      <c r="F156">
        <f>IF(F52=Double!F52,Double!F156,HS!F156)</f>
        <v>0</v>
      </c>
      <c r="G156">
        <f>IF(G52=Double!G52,Double!G156,HS!G156)</f>
        <v>0</v>
      </c>
      <c r="H156">
        <f>IF(H52=Double!H52,Double!H156,HS!H156)</f>
        <v>0</v>
      </c>
      <c r="I156">
        <f>IF(I52=Double!I52,Double!I156,HS!I156)</f>
        <v>0</v>
      </c>
      <c r="J156">
        <f>IF(J52=Double!J52,Double!J156,HS!J156)</f>
        <v>0</v>
      </c>
      <c r="K156">
        <f>IF(K52=Double!K52,Double!K156,HS!K156)</f>
        <v>0</v>
      </c>
    </row>
  </sheetData>
  <sheetProtection sheet="1" objects="1" scenarios="1"/>
  <mergeCells count="3">
    <mergeCell ref="A53:K53"/>
    <mergeCell ref="A105:K105"/>
    <mergeCell ref="A1:X1"/>
  </mergeCells>
  <phoneticPr fontId="16" type="noConversion"/>
  <conditionalFormatting sqref="O33:X52 O3:X30">
    <cfRule type="containsText" dxfId="362" priority="16" operator="containsText" text="S">
      <formula>NOT(ISERROR(SEARCH("S",O3)))</formula>
    </cfRule>
    <cfRule type="containsText" dxfId="361" priority="17" operator="containsText" text="H">
      <formula>NOT(ISERROR(SEARCH("H",O3)))</formula>
    </cfRule>
  </conditionalFormatting>
  <conditionalFormatting sqref="O33:X52 O3:X30">
    <cfRule type="containsText" dxfId="360" priority="13" operator="containsText" text="D">
      <formula>NOT(ISERROR(SEARCH("D",O3)))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156"/>
  <sheetViews>
    <sheetView workbookViewId="0">
      <selection sqref="A1:U1"/>
    </sheetView>
  </sheetViews>
  <sheetFormatPr defaultColWidth="8.75" defaultRowHeight="15.75" x14ac:dyDescent="0.25"/>
  <sheetData>
    <row r="1" spans="1:21" ht="26.25" x14ac:dyDescent="0.4">
      <c r="A1" s="527" t="s">
        <v>297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4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21" x14ac:dyDescent="0.25">
      <c r="A4">
        <v>5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21" x14ac:dyDescent="0.25">
      <c r="A5">
        <v>6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21" x14ac:dyDescent="0.25">
      <c r="A6">
        <v>7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21" x14ac:dyDescent="0.25">
      <c r="A7">
        <v>8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21" x14ac:dyDescent="0.25">
      <c r="A8">
        <v>9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21" x14ac:dyDescent="0.25">
      <c r="A9">
        <v>10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21" x14ac:dyDescent="0.25">
      <c r="A10">
        <v>11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21" x14ac:dyDescent="0.25">
      <c r="A11">
        <v>12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21" x14ac:dyDescent="0.25">
      <c r="A12">
        <v>13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21" x14ac:dyDescent="0.25">
      <c r="A13">
        <v>14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21" x14ac:dyDescent="0.25">
      <c r="A14">
        <v>15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21" x14ac:dyDescent="0.25">
      <c r="A15">
        <v>16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21" x14ac:dyDescent="0.25">
      <c r="A16">
        <v>17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5">
      <c r="A17">
        <v>18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5">
      <c r="A18">
        <v>19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5">
      <c r="A19">
        <v>20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5">
      <c r="A20">
        <v>21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5">
      <c r="A21">
        <v>22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5">
      <c r="A22">
        <v>23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5">
      <c r="A23">
        <v>24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5">
      <c r="A24">
        <v>25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5">
      <c r="A25">
        <v>26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5">
      <c r="A26">
        <v>27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5">
      <c r="A27">
        <v>28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5">
      <c r="A28">
        <v>29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5">
      <c r="A29">
        <v>30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5">
      <c r="A30">
        <v>31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2" spans="1:11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>
        <v>12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-0.5</v>
      </c>
      <c r="I33">
        <v>-0.5</v>
      </c>
      <c r="J33">
        <v>-0.5</v>
      </c>
      <c r="K33">
        <v>-0.5</v>
      </c>
    </row>
    <row r="34" spans="1:11" x14ac:dyDescent="0.25">
      <c r="A34">
        <v>13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5">
      <c r="A35">
        <v>14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5">
      <c r="A36">
        <v>15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5">
      <c r="A37">
        <v>16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5">
      <c r="A38">
        <v>17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5">
      <c r="A39">
        <v>18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5">
      <c r="A40">
        <v>19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5">
      <c r="A41">
        <v>20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5">
      <c r="A42">
        <v>21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5">
      <c r="A43">
        <v>22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5">
      <c r="A44">
        <v>23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5">
      <c r="A45">
        <v>24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5">
      <c r="A46">
        <v>25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5">
      <c r="A47">
        <v>26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5">
      <c r="A48">
        <v>27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5">
      <c r="A49">
        <v>28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5">
      <c r="A50">
        <v>29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5">
      <c r="A51">
        <v>30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5">
      <c r="A52">
        <v>31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5">
      <c r="A53" s="526" t="s">
        <v>125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</row>
    <row r="54" spans="1:11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5">
      <c r="A55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22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25">
      <c r="A74">
        <v>23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25">
      <c r="A75">
        <v>24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25">
      <c r="A76">
        <v>25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25">
      <c r="A77">
        <v>26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25">
      <c r="A78">
        <v>27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25">
      <c r="A79">
        <v>28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25">
      <c r="A80">
        <v>29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25">
      <c r="A81">
        <v>30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2" spans="1:11" x14ac:dyDescent="0.25">
      <c r="A82">
        <v>31</v>
      </c>
      <c r="B82">
        <f>IF(B30=Stand!B30,Stand!B82,Hit!B82)</f>
        <v>0</v>
      </c>
      <c r="C82">
        <f>IF(C30=Stand!C30,Stand!C82,Hit!C82)</f>
        <v>0</v>
      </c>
      <c r="D82">
        <f>IF(D30=Stand!D30,Stand!D82,Hit!D82)</f>
        <v>0</v>
      </c>
      <c r="E82">
        <f>IF(E30=Stand!E30,Stand!E82,Hit!E82)</f>
        <v>0</v>
      </c>
      <c r="F82">
        <f>IF(F30=Stand!F30,Stand!F82,Hit!F82)</f>
        <v>0</v>
      </c>
      <c r="G82">
        <f>IF(G30=Stand!G30,Stand!G82,Hit!G82)</f>
        <v>0</v>
      </c>
      <c r="H82">
        <f>IF(H30=Stand!H30,Stand!H82,Hit!H82)</f>
        <v>0</v>
      </c>
      <c r="I82">
        <f>IF(I30=Stand!I30,Stand!I82,Hit!I82)</f>
        <v>0</v>
      </c>
      <c r="J82">
        <f>IF(J30=Stand!J30,Stand!J82,Hit!J82)</f>
        <v>0</v>
      </c>
      <c r="K82">
        <f>IF(K30=Stand!K30,Stand!K82,Hit!K82)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22</v>
      </c>
      <c r="B95">
        <f>B63</f>
        <v>0</v>
      </c>
      <c r="C95">
        <f t="shared" ref="C95:K95" si="0">C63</f>
        <v>0</v>
      </c>
      <c r="D95">
        <f t="shared" si="0"/>
        <v>0</v>
      </c>
      <c r="E95">
        <f t="shared" si="0"/>
        <v>0</v>
      </c>
      <c r="F95">
        <f t="shared" si="0"/>
        <v>0</v>
      </c>
      <c r="G95">
        <f t="shared" si="0"/>
        <v>0</v>
      </c>
      <c r="H95">
        <f t="shared" si="0"/>
        <v>0</v>
      </c>
      <c r="I95">
        <f t="shared" si="0"/>
        <v>0</v>
      </c>
      <c r="J95">
        <f t="shared" si="0"/>
        <v>0</v>
      </c>
      <c r="K95">
        <f t="shared" si="0"/>
        <v>0</v>
      </c>
    </row>
    <row r="96" spans="1:11" x14ac:dyDescent="0.25">
      <c r="A96">
        <v>23</v>
      </c>
      <c r="B96">
        <f t="shared" ref="B96:K104" si="1">B64</f>
        <v>0</v>
      </c>
      <c r="C96">
        <f t="shared" si="1"/>
        <v>0</v>
      </c>
      <c r="D96">
        <f t="shared" si="1"/>
        <v>0</v>
      </c>
      <c r="E96">
        <f t="shared" si="1"/>
        <v>0</v>
      </c>
      <c r="F96">
        <f t="shared" si="1"/>
        <v>0</v>
      </c>
      <c r="G96">
        <f t="shared" si="1"/>
        <v>0</v>
      </c>
      <c r="H96">
        <f t="shared" si="1"/>
        <v>0</v>
      </c>
      <c r="I96">
        <f t="shared" si="1"/>
        <v>0</v>
      </c>
      <c r="J96">
        <f t="shared" si="1"/>
        <v>0</v>
      </c>
      <c r="K96">
        <f t="shared" si="1"/>
        <v>0</v>
      </c>
    </row>
    <row r="97" spans="1:11" x14ac:dyDescent="0.25">
      <c r="A97">
        <v>24</v>
      </c>
      <c r="B97">
        <f t="shared" si="1"/>
        <v>0</v>
      </c>
      <c r="C97">
        <f t="shared" si="1"/>
        <v>0</v>
      </c>
      <c r="D97">
        <f t="shared" si="1"/>
        <v>0</v>
      </c>
      <c r="E97">
        <f t="shared" si="1"/>
        <v>0</v>
      </c>
      <c r="F97">
        <f t="shared" si="1"/>
        <v>0</v>
      </c>
      <c r="G97">
        <f t="shared" si="1"/>
        <v>0</v>
      </c>
      <c r="H97">
        <f t="shared" si="1"/>
        <v>0</v>
      </c>
      <c r="I97">
        <f t="shared" si="1"/>
        <v>0</v>
      </c>
      <c r="J97">
        <f t="shared" si="1"/>
        <v>0</v>
      </c>
      <c r="K97">
        <f t="shared" si="1"/>
        <v>0</v>
      </c>
    </row>
    <row r="98" spans="1:11" x14ac:dyDescent="0.25">
      <c r="A98">
        <v>25</v>
      </c>
      <c r="B98">
        <f t="shared" si="1"/>
        <v>0</v>
      </c>
      <c r="C98">
        <f t="shared" si="1"/>
        <v>0</v>
      </c>
      <c r="D98">
        <f t="shared" si="1"/>
        <v>0</v>
      </c>
      <c r="E98">
        <f t="shared" si="1"/>
        <v>0</v>
      </c>
      <c r="F98">
        <f t="shared" si="1"/>
        <v>0</v>
      </c>
      <c r="G98">
        <f t="shared" si="1"/>
        <v>0</v>
      </c>
      <c r="H98">
        <f t="shared" si="1"/>
        <v>0</v>
      </c>
      <c r="I98">
        <f t="shared" si="1"/>
        <v>0</v>
      </c>
      <c r="J98">
        <f t="shared" si="1"/>
        <v>0</v>
      </c>
      <c r="K98">
        <f t="shared" si="1"/>
        <v>0</v>
      </c>
    </row>
    <row r="99" spans="1:11" x14ac:dyDescent="0.25">
      <c r="A99">
        <v>26</v>
      </c>
      <c r="B99">
        <f t="shared" si="1"/>
        <v>0</v>
      </c>
      <c r="C99">
        <f t="shared" si="1"/>
        <v>0</v>
      </c>
      <c r="D99">
        <f t="shared" si="1"/>
        <v>0</v>
      </c>
      <c r="E99">
        <f t="shared" si="1"/>
        <v>0</v>
      </c>
      <c r="F99">
        <f t="shared" si="1"/>
        <v>0</v>
      </c>
      <c r="G99">
        <f t="shared" si="1"/>
        <v>0</v>
      </c>
      <c r="H99">
        <f t="shared" si="1"/>
        <v>0</v>
      </c>
      <c r="I99">
        <f t="shared" si="1"/>
        <v>0</v>
      </c>
      <c r="J99">
        <f t="shared" si="1"/>
        <v>0</v>
      </c>
      <c r="K99">
        <f t="shared" si="1"/>
        <v>0</v>
      </c>
    </row>
    <row r="100" spans="1:11" x14ac:dyDescent="0.25">
      <c r="A100">
        <v>27</v>
      </c>
      <c r="B100">
        <f t="shared" si="1"/>
        <v>0</v>
      </c>
      <c r="C100">
        <f t="shared" si="1"/>
        <v>0</v>
      </c>
      <c r="D100">
        <f t="shared" si="1"/>
        <v>0</v>
      </c>
      <c r="E100">
        <f t="shared" si="1"/>
        <v>0</v>
      </c>
      <c r="F100">
        <f t="shared" si="1"/>
        <v>0</v>
      </c>
      <c r="G100">
        <f t="shared" si="1"/>
        <v>0</v>
      </c>
      <c r="H100">
        <f t="shared" si="1"/>
        <v>0</v>
      </c>
      <c r="I100">
        <f t="shared" si="1"/>
        <v>0</v>
      </c>
      <c r="J100">
        <f t="shared" si="1"/>
        <v>0</v>
      </c>
      <c r="K100">
        <f t="shared" si="1"/>
        <v>0</v>
      </c>
    </row>
    <row r="101" spans="1:11" x14ac:dyDescent="0.25">
      <c r="A101">
        <v>28</v>
      </c>
      <c r="B101">
        <f t="shared" si="1"/>
        <v>0</v>
      </c>
      <c r="C101">
        <f t="shared" si="1"/>
        <v>0</v>
      </c>
      <c r="D101">
        <f t="shared" si="1"/>
        <v>0</v>
      </c>
      <c r="E101">
        <f t="shared" si="1"/>
        <v>0</v>
      </c>
      <c r="F101">
        <f t="shared" si="1"/>
        <v>0</v>
      </c>
      <c r="G101">
        <f t="shared" si="1"/>
        <v>0</v>
      </c>
      <c r="H101">
        <f t="shared" si="1"/>
        <v>0</v>
      </c>
      <c r="I101">
        <f t="shared" si="1"/>
        <v>0</v>
      </c>
      <c r="J101">
        <f t="shared" si="1"/>
        <v>0</v>
      </c>
      <c r="K101">
        <f t="shared" si="1"/>
        <v>0</v>
      </c>
    </row>
    <row r="102" spans="1:11" x14ac:dyDescent="0.25">
      <c r="A102">
        <v>29</v>
      </c>
      <c r="B102">
        <f t="shared" si="1"/>
        <v>0</v>
      </c>
      <c r="C102">
        <f t="shared" si="1"/>
        <v>0</v>
      </c>
      <c r="D102">
        <f t="shared" si="1"/>
        <v>0</v>
      </c>
      <c r="E102">
        <f t="shared" si="1"/>
        <v>0</v>
      </c>
      <c r="F102">
        <f t="shared" si="1"/>
        <v>0</v>
      </c>
      <c r="G102">
        <f t="shared" si="1"/>
        <v>0</v>
      </c>
      <c r="H102">
        <f t="shared" si="1"/>
        <v>0</v>
      </c>
      <c r="I102">
        <f t="shared" si="1"/>
        <v>0</v>
      </c>
      <c r="J102">
        <f t="shared" si="1"/>
        <v>0</v>
      </c>
      <c r="K102">
        <f t="shared" si="1"/>
        <v>0</v>
      </c>
    </row>
    <row r="103" spans="1:11" x14ac:dyDescent="0.25">
      <c r="A103">
        <v>30</v>
      </c>
      <c r="B103">
        <f t="shared" si="1"/>
        <v>0</v>
      </c>
      <c r="C103">
        <f t="shared" si="1"/>
        <v>0</v>
      </c>
      <c r="D103">
        <f t="shared" si="1"/>
        <v>0</v>
      </c>
      <c r="E103">
        <f t="shared" si="1"/>
        <v>0</v>
      </c>
      <c r="F103">
        <f t="shared" si="1"/>
        <v>0</v>
      </c>
      <c r="G103">
        <f t="shared" si="1"/>
        <v>0</v>
      </c>
      <c r="H103">
        <f t="shared" si="1"/>
        <v>0</v>
      </c>
      <c r="I103">
        <f t="shared" si="1"/>
        <v>0</v>
      </c>
      <c r="J103">
        <f t="shared" si="1"/>
        <v>0</v>
      </c>
      <c r="K103">
        <f t="shared" si="1"/>
        <v>0</v>
      </c>
    </row>
    <row r="104" spans="1:11" x14ac:dyDescent="0.25">
      <c r="A104">
        <v>31</v>
      </c>
      <c r="B104">
        <f t="shared" si="1"/>
        <v>0</v>
      </c>
      <c r="C104">
        <f t="shared" si="1"/>
        <v>0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</row>
    <row r="105" spans="1:11" x14ac:dyDescent="0.25">
      <c r="A105" s="526" t="s">
        <v>130</v>
      </c>
      <c r="B105" s="526"/>
      <c r="C105" s="526"/>
      <c r="D105" s="526"/>
      <c r="E105" s="526"/>
      <c r="F105" s="526"/>
      <c r="G105" s="526"/>
      <c r="H105" s="526"/>
      <c r="I105" s="526"/>
      <c r="J105" s="526"/>
      <c r="K105" s="526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v>-0.5</v>
      </c>
      <c r="C107">
        <v>-0.5</v>
      </c>
      <c r="D107">
        <v>-0.5</v>
      </c>
      <c r="E107">
        <v>-0.5</v>
      </c>
      <c r="F107">
        <v>-0.5</v>
      </c>
      <c r="G107">
        <v>-0.5</v>
      </c>
      <c r="H107">
        <v>-0.5</v>
      </c>
      <c r="I107">
        <v>-0.5</v>
      </c>
      <c r="J107">
        <v>-0.5</v>
      </c>
      <c r="K107">
        <v>-0.5</v>
      </c>
    </row>
    <row r="108" spans="1:11" x14ac:dyDescent="0.25">
      <c r="A108">
        <v>5</v>
      </c>
      <c r="B108">
        <v>-0.5</v>
      </c>
      <c r="C108">
        <v>-0.5</v>
      </c>
      <c r="D108">
        <v>-0.5</v>
      </c>
      <c r="E108">
        <v>-0.5</v>
      </c>
      <c r="F108">
        <v>-0.5</v>
      </c>
      <c r="G108">
        <v>-0.5</v>
      </c>
      <c r="H108">
        <v>-0.5</v>
      </c>
      <c r="I108">
        <v>-0.5</v>
      </c>
      <c r="J108">
        <v>-0.5</v>
      </c>
      <c r="K108">
        <v>-0.5</v>
      </c>
    </row>
    <row r="109" spans="1:11" x14ac:dyDescent="0.25">
      <c r="A109">
        <v>6</v>
      </c>
      <c r="B109">
        <v>-0.5</v>
      </c>
      <c r="C109">
        <v>-0.5</v>
      </c>
      <c r="D109">
        <v>-0.5</v>
      </c>
      <c r="E109">
        <v>-0.5</v>
      </c>
      <c r="F109">
        <v>-0.5</v>
      </c>
      <c r="G109">
        <v>-0.5</v>
      </c>
      <c r="H109">
        <v>-0.5</v>
      </c>
      <c r="I109">
        <v>-0.5</v>
      </c>
      <c r="J109">
        <v>-0.5</v>
      </c>
      <c r="K109">
        <v>-0.5</v>
      </c>
    </row>
    <row r="110" spans="1:11" x14ac:dyDescent="0.25">
      <c r="A110">
        <v>7</v>
      </c>
      <c r="B110">
        <v>-0.5</v>
      </c>
      <c r="C110">
        <v>-0.5</v>
      </c>
      <c r="D110">
        <v>-0.5</v>
      </c>
      <c r="E110">
        <v>-0.5</v>
      </c>
      <c r="F110">
        <v>-0.5</v>
      </c>
      <c r="G110">
        <v>-0.5</v>
      </c>
      <c r="H110">
        <v>-0.5</v>
      </c>
      <c r="I110">
        <v>-0.5</v>
      </c>
      <c r="J110">
        <v>-0.5</v>
      </c>
      <c r="K110">
        <v>-0.5</v>
      </c>
    </row>
    <row r="111" spans="1:11" x14ac:dyDescent="0.25">
      <c r="A111">
        <v>8</v>
      </c>
      <c r="B111">
        <v>-0.5</v>
      </c>
      <c r="C111">
        <v>-0.5</v>
      </c>
      <c r="D111">
        <v>-0.5</v>
      </c>
      <c r="E111">
        <v>-0.5</v>
      </c>
      <c r="F111">
        <v>-0.5</v>
      </c>
      <c r="G111">
        <v>-0.5</v>
      </c>
      <c r="H111">
        <v>-0.5</v>
      </c>
      <c r="I111">
        <v>-0.5</v>
      </c>
      <c r="J111">
        <v>-0.5</v>
      </c>
      <c r="K111">
        <v>-0.5</v>
      </c>
    </row>
    <row r="112" spans="1:11" x14ac:dyDescent="0.25">
      <c r="A112">
        <v>9</v>
      </c>
      <c r="B112">
        <v>-0.5</v>
      </c>
      <c r="C112">
        <v>-0.5</v>
      </c>
      <c r="D112">
        <v>-0.5</v>
      </c>
      <c r="E112">
        <v>-0.5</v>
      </c>
      <c r="F112">
        <v>-0.5</v>
      </c>
      <c r="G112">
        <v>-0.5</v>
      </c>
      <c r="H112">
        <v>-0.5</v>
      </c>
      <c r="I112">
        <v>-0.5</v>
      </c>
      <c r="J112">
        <v>-0.5</v>
      </c>
      <c r="K112">
        <v>-0.5</v>
      </c>
    </row>
    <row r="113" spans="1:11" x14ac:dyDescent="0.25">
      <c r="A113">
        <v>10</v>
      </c>
      <c r="B113">
        <v>-0.5</v>
      </c>
      <c r="C113">
        <v>-0.5</v>
      </c>
      <c r="D113">
        <v>-0.5</v>
      </c>
      <c r="E113">
        <v>-0.5</v>
      </c>
      <c r="F113">
        <v>-0.5</v>
      </c>
      <c r="G113">
        <v>-0.5</v>
      </c>
      <c r="H113">
        <v>-0.5</v>
      </c>
      <c r="I113">
        <v>-0.5</v>
      </c>
      <c r="J113">
        <v>-0.5</v>
      </c>
      <c r="K113">
        <v>-0.5</v>
      </c>
    </row>
    <row r="114" spans="1:11" x14ac:dyDescent="0.25">
      <c r="A114">
        <v>11</v>
      </c>
      <c r="B114">
        <v>-0.5</v>
      </c>
      <c r="C114">
        <v>-0.5</v>
      </c>
      <c r="D114">
        <v>-0.5</v>
      </c>
      <c r="E114">
        <v>-0.5</v>
      </c>
      <c r="F114">
        <v>-0.5</v>
      </c>
      <c r="G114">
        <v>-0.5</v>
      </c>
      <c r="H114">
        <v>-0.5</v>
      </c>
      <c r="I114">
        <v>-0.5</v>
      </c>
      <c r="J114">
        <v>-0.5</v>
      </c>
      <c r="K114">
        <v>-0.5</v>
      </c>
    </row>
    <row r="115" spans="1:11" x14ac:dyDescent="0.25">
      <c r="A115">
        <v>12</v>
      </c>
      <c r="B115">
        <v>-0.5</v>
      </c>
      <c r="C115">
        <v>-0.5</v>
      </c>
      <c r="D115">
        <v>-0.5</v>
      </c>
      <c r="E115">
        <v>-0.5</v>
      </c>
      <c r="F115">
        <v>-0.5</v>
      </c>
      <c r="G115">
        <v>-0.5</v>
      </c>
      <c r="H115">
        <v>-0.5</v>
      </c>
      <c r="I115">
        <v>-0.5</v>
      </c>
      <c r="J115">
        <v>-0.5</v>
      </c>
      <c r="K115">
        <v>-0.5</v>
      </c>
    </row>
    <row r="116" spans="1:11" x14ac:dyDescent="0.25">
      <c r="A116">
        <v>13</v>
      </c>
      <c r="B116">
        <v>-0.5</v>
      </c>
      <c r="C116">
        <v>-0.5</v>
      </c>
      <c r="D116">
        <v>-0.5</v>
      </c>
      <c r="E116">
        <v>-0.5</v>
      </c>
      <c r="F116">
        <v>-0.5</v>
      </c>
      <c r="G116">
        <v>-0.5</v>
      </c>
      <c r="H116">
        <v>-0.5</v>
      </c>
      <c r="I116">
        <v>-0.5</v>
      </c>
      <c r="J116">
        <v>-0.5</v>
      </c>
      <c r="K116">
        <v>-0.5</v>
      </c>
    </row>
    <row r="117" spans="1:11" x14ac:dyDescent="0.25">
      <c r="A117">
        <v>14</v>
      </c>
      <c r="B117">
        <v>-0.5</v>
      </c>
      <c r="C117">
        <v>-0.5</v>
      </c>
      <c r="D117">
        <v>-0.5</v>
      </c>
      <c r="E117">
        <v>-0.5</v>
      </c>
      <c r="F117">
        <v>-0.5</v>
      </c>
      <c r="G117">
        <v>-0.5</v>
      </c>
      <c r="H117">
        <v>-0.5</v>
      </c>
      <c r="I117">
        <v>-0.5</v>
      </c>
      <c r="J117">
        <v>-0.5</v>
      </c>
      <c r="K117">
        <v>-0.5</v>
      </c>
    </row>
    <row r="118" spans="1:11" x14ac:dyDescent="0.25">
      <c r="A118">
        <v>15</v>
      </c>
      <c r="B118">
        <v>-0.5</v>
      </c>
      <c r="C118">
        <v>-0.5</v>
      </c>
      <c r="D118">
        <v>-0.5</v>
      </c>
      <c r="E118">
        <v>-0.5</v>
      </c>
      <c r="F118">
        <v>-0.5</v>
      </c>
      <c r="G118">
        <v>-0.5</v>
      </c>
      <c r="H118">
        <v>-0.5</v>
      </c>
      <c r="I118">
        <v>-0.5</v>
      </c>
      <c r="J118">
        <v>-0.5</v>
      </c>
      <c r="K118">
        <v>-0.5</v>
      </c>
    </row>
    <row r="119" spans="1:11" x14ac:dyDescent="0.25">
      <c r="A119">
        <v>16</v>
      </c>
      <c r="B119">
        <v>-0.5</v>
      </c>
      <c r="C119">
        <v>-0.5</v>
      </c>
      <c r="D119">
        <v>-0.5</v>
      </c>
      <c r="E119">
        <v>-0.5</v>
      </c>
      <c r="F119">
        <v>-0.5</v>
      </c>
      <c r="G119">
        <v>-0.5</v>
      </c>
      <c r="H119">
        <v>-0.5</v>
      </c>
      <c r="I119">
        <v>-0.5</v>
      </c>
      <c r="J119">
        <v>-0.5</v>
      </c>
      <c r="K119">
        <v>-0.5</v>
      </c>
    </row>
    <row r="120" spans="1:11" x14ac:dyDescent="0.25">
      <c r="A120">
        <v>17</v>
      </c>
      <c r="B120">
        <v>-0.5</v>
      </c>
      <c r="C120">
        <v>-0.5</v>
      </c>
      <c r="D120">
        <v>-0.5</v>
      </c>
      <c r="E120">
        <v>-0.5</v>
      </c>
      <c r="F120">
        <v>-0.5</v>
      </c>
      <c r="G120">
        <v>-0.5</v>
      </c>
      <c r="H120">
        <v>-0.5</v>
      </c>
      <c r="I120">
        <v>-0.5</v>
      </c>
      <c r="J120">
        <v>-0.5</v>
      </c>
      <c r="K120">
        <v>-0.5</v>
      </c>
    </row>
    <row r="121" spans="1:11" x14ac:dyDescent="0.25">
      <c r="A121">
        <v>18</v>
      </c>
      <c r="B121">
        <v>-0.5</v>
      </c>
      <c r="C121">
        <v>-0.5</v>
      </c>
      <c r="D121">
        <v>-0.5</v>
      </c>
      <c r="E121">
        <v>-0.5</v>
      </c>
      <c r="F121">
        <v>-0.5</v>
      </c>
      <c r="G121">
        <v>-0.5</v>
      </c>
      <c r="H121">
        <v>-0.5</v>
      </c>
      <c r="I121">
        <v>-0.5</v>
      </c>
      <c r="J121">
        <v>-0.5</v>
      </c>
      <c r="K121">
        <v>-0.5</v>
      </c>
    </row>
    <row r="122" spans="1:11" x14ac:dyDescent="0.25">
      <c r="A122">
        <v>19</v>
      </c>
      <c r="B122">
        <v>-0.5</v>
      </c>
      <c r="C122">
        <v>-0.5</v>
      </c>
      <c r="D122">
        <v>-0.5</v>
      </c>
      <c r="E122">
        <v>-0.5</v>
      </c>
      <c r="F122">
        <v>-0.5</v>
      </c>
      <c r="G122">
        <v>-0.5</v>
      </c>
      <c r="H122">
        <v>-0.5</v>
      </c>
      <c r="I122">
        <v>-0.5</v>
      </c>
      <c r="J122">
        <v>-0.5</v>
      </c>
      <c r="K122">
        <v>-0.5</v>
      </c>
    </row>
    <row r="123" spans="1:11" x14ac:dyDescent="0.25">
      <c r="A123">
        <v>20</v>
      </c>
      <c r="B123">
        <v>-0.5</v>
      </c>
      <c r="C123">
        <v>-0.5</v>
      </c>
      <c r="D123">
        <v>-0.5</v>
      </c>
      <c r="E123">
        <v>-0.5</v>
      </c>
      <c r="F123">
        <v>-0.5</v>
      </c>
      <c r="G123">
        <v>-0.5</v>
      </c>
      <c r="H123">
        <v>-0.5</v>
      </c>
      <c r="I123">
        <v>-0.5</v>
      </c>
      <c r="J123">
        <v>-0.5</v>
      </c>
      <c r="K123">
        <v>-0.5</v>
      </c>
    </row>
    <row r="124" spans="1:11" x14ac:dyDescent="0.25">
      <c r="A124">
        <v>21</v>
      </c>
      <c r="B124">
        <v>-0.5</v>
      </c>
      <c r="C124">
        <v>-0.5</v>
      </c>
      <c r="D124">
        <v>-0.5</v>
      </c>
      <c r="E124">
        <v>-0.5</v>
      </c>
      <c r="F124">
        <v>-0.5</v>
      </c>
      <c r="G124">
        <v>-0.5</v>
      </c>
      <c r="H124">
        <v>-0.5</v>
      </c>
      <c r="I124">
        <v>-0.5</v>
      </c>
      <c r="J124">
        <v>-0.5</v>
      </c>
      <c r="K124">
        <v>-0.5</v>
      </c>
    </row>
    <row r="125" spans="1:11" x14ac:dyDescent="0.25">
      <c r="A125">
        <v>22</v>
      </c>
      <c r="B125">
        <v>-0.5</v>
      </c>
      <c r="C125">
        <v>-0.5</v>
      </c>
      <c r="D125">
        <v>-0.5</v>
      </c>
      <c r="E125">
        <v>-0.5</v>
      </c>
      <c r="F125">
        <v>-0.5</v>
      </c>
      <c r="G125">
        <v>-0.5</v>
      </c>
      <c r="H125">
        <v>-0.5</v>
      </c>
      <c r="I125">
        <v>-0.5</v>
      </c>
      <c r="J125">
        <v>-0.5</v>
      </c>
      <c r="K125">
        <v>-0.5</v>
      </c>
    </row>
    <row r="126" spans="1:11" x14ac:dyDescent="0.25">
      <c r="A126">
        <v>23</v>
      </c>
      <c r="B126">
        <v>-0.5</v>
      </c>
      <c r="C126">
        <v>-0.5</v>
      </c>
      <c r="D126">
        <v>-0.5</v>
      </c>
      <c r="E126">
        <v>-0.5</v>
      </c>
      <c r="F126">
        <v>-0.5</v>
      </c>
      <c r="G126">
        <v>-0.5</v>
      </c>
      <c r="H126">
        <v>-0.5</v>
      </c>
      <c r="I126">
        <v>-0.5</v>
      </c>
      <c r="J126">
        <v>-0.5</v>
      </c>
      <c r="K126">
        <v>-0.5</v>
      </c>
    </row>
    <row r="127" spans="1:11" x14ac:dyDescent="0.25">
      <c r="A127">
        <v>24</v>
      </c>
      <c r="B127">
        <v>-0.5</v>
      </c>
      <c r="C127">
        <v>-0.5</v>
      </c>
      <c r="D127">
        <v>-0.5</v>
      </c>
      <c r="E127">
        <v>-0.5</v>
      </c>
      <c r="F127">
        <v>-0.5</v>
      </c>
      <c r="G127">
        <v>-0.5</v>
      </c>
      <c r="H127">
        <v>-0.5</v>
      </c>
      <c r="I127">
        <v>-0.5</v>
      </c>
      <c r="J127">
        <v>-0.5</v>
      </c>
      <c r="K127">
        <v>-0.5</v>
      </c>
    </row>
    <row r="128" spans="1:11" x14ac:dyDescent="0.25">
      <c r="A128">
        <v>25</v>
      </c>
      <c r="B128">
        <v>-0.5</v>
      </c>
      <c r="C128">
        <v>-0.5</v>
      </c>
      <c r="D128">
        <v>-0.5</v>
      </c>
      <c r="E128">
        <v>-0.5</v>
      </c>
      <c r="F128">
        <v>-0.5</v>
      </c>
      <c r="G128">
        <v>-0.5</v>
      </c>
      <c r="H128">
        <v>-0.5</v>
      </c>
      <c r="I128">
        <v>-0.5</v>
      </c>
      <c r="J128">
        <v>-0.5</v>
      </c>
      <c r="K128">
        <v>-0.5</v>
      </c>
    </row>
    <row r="129" spans="1:11" x14ac:dyDescent="0.25">
      <c r="A129">
        <v>26</v>
      </c>
      <c r="B129">
        <v>-0.5</v>
      </c>
      <c r="C129">
        <v>-0.5</v>
      </c>
      <c r="D129">
        <v>-0.5</v>
      </c>
      <c r="E129">
        <v>-0.5</v>
      </c>
      <c r="F129">
        <v>-0.5</v>
      </c>
      <c r="G129">
        <v>-0.5</v>
      </c>
      <c r="H129">
        <v>-0.5</v>
      </c>
      <c r="I129">
        <v>-0.5</v>
      </c>
      <c r="J129">
        <v>-0.5</v>
      </c>
      <c r="K129">
        <v>-0.5</v>
      </c>
    </row>
    <row r="130" spans="1:11" x14ac:dyDescent="0.25">
      <c r="A130">
        <v>27</v>
      </c>
      <c r="B130">
        <v>-0.5</v>
      </c>
      <c r="C130">
        <v>-0.5</v>
      </c>
      <c r="D130">
        <v>-0.5</v>
      </c>
      <c r="E130">
        <v>-0.5</v>
      </c>
      <c r="F130">
        <v>-0.5</v>
      </c>
      <c r="G130">
        <v>-0.5</v>
      </c>
      <c r="H130">
        <v>-0.5</v>
      </c>
      <c r="I130">
        <v>-0.5</v>
      </c>
      <c r="J130">
        <v>-0.5</v>
      </c>
      <c r="K130">
        <v>-0.5</v>
      </c>
    </row>
    <row r="131" spans="1:11" x14ac:dyDescent="0.25">
      <c r="A131">
        <v>28</v>
      </c>
      <c r="B131">
        <v>-0.5</v>
      </c>
      <c r="C131">
        <v>-0.5</v>
      </c>
      <c r="D131">
        <v>-0.5</v>
      </c>
      <c r="E131">
        <v>-0.5</v>
      </c>
      <c r="F131">
        <v>-0.5</v>
      </c>
      <c r="G131">
        <v>-0.5</v>
      </c>
      <c r="H131">
        <v>-0.5</v>
      </c>
      <c r="I131">
        <v>-0.5</v>
      </c>
      <c r="J131">
        <v>-0.5</v>
      </c>
      <c r="K131">
        <v>-0.5</v>
      </c>
    </row>
    <row r="132" spans="1:11" x14ac:dyDescent="0.25">
      <c r="A132">
        <v>29</v>
      </c>
      <c r="B132">
        <v>-0.5</v>
      </c>
      <c r="C132">
        <v>-0.5</v>
      </c>
      <c r="D132">
        <v>-0.5</v>
      </c>
      <c r="E132">
        <v>-0.5</v>
      </c>
      <c r="F132">
        <v>-0.5</v>
      </c>
      <c r="G132">
        <v>-0.5</v>
      </c>
      <c r="H132">
        <v>-0.5</v>
      </c>
      <c r="I132">
        <v>-0.5</v>
      </c>
      <c r="J132">
        <v>-0.5</v>
      </c>
      <c r="K132">
        <v>-0.5</v>
      </c>
    </row>
    <row r="133" spans="1:11" x14ac:dyDescent="0.25">
      <c r="A133">
        <v>30</v>
      </c>
      <c r="B133">
        <v>-0.5</v>
      </c>
      <c r="C133">
        <v>-0.5</v>
      </c>
      <c r="D133">
        <v>-0.5</v>
      </c>
      <c r="E133">
        <v>-0.5</v>
      </c>
      <c r="F133">
        <v>-0.5</v>
      </c>
      <c r="G133">
        <v>-0.5</v>
      </c>
      <c r="H133">
        <v>-0.5</v>
      </c>
      <c r="I133">
        <v>-0.5</v>
      </c>
      <c r="J133">
        <v>-0.5</v>
      </c>
      <c r="K133">
        <v>-0.5</v>
      </c>
    </row>
    <row r="134" spans="1:11" x14ac:dyDescent="0.25">
      <c r="A134">
        <v>31</v>
      </c>
      <c r="B134">
        <v>-0.5</v>
      </c>
      <c r="C134">
        <v>-0.5</v>
      </c>
      <c r="D134">
        <v>-0.5</v>
      </c>
      <c r="E134">
        <v>-0.5</v>
      </c>
      <c r="F134">
        <v>-0.5</v>
      </c>
      <c r="G134">
        <v>-0.5</v>
      </c>
      <c r="H134">
        <v>-0.5</v>
      </c>
      <c r="I134">
        <v>-0.5</v>
      </c>
      <c r="J134">
        <v>-0.5</v>
      </c>
      <c r="K134">
        <v>-0.5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v>-0.5</v>
      </c>
      <c r="C137">
        <v>-0.5</v>
      </c>
      <c r="D137">
        <v>-0.5</v>
      </c>
      <c r="E137">
        <v>-0.5</v>
      </c>
      <c r="F137">
        <v>-0.5</v>
      </c>
      <c r="G137">
        <v>-0.5</v>
      </c>
      <c r="H137">
        <v>-0.5</v>
      </c>
      <c r="I137">
        <v>-0.5</v>
      </c>
      <c r="J137">
        <v>-0.5</v>
      </c>
      <c r="K137">
        <v>-0.5</v>
      </c>
    </row>
    <row r="138" spans="1:11" x14ac:dyDescent="0.25">
      <c r="A138">
        <v>13</v>
      </c>
      <c r="B138">
        <v>-0.5</v>
      </c>
      <c r="C138">
        <v>-0.5</v>
      </c>
      <c r="D138">
        <v>-0.5</v>
      </c>
      <c r="E138">
        <v>-0.5</v>
      </c>
      <c r="F138">
        <v>-0.5</v>
      </c>
      <c r="G138">
        <v>-0.5</v>
      </c>
      <c r="H138">
        <v>-0.5</v>
      </c>
      <c r="I138">
        <v>-0.5</v>
      </c>
      <c r="J138">
        <v>-0.5</v>
      </c>
      <c r="K138">
        <v>-0.5</v>
      </c>
    </row>
    <row r="139" spans="1:11" x14ac:dyDescent="0.25">
      <c r="A139">
        <v>14</v>
      </c>
      <c r="B139">
        <v>-0.5</v>
      </c>
      <c r="C139">
        <v>-0.5</v>
      </c>
      <c r="D139">
        <v>-0.5</v>
      </c>
      <c r="E139">
        <v>-0.5</v>
      </c>
      <c r="F139">
        <v>-0.5</v>
      </c>
      <c r="G139">
        <v>-0.5</v>
      </c>
      <c r="H139">
        <v>-0.5</v>
      </c>
      <c r="I139">
        <v>-0.5</v>
      </c>
      <c r="J139">
        <v>-0.5</v>
      </c>
      <c r="K139">
        <v>-0.5</v>
      </c>
    </row>
    <row r="140" spans="1:11" x14ac:dyDescent="0.25">
      <c r="A140">
        <v>15</v>
      </c>
      <c r="B140">
        <v>-0.5</v>
      </c>
      <c r="C140">
        <v>-0.5</v>
      </c>
      <c r="D140">
        <v>-0.5</v>
      </c>
      <c r="E140">
        <v>-0.5</v>
      </c>
      <c r="F140">
        <v>-0.5</v>
      </c>
      <c r="G140">
        <v>-0.5</v>
      </c>
      <c r="H140">
        <v>-0.5</v>
      </c>
      <c r="I140">
        <v>-0.5</v>
      </c>
      <c r="J140">
        <v>-0.5</v>
      </c>
      <c r="K140">
        <v>-0.5</v>
      </c>
    </row>
    <row r="141" spans="1:11" x14ac:dyDescent="0.25">
      <c r="A141">
        <v>16</v>
      </c>
      <c r="B141">
        <v>-0.5</v>
      </c>
      <c r="C141">
        <v>-0.5</v>
      </c>
      <c r="D141">
        <v>-0.5</v>
      </c>
      <c r="E141">
        <v>-0.5</v>
      </c>
      <c r="F141">
        <v>-0.5</v>
      </c>
      <c r="G141">
        <v>-0.5</v>
      </c>
      <c r="H141">
        <v>-0.5</v>
      </c>
      <c r="I141">
        <v>-0.5</v>
      </c>
      <c r="J141">
        <v>-0.5</v>
      </c>
      <c r="K141">
        <v>-0.5</v>
      </c>
    </row>
    <row r="142" spans="1:11" x14ac:dyDescent="0.25">
      <c r="A142">
        <v>17</v>
      </c>
      <c r="B142">
        <v>-0.5</v>
      </c>
      <c r="C142">
        <v>-0.5</v>
      </c>
      <c r="D142">
        <v>-0.5</v>
      </c>
      <c r="E142">
        <v>-0.5</v>
      </c>
      <c r="F142">
        <v>-0.5</v>
      </c>
      <c r="G142">
        <v>-0.5</v>
      </c>
      <c r="H142">
        <v>-0.5</v>
      </c>
      <c r="I142">
        <v>-0.5</v>
      </c>
      <c r="J142">
        <v>-0.5</v>
      </c>
      <c r="K142">
        <v>-0.5</v>
      </c>
    </row>
    <row r="143" spans="1:11" x14ac:dyDescent="0.25">
      <c r="A143">
        <v>18</v>
      </c>
      <c r="B143">
        <v>-0.5</v>
      </c>
      <c r="C143">
        <v>-0.5</v>
      </c>
      <c r="D143">
        <v>-0.5</v>
      </c>
      <c r="E143">
        <v>-0.5</v>
      </c>
      <c r="F143">
        <v>-0.5</v>
      </c>
      <c r="G143">
        <v>-0.5</v>
      </c>
      <c r="H143">
        <v>-0.5</v>
      </c>
      <c r="I143">
        <v>-0.5</v>
      </c>
      <c r="J143">
        <v>-0.5</v>
      </c>
      <c r="K143">
        <v>-0.5</v>
      </c>
    </row>
    <row r="144" spans="1:11" x14ac:dyDescent="0.25">
      <c r="A144">
        <v>19</v>
      </c>
      <c r="B144">
        <v>-0.5</v>
      </c>
      <c r="C144">
        <v>-0.5</v>
      </c>
      <c r="D144">
        <v>-0.5</v>
      </c>
      <c r="E144">
        <v>-0.5</v>
      </c>
      <c r="F144">
        <v>-0.5</v>
      </c>
      <c r="G144">
        <v>-0.5</v>
      </c>
      <c r="H144">
        <v>-0.5</v>
      </c>
      <c r="I144">
        <v>-0.5</v>
      </c>
      <c r="J144">
        <v>-0.5</v>
      </c>
      <c r="K144">
        <v>-0.5</v>
      </c>
    </row>
    <row r="145" spans="1:11" x14ac:dyDescent="0.25">
      <c r="A145">
        <v>20</v>
      </c>
      <c r="B145">
        <v>-0.5</v>
      </c>
      <c r="C145">
        <v>-0.5</v>
      </c>
      <c r="D145">
        <v>-0.5</v>
      </c>
      <c r="E145">
        <v>-0.5</v>
      </c>
      <c r="F145">
        <v>-0.5</v>
      </c>
      <c r="G145">
        <v>-0.5</v>
      </c>
      <c r="H145">
        <v>-0.5</v>
      </c>
      <c r="I145">
        <v>-0.5</v>
      </c>
      <c r="J145">
        <v>-0.5</v>
      </c>
      <c r="K145">
        <v>-0.5</v>
      </c>
    </row>
    <row r="146" spans="1:11" x14ac:dyDescent="0.25">
      <c r="A146">
        <v>21</v>
      </c>
      <c r="B146">
        <v>-0.5</v>
      </c>
      <c r="C146">
        <v>-0.5</v>
      </c>
      <c r="D146">
        <v>-0.5</v>
      </c>
      <c r="E146">
        <v>-0.5</v>
      </c>
      <c r="F146">
        <v>-0.5</v>
      </c>
      <c r="G146">
        <v>-0.5</v>
      </c>
      <c r="H146">
        <v>-0.5</v>
      </c>
      <c r="I146">
        <v>-0.5</v>
      </c>
      <c r="J146">
        <v>-0.5</v>
      </c>
      <c r="K146">
        <v>-0.5</v>
      </c>
    </row>
    <row r="147" spans="1:11" x14ac:dyDescent="0.25">
      <c r="A147">
        <v>22</v>
      </c>
      <c r="B147">
        <v>-0.5</v>
      </c>
      <c r="C147">
        <v>-0.5</v>
      </c>
      <c r="D147">
        <v>-0.5</v>
      </c>
      <c r="E147">
        <v>-0.5</v>
      </c>
      <c r="F147">
        <v>-0.5</v>
      </c>
      <c r="G147">
        <v>-0.5</v>
      </c>
      <c r="H147">
        <v>-0.5</v>
      </c>
      <c r="I147">
        <v>-0.5</v>
      </c>
      <c r="J147">
        <v>-0.5</v>
      </c>
      <c r="K147">
        <v>-0.5</v>
      </c>
    </row>
    <row r="148" spans="1:11" x14ac:dyDescent="0.25">
      <c r="A148">
        <v>23</v>
      </c>
      <c r="B148">
        <v>-0.5</v>
      </c>
      <c r="C148">
        <v>-0.5</v>
      </c>
      <c r="D148">
        <v>-0.5</v>
      </c>
      <c r="E148">
        <v>-0.5</v>
      </c>
      <c r="F148">
        <v>-0.5</v>
      </c>
      <c r="G148">
        <v>-0.5</v>
      </c>
      <c r="H148">
        <v>-0.5</v>
      </c>
      <c r="I148">
        <v>-0.5</v>
      </c>
      <c r="J148">
        <v>-0.5</v>
      </c>
      <c r="K148">
        <v>-0.5</v>
      </c>
    </row>
    <row r="149" spans="1:11" x14ac:dyDescent="0.25">
      <c r="A149">
        <v>24</v>
      </c>
      <c r="B149">
        <v>-0.5</v>
      </c>
      <c r="C149">
        <v>-0.5</v>
      </c>
      <c r="D149">
        <v>-0.5</v>
      </c>
      <c r="E149">
        <v>-0.5</v>
      </c>
      <c r="F149">
        <v>-0.5</v>
      </c>
      <c r="G149">
        <v>-0.5</v>
      </c>
      <c r="H149">
        <v>-0.5</v>
      </c>
      <c r="I149">
        <v>-0.5</v>
      </c>
      <c r="J149">
        <v>-0.5</v>
      </c>
      <c r="K149">
        <v>-0.5</v>
      </c>
    </row>
    <row r="150" spans="1:11" x14ac:dyDescent="0.25">
      <c r="A150">
        <v>25</v>
      </c>
      <c r="B150">
        <v>-0.5</v>
      </c>
      <c r="C150">
        <v>-0.5</v>
      </c>
      <c r="D150">
        <v>-0.5</v>
      </c>
      <c r="E150">
        <v>-0.5</v>
      </c>
      <c r="F150">
        <v>-0.5</v>
      </c>
      <c r="G150">
        <v>-0.5</v>
      </c>
      <c r="H150">
        <v>-0.5</v>
      </c>
      <c r="I150">
        <v>-0.5</v>
      </c>
      <c r="J150">
        <v>-0.5</v>
      </c>
      <c r="K150">
        <v>-0.5</v>
      </c>
    </row>
    <row r="151" spans="1:11" x14ac:dyDescent="0.25">
      <c r="A151">
        <v>26</v>
      </c>
      <c r="B151">
        <v>-0.5</v>
      </c>
      <c r="C151">
        <v>-0.5</v>
      </c>
      <c r="D151">
        <v>-0.5</v>
      </c>
      <c r="E151">
        <v>-0.5</v>
      </c>
      <c r="F151">
        <v>-0.5</v>
      </c>
      <c r="G151">
        <v>-0.5</v>
      </c>
      <c r="H151">
        <v>-0.5</v>
      </c>
      <c r="I151">
        <v>-0.5</v>
      </c>
      <c r="J151">
        <v>-0.5</v>
      </c>
      <c r="K151">
        <v>-0.5</v>
      </c>
    </row>
    <row r="152" spans="1:11" x14ac:dyDescent="0.25">
      <c r="A152">
        <v>27</v>
      </c>
      <c r="B152">
        <v>-0.5</v>
      </c>
      <c r="C152">
        <v>-0.5</v>
      </c>
      <c r="D152">
        <v>-0.5</v>
      </c>
      <c r="E152">
        <v>-0.5</v>
      </c>
      <c r="F152">
        <v>-0.5</v>
      </c>
      <c r="G152">
        <v>-0.5</v>
      </c>
      <c r="H152">
        <v>-0.5</v>
      </c>
      <c r="I152">
        <v>-0.5</v>
      </c>
      <c r="J152">
        <v>-0.5</v>
      </c>
      <c r="K152">
        <v>-0.5</v>
      </c>
    </row>
    <row r="153" spans="1:11" x14ac:dyDescent="0.25">
      <c r="A153">
        <v>28</v>
      </c>
      <c r="B153">
        <v>-0.5</v>
      </c>
      <c r="C153">
        <v>-0.5</v>
      </c>
      <c r="D153">
        <v>-0.5</v>
      </c>
      <c r="E153">
        <v>-0.5</v>
      </c>
      <c r="F153">
        <v>-0.5</v>
      </c>
      <c r="G153">
        <v>-0.5</v>
      </c>
      <c r="H153">
        <v>-0.5</v>
      </c>
      <c r="I153">
        <v>-0.5</v>
      </c>
      <c r="J153">
        <v>-0.5</v>
      </c>
      <c r="K153">
        <v>-0.5</v>
      </c>
    </row>
    <row r="154" spans="1:11" x14ac:dyDescent="0.25">
      <c r="A154">
        <v>29</v>
      </c>
      <c r="B154">
        <v>-0.5</v>
      </c>
      <c r="C154">
        <v>-0.5</v>
      </c>
      <c r="D154">
        <v>-0.5</v>
      </c>
      <c r="E154">
        <v>-0.5</v>
      </c>
      <c r="F154">
        <v>-0.5</v>
      </c>
      <c r="G154">
        <v>-0.5</v>
      </c>
      <c r="H154">
        <v>-0.5</v>
      </c>
      <c r="I154">
        <v>-0.5</v>
      </c>
      <c r="J154">
        <v>-0.5</v>
      </c>
      <c r="K154">
        <v>-0.5</v>
      </c>
    </row>
    <row r="155" spans="1:11" x14ac:dyDescent="0.25">
      <c r="A155">
        <v>30</v>
      </c>
      <c r="B155">
        <v>-0.5</v>
      </c>
      <c r="C155">
        <v>-0.5</v>
      </c>
      <c r="D155">
        <v>-0.5</v>
      </c>
      <c r="E155">
        <v>-0.5</v>
      </c>
      <c r="F155">
        <v>-0.5</v>
      </c>
      <c r="G155">
        <v>-0.5</v>
      </c>
      <c r="H155">
        <v>-0.5</v>
      </c>
      <c r="I155">
        <v>-0.5</v>
      </c>
      <c r="J155">
        <v>-0.5</v>
      </c>
      <c r="K155">
        <v>-0.5</v>
      </c>
    </row>
    <row r="156" spans="1:11" x14ac:dyDescent="0.25">
      <c r="A156">
        <v>31</v>
      </c>
      <c r="B156">
        <v>-0.5</v>
      </c>
      <c r="C156">
        <v>-0.5</v>
      </c>
      <c r="D156">
        <v>-0.5</v>
      </c>
      <c r="E156">
        <v>-0.5</v>
      </c>
      <c r="F156">
        <v>-0.5</v>
      </c>
      <c r="G156">
        <v>-0.5</v>
      </c>
      <c r="H156">
        <v>-0.5</v>
      </c>
      <c r="I156">
        <v>-0.5</v>
      </c>
      <c r="J156">
        <v>-0.5</v>
      </c>
      <c r="K156">
        <v>-0.5</v>
      </c>
    </row>
  </sheetData>
  <sheetProtection sheet="1" objects="1" scenarios="1"/>
  <mergeCells count="3">
    <mergeCell ref="A53:K53"/>
    <mergeCell ref="A105:K105"/>
    <mergeCell ref="A1:U1"/>
  </mergeCells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156"/>
  <sheetViews>
    <sheetView workbookViewId="0">
      <selection sqref="A1:X1"/>
    </sheetView>
  </sheetViews>
  <sheetFormatPr defaultColWidth="8.75" defaultRowHeight="15.75" x14ac:dyDescent="0.25"/>
  <cols>
    <col min="12" max="13" width="4.75" customWidth="1"/>
    <col min="14" max="24" width="4" style="31" customWidth="1"/>
  </cols>
  <sheetData>
    <row r="1" spans="1:24" ht="26.25" x14ac:dyDescent="0.4">
      <c r="A1" s="527" t="s">
        <v>298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</row>
    <row r="2" spans="1:24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 s="31" t="s">
        <v>7</v>
      </c>
      <c r="O2" s="31">
        <v>1</v>
      </c>
      <c r="P2" s="31">
        <v>2</v>
      </c>
      <c r="Q2" s="31">
        <v>3</v>
      </c>
      <c r="R2" s="31">
        <v>4</v>
      </c>
      <c r="S2" s="31">
        <v>5</v>
      </c>
      <c r="T2" s="31">
        <v>6</v>
      </c>
      <c r="U2" s="31">
        <v>7</v>
      </c>
      <c r="V2" s="31">
        <v>8</v>
      </c>
      <c r="W2" s="31">
        <v>9</v>
      </c>
      <c r="X2" s="31">
        <v>10</v>
      </c>
    </row>
    <row r="3" spans="1:24" x14ac:dyDescent="0.25">
      <c r="A3">
        <v>4</v>
      </c>
      <c r="B3">
        <f>IF(AND(Rules!$B$9=Rules!$D$9,Rules!$B$8=Rules!$D$8),MAX(Hit!B3,Stand!B3,Double!B3,Surrender!B3),MAX(Hit!B3,Stand!B3,Double!B3))</f>
        <v>-0.38538530661686632</v>
      </c>
      <c r="C3">
        <f>IF(Rules!$B$8=Rules!$D$8,MAX(Hit!C3,Stand!C3,Double!C3,Surrender!C3),MAX(Hit!C3,Stand!C3,Double!C3))</f>
        <v>-0.11491332761892138</v>
      </c>
      <c r="D3">
        <f>IF(Rules!$B$8=Rules!$D$8,MAX(Hit!D3,Stand!D3,Double!D3,Surrender!D3),MAX(Hit!D3,Stand!D3,Double!D3))</f>
        <v>-8.261331429974432E-2</v>
      </c>
      <c r="E3">
        <f>IF(Rules!$B$8=Rules!$D$8,MAX(Hit!E3,Stand!E3,Double!E3,Surrender!E3),MAX(Hit!E3,Stand!E3,Double!E3))</f>
        <v>-4.9367420106916929E-2</v>
      </c>
      <c r="F3">
        <f>IF(Rules!$B$8=Rules!$D$8,MAX(Hit!F3,Stand!F3,Double!F3,Surrender!F3),MAX(Hit!F3,Stand!F3,Double!F3))</f>
        <v>-1.2379926519926553E-2</v>
      </c>
      <c r="G3">
        <f>IF(Rules!$B$8=Rules!$D$8,MAX(Hit!G3,Stand!G3,Double!G3,Surrender!G3),MAX(Hit!G3,Stand!G3,Double!G3))</f>
        <v>1.1130417280979743E-2</v>
      </c>
      <c r="H3">
        <f>IF(Rules!$B$8=Rules!$D$8,MAX(Hit!H3,Stand!H3,Double!H3,Surrender!H3),MAX(Hit!H3,Stand!H3,Double!H3))</f>
        <v>-8.8279201058463694E-2</v>
      </c>
      <c r="I3">
        <f>IF(Rules!$B$8=Rules!$D$8,MAX(Hit!I3,Stand!I3,Double!I3,Surrender!I3),MAX(Hit!I3,Stand!I3,Double!I3))</f>
        <v>-0.15933415266020512</v>
      </c>
      <c r="J3">
        <f>IF(Rules!$B$8=Rules!$D$8,MAX(Hit!J3,Stand!J3,Double!J3,Surrender!J3),MAX(Hit!J3,Stand!J3,Double!J3))</f>
        <v>-0.24066617915336552</v>
      </c>
      <c r="K3">
        <f>IF(Rules!$B$8=Rules!$D$8,MAX(Hit!K3,Stand!K3,Double!K3,Surrender!K3),MAX(Hit!K3,Stand!K3,Double!K3))</f>
        <v>-0.33509986436351102</v>
      </c>
      <c r="N3" s="31">
        <v>4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5">
      <c r="A4">
        <v>5</v>
      </c>
      <c r="B4">
        <f>IF(AND(Rules!$B$9=Rules!$D$9,Rules!$B$8=Rules!$D$8),MAX(Hit!B4,Stand!B4,Double!B4,Surrender!B4),MAX(Hit!B4,Stand!B4,Double!B4))</f>
        <v>-0.40632230211141918</v>
      </c>
      <c r="C4">
        <f>IF(Rules!$B$8=Rules!$D$8,MAX(Hit!C4,Stand!C4,Double!C4,Surrender!C4),MAX(Hit!C4,Stand!C4,Double!C4))</f>
        <v>-0.12821556706374751</v>
      </c>
      <c r="D4">
        <f>IF(Rules!$B$8=Rules!$D$8,MAX(Hit!D4,Stand!D4,Double!D4,Surrender!D4),MAX(Hit!D4,Stand!D4,Double!D4))</f>
        <v>-9.5310227261489827E-2</v>
      </c>
      <c r="E4">
        <f>IF(Rules!$B$8=Rules!$D$8,MAX(Hit!E4,Stand!E4,Double!E4,Surrender!E4),MAX(Hit!E4,Stand!E4,Double!E4))</f>
        <v>-6.1479464199694266E-2</v>
      </c>
      <c r="F4">
        <f>IF(Rules!$B$8=Rules!$D$8,MAX(Hit!F4,Stand!F4,Double!F4,Surrender!F4),MAX(Hit!F4,Stand!F4,Double!F4))</f>
        <v>-2.3978970391859797E-2</v>
      </c>
      <c r="G4">
        <f>IF(Rules!$B$8=Rules!$D$8,MAX(Hit!G4,Stand!G4,Double!G4,Surrender!G4),MAX(Hit!G4,Stand!G4,Double!G4))</f>
        <v>-1.1863378384402296E-3</v>
      </c>
      <c r="H4">
        <f>IF(Rules!$B$8=Rules!$D$8,MAX(Hit!H4,Stand!H4,Double!H4,Surrender!H4),MAX(Hit!H4,Stand!H4,Double!H4))</f>
        <v>-0.11944744188414852</v>
      </c>
      <c r="I4">
        <f>IF(Rules!$B$8=Rules!$D$8,MAX(Hit!I4,Stand!I4,Double!I4,Surrender!I4),MAX(Hit!I4,Stand!I4,Double!I4))</f>
        <v>-0.18809330390318521</v>
      </c>
      <c r="J4">
        <f>IF(Rules!$B$8=Rules!$D$8,MAX(Hit!J4,Stand!J4,Double!J4,Surrender!J4),MAX(Hit!J4,Stand!J4,Double!J4))</f>
        <v>-0.2666150533579591</v>
      </c>
      <c r="K4">
        <f>IF(Rules!$B$8=Rules!$D$8,MAX(Hit!K4,Stand!K4,Double!K4,Surrender!K4),MAX(Hit!K4,Stand!K4,Double!K4))</f>
        <v>-0.3577434525808979</v>
      </c>
      <c r="N4" s="31">
        <v>5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5">
      <c r="A5">
        <v>6</v>
      </c>
      <c r="B5">
        <f>IF(AND(Rules!$B$9=Rules!$D$9,Rules!$B$8=Rules!$D$8),MAX(Hit!B5,Stand!B5,Double!B5,Surrender!B5),MAX(Hit!B5,Stand!B5,Double!B5))</f>
        <v>-0.4196869034710109</v>
      </c>
      <c r="C5">
        <f>IF(Rules!$B$8=Rules!$D$8,MAX(Hit!C5,Stand!C5,Double!C5,Surrender!C5),MAX(Hit!C5,Stand!C5,Double!C5))</f>
        <v>-0.14075911746001996</v>
      </c>
      <c r="D5">
        <f>IF(Rules!$B$8=Rules!$D$8,MAX(Hit!D5,Stand!D5,Double!D5,Surrender!D5),MAX(Hit!D5,Stand!D5,Double!D5))</f>
        <v>-0.10729107800860832</v>
      </c>
      <c r="E5">
        <f>IF(Rules!$B$8=Rules!$D$8,MAX(Hit!E5,Stand!E5,Double!E5,Surrender!E5),MAX(Hit!E5,Stand!E5,Double!E5))</f>
        <v>-7.2917141926387333E-2</v>
      </c>
      <c r="F5">
        <f>IF(Rules!$B$8=Rules!$D$8,MAX(Hit!F5,Stand!F5,Double!F5,Surrender!F5),MAX(Hit!F5,Stand!F5,Double!F5))</f>
        <v>-3.4915973330102358E-2</v>
      </c>
      <c r="G5">
        <f>IF(Rules!$B$8=Rules!$D$8,MAX(Hit!G5,Stand!G5,Double!G5,Surrender!G5),MAX(Hit!G5,Stand!G5,Double!G5))</f>
        <v>-1.3005835529874346E-2</v>
      </c>
      <c r="H5">
        <f>IF(Rules!$B$8=Rules!$D$8,MAX(Hit!H5,Stand!H5,Double!H5,Surrender!H5),MAX(Hit!H5,Stand!H5,Double!H5))</f>
        <v>-0.15193270723669947</v>
      </c>
      <c r="I5">
        <f>IF(Rules!$B$8=Rules!$D$8,MAX(Hit!I5,Stand!I5,Double!I5,Surrender!I5),MAX(Hit!I5,Stand!I5,Double!I5))</f>
        <v>-0.21724188132078476</v>
      </c>
      <c r="J5">
        <f>IF(Rules!$B$8=Rules!$D$8,MAX(Hit!J5,Stand!J5,Double!J5,Surrender!J5),MAX(Hit!J5,Stand!J5,Double!J5))</f>
        <v>-0.29264070019772603</v>
      </c>
      <c r="K5">
        <f>IF(Rules!$B$8=Rules!$D$8,MAX(Hit!K5,Stand!K5,Double!K5,Surrender!K5),MAX(Hit!K5,Stand!K5,Double!K5))</f>
        <v>-0.38050766229289545</v>
      </c>
      <c r="N5" s="31">
        <v>6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5">
      <c r="A6">
        <v>7</v>
      </c>
      <c r="B6">
        <f>IF(AND(Rules!$B$9=Rules!$D$9,Rules!$B$8=Rules!$D$8),MAX(Hit!B6,Stand!B6,Double!B6,Surrender!B6),MAX(Hit!B6,Stand!B6,Double!B6))</f>
        <v>-0.39971038372569107</v>
      </c>
      <c r="C6">
        <f>IF(Rules!$B$8=Rules!$D$8,MAX(Hit!C6,Stand!C6,Double!C6,Surrender!C6),MAX(Hit!C6,Stand!C6,Double!C6))</f>
        <v>-0.10918342786661635</v>
      </c>
      <c r="D6">
        <f>IF(Rules!$B$8=Rules!$D$8,MAX(Hit!D6,Stand!D6,Double!D6,Surrender!D6),MAX(Hit!D6,Stand!D6,Double!D6))</f>
        <v>-7.6582981904463526E-2</v>
      </c>
      <c r="E6">
        <f>IF(Rules!$B$8=Rules!$D$8,MAX(Hit!E6,Stand!E6,Double!E6,Surrender!E6),MAX(Hit!E6,Stand!E6,Double!E6))</f>
        <v>-4.302179400434189E-2</v>
      </c>
      <c r="F6">
        <f>IF(Rules!$B$8=Rules!$D$8,MAX(Hit!F6,Stand!F6,Double!F6,Surrender!F6),MAX(Hit!F6,Stand!F6,Double!F6))</f>
        <v>-7.271360902941058E-3</v>
      </c>
      <c r="G6">
        <f>IF(Rules!$B$8=Rules!$D$8,MAX(Hit!G6,Stand!G6,Double!G6,Surrender!G6),MAX(Hit!G6,Stand!G6,Double!G6))</f>
        <v>2.9185342353860819E-2</v>
      </c>
      <c r="H6">
        <f>IF(Rules!$B$8=Rules!$D$8,MAX(Hit!H6,Stand!H6,Double!H6,Surrender!H6),MAX(Hit!H6,Stand!H6,Double!H6))</f>
        <v>-6.8807799580427792E-2</v>
      </c>
      <c r="I6">
        <f>IF(Rules!$B$8=Rules!$D$8,MAX(Hit!I6,Stand!I6,Double!I6,Surrender!I6),MAX(Hit!I6,Stand!I6,Double!I6))</f>
        <v>-0.21060476872434969</v>
      </c>
      <c r="J6">
        <f>IF(Rules!$B$8=Rules!$D$8,MAX(Hit!J6,Stand!J6,Double!J6,Surrender!J6),MAX(Hit!J6,Stand!J6,Double!J6))</f>
        <v>-0.28536544048687673</v>
      </c>
      <c r="K6">
        <f>IF(Rules!$B$8=Rules!$D$8,MAX(Hit!K6,Stand!K6,Double!K6,Surrender!K6),MAX(Hit!K6,Stand!K6,Double!K6))</f>
        <v>-0.36507789921394673</v>
      </c>
      <c r="N6" s="31">
        <v>7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5">
      <c r="A7">
        <v>8</v>
      </c>
      <c r="B7">
        <f>IF(AND(Rules!$B$9=Rules!$D$9,Rules!$B$8=Rules!$D$8),MAX(Hit!B7,Stand!B7,Double!B7,Surrender!B7),MAX(Hit!B7,Stand!B7,Double!B7))</f>
        <v>-0.33034033459070078</v>
      </c>
      <c r="C7">
        <f>IF(Rules!$B$8=Rules!$D$8,MAX(Hit!C7,Stand!C7,Double!C7,Surrender!C7),MAX(Hit!C7,Stand!C7,Double!C7))</f>
        <v>-2.1798188008805668E-2</v>
      </c>
      <c r="D7">
        <f>IF(Rules!$B$8=Rules!$D$8,MAX(Hit!D7,Stand!D7,Double!D7,Surrender!D7),MAX(Hit!D7,Stand!D7,Double!D7))</f>
        <v>8.0052625306547553E-3</v>
      </c>
      <c r="E7">
        <f>IF(Rules!$B$8=Rules!$D$8,MAX(Hit!E7,Stand!E7,Double!E7,Surrender!E7),MAX(Hit!E7,Stand!E7,Double!E7))</f>
        <v>3.8784473277208804E-2</v>
      </c>
      <c r="F7">
        <f>IF(Rules!$B$8=Rules!$D$8,MAX(Hit!F7,Stand!F7,Double!F7,Surrender!F7),MAX(Hit!F7,Stand!F7,Double!F7))</f>
        <v>7.0804635983033687E-2</v>
      </c>
      <c r="G7">
        <f>IF(Rules!$B$8=Rules!$D$8,MAX(Hit!G7,Stand!G7,Double!G7,Surrender!G7),MAX(Hit!G7,Stand!G7,Double!G7))</f>
        <v>0.11496015009622315</v>
      </c>
      <c r="H7">
        <f>IF(Rules!$B$8=Rules!$D$8,MAX(Hit!H7,Stand!H7,Double!H7,Surrender!H7),MAX(Hit!H7,Stand!H7,Double!H7))</f>
        <v>8.2207439363742862E-2</v>
      </c>
      <c r="I7">
        <f>IF(Rules!$B$8=Rules!$D$8,MAX(Hit!I7,Stand!I7,Double!I7,Surrender!I7),MAX(Hit!I7,Stand!I7,Double!I7))</f>
        <v>-5.9898275658656276E-2</v>
      </c>
      <c r="J7">
        <f>IF(Rules!$B$8=Rules!$D$8,MAX(Hit!J7,Stand!J7,Double!J7,Surrender!J7),MAX(Hit!J7,Stand!J7,Double!J7))</f>
        <v>-0.21018633199821768</v>
      </c>
      <c r="K7">
        <f>IF(Rules!$B$8=Rules!$D$8,MAX(Hit!K7,Stand!K7,Double!K7,Surrender!K7),MAX(Hit!K7,Stand!K7,Double!K7))</f>
        <v>-0.30177738614031369</v>
      </c>
      <c r="N7" s="31">
        <v>8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5">
      <c r="A8">
        <v>9</v>
      </c>
      <c r="B8">
        <f>IF(AND(Rules!$B$9=Rules!$D$9,Rules!$B$8=Rules!$D$8),MAX(Hit!B8,Stand!B8,Double!B8,Surrender!B8),MAX(Hit!B8,Stand!B8,Double!B8))</f>
        <v>-0.25192476177072082</v>
      </c>
      <c r="C8">
        <f>IF(Rules!$B$8=Rules!$D$8,MAX(Hit!C8,Stand!C8,Double!C8,Surrender!C8),MAX(Hit!C8,Stand!C8,Double!C8))</f>
        <v>7.4446037576340551E-2</v>
      </c>
      <c r="D8">
        <f>IF(Rules!$B$8=Rules!$D$8,MAX(Hit!D8,Stand!D8,Double!D8,Surrender!D8),MAX(Hit!D8,Stand!D8,Double!D8))</f>
        <v>0.12081635332999674</v>
      </c>
      <c r="E8">
        <f>IF(Rules!$B$8=Rules!$D$8,MAX(Hit!E8,Stand!E8,Double!E8,Surrender!E8),MAX(Hit!E8,Stand!E8,Double!E8))</f>
        <v>0.18194893405242163</v>
      </c>
      <c r="F8">
        <f>IF(Rules!$B$8=Rules!$D$8,MAX(Hit!F8,Stand!F8,Double!F8,Surrender!F8),MAX(Hit!F8,Stand!F8,Double!F8))</f>
        <v>0.2430572248730361</v>
      </c>
      <c r="G8">
        <f>IF(Rules!$B$8=Rules!$D$8,MAX(Hit!G8,Stand!G8,Double!G8,Surrender!G8),MAX(Hit!G8,Stand!G8,Double!G8))</f>
        <v>0.31705474570166675</v>
      </c>
      <c r="H8">
        <f>IF(Rules!$B$8=Rules!$D$8,MAX(Hit!H8,Stand!H8,Double!H8,Surrender!H8),MAX(Hit!H8,Stand!H8,Double!H8))</f>
        <v>0.17186785993695267</v>
      </c>
      <c r="I8">
        <f>IF(Rules!$B$8=Rules!$D$8,MAX(Hit!I8,Stand!I8,Double!I8,Surrender!I8),MAX(Hit!I8,Stand!I8,Double!I8))</f>
        <v>9.8376217435392543E-2</v>
      </c>
      <c r="J8">
        <f>IF(Rules!$B$8=Rules!$D$8,MAX(Hit!J8,Stand!J8,Double!J8,Surrender!J8),MAX(Hit!J8,Stand!J8,Double!J8))</f>
        <v>-5.2178053462651766E-2</v>
      </c>
      <c r="K8">
        <f>IF(Rules!$B$8=Rules!$D$8,MAX(Hit!K8,Stand!K8,Double!K8,Surrender!K8),MAX(Hit!K8,Stand!K8,Double!K8))</f>
        <v>-0.21343169035706566</v>
      </c>
      <c r="N8" s="31">
        <v>9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D</v>
      </c>
      <c r="R8" s="31" t="str">
        <f>IF(E8=Surrender!E8,"R",HSD!R8)</f>
        <v>D</v>
      </c>
      <c r="S8" s="31" t="str">
        <f>IF(F8=Surrender!F8,"R",HSD!S8)</f>
        <v>D</v>
      </c>
      <c r="T8" s="31" t="str">
        <f>IF(G8=Surrender!G8,"R",HSD!T8)</f>
        <v>D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5">
      <c r="A9">
        <v>10</v>
      </c>
      <c r="B9">
        <f>IF(AND(Rules!$B$9=Rules!$D$9,Rules!$B$8=Rules!$D$8),MAX(Hit!B9,Stand!B9,Double!B9,Surrender!B9),MAX(Hit!B9,Stand!B9,Double!B9))</f>
        <v>-0.14666789263035868</v>
      </c>
      <c r="C9">
        <f>IF(Rules!$B$8=Rules!$D$8,MAX(Hit!C9,Stand!C9,Double!C9,Surrender!C9),MAX(Hit!C9,Stand!C9,Double!C9))</f>
        <v>0.35893941244229921</v>
      </c>
      <c r="D9">
        <f>IF(Rules!$B$8=Rules!$D$8,MAX(Hit!D9,Stand!D9,Double!D9,Surrender!D9),MAX(Hit!D9,Stand!D9,Double!D9))</f>
        <v>0.40932067017593943</v>
      </c>
      <c r="E9">
        <f>IF(Rules!$B$8=Rules!$D$8,MAX(Hit!E9,Stand!E9,Double!E9,Surrender!E9),MAX(Hit!E9,Stand!E9,Double!E9))</f>
        <v>0.46094024379435394</v>
      </c>
      <c r="F9">
        <f>IF(Rules!$B$8=Rules!$D$8,MAX(Hit!F9,Stand!F9,Double!F9,Surrender!F9),MAX(Hit!F9,Stand!F9,Double!F9))</f>
        <v>0.51251710900326763</v>
      </c>
      <c r="G9">
        <f>IF(Rules!$B$8=Rules!$D$8,MAX(Hit!G9,Stand!G9,Double!G9,Surrender!G9),MAX(Hit!G9,Stand!G9,Double!G9))</f>
        <v>0.57559016859776846</v>
      </c>
      <c r="H9">
        <f>IF(Rules!$B$8=Rules!$D$8,MAX(Hit!H9,Stand!H9,Double!H9,Surrender!H9),MAX(Hit!H9,Stand!H9,Double!H9))</f>
        <v>0.39241245528243768</v>
      </c>
      <c r="I9">
        <f>IF(Rules!$B$8=Rules!$D$8,MAX(Hit!I9,Stand!I9,Double!I9,Surrender!I9),MAX(Hit!I9,Stand!I9,Double!I9))</f>
        <v>0.28663571688628381</v>
      </c>
      <c r="J9">
        <f>IF(Rules!$B$8=Rules!$D$8,MAX(Hit!J9,Stand!J9,Double!J9,Surrender!J9),MAX(Hit!J9,Stand!J9,Double!J9))</f>
        <v>0.14432836838077101</v>
      </c>
      <c r="K9">
        <f>IF(Rules!$B$8=Rules!$D$8,MAX(Hit!K9,Stand!K9,Double!K9,Surrender!K9),MAX(Hit!K9,Stand!K9,Double!K9))</f>
        <v>-4.4990260383612951E-2</v>
      </c>
      <c r="N9" s="31">
        <v>10</v>
      </c>
      <c r="O9" s="31" t="str">
        <f>IF(B9=Surrender!B9,"R",HSD!O9)</f>
        <v>H</v>
      </c>
      <c r="P9" s="31" t="str">
        <f>IF(C9=Surrender!C9,"R",HSD!P9)</f>
        <v>D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D</v>
      </c>
      <c r="V9" s="31" t="str">
        <f>IF(I9=Surrender!I9,"R",HSD!V9)</f>
        <v>D</v>
      </c>
      <c r="W9" s="31" t="str">
        <f>IF(J9=Surrender!J9,"R",HSD!W9)</f>
        <v>D</v>
      </c>
      <c r="X9" s="31" t="str">
        <f>IF(K9=Surrender!K9,"R",HSD!X9)</f>
        <v>H</v>
      </c>
    </row>
    <row r="10" spans="1:24" x14ac:dyDescent="0.25">
      <c r="A10">
        <v>11</v>
      </c>
      <c r="B10">
        <f>IF(AND(Rules!$B$9=Rules!$D$9,Rules!$B$8=Rules!$D$8),MAX(Hit!B10,Stand!B10,Double!B10,Surrender!B10),MAX(Hit!B10,Stand!B10,Double!B10))</f>
        <v>-4.1986836980868192E-2</v>
      </c>
      <c r="C10">
        <f>IF(Rules!$B$8=Rules!$D$8,MAX(Hit!C10,Stand!C10,Double!C10,Surrender!C10),MAX(Hit!C10,Stand!C10,Double!C10))</f>
        <v>0.47064092333946905</v>
      </c>
      <c r="D10">
        <f>IF(Rules!$B$8=Rules!$D$8,MAX(Hit!D10,Stand!D10,Double!D10,Surrender!D10),MAX(Hit!D10,Stand!D10,Double!D10))</f>
        <v>0.51779525312221697</v>
      </c>
      <c r="E10">
        <f>IF(Rules!$B$8=Rules!$D$8,MAX(Hit!E10,Stand!E10,Double!E10,Surrender!E10),MAX(Hit!E10,Stand!E10,Double!E10))</f>
        <v>0.56604055041797596</v>
      </c>
      <c r="F10">
        <f>IF(Rules!$B$8=Rules!$D$8,MAX(Hit!F10,Stand!F10,Double!F10,Surrender!F10),MAX(Hit!F10,Stand!F10,Double!F10))</f>
        <v>0.6146990179090277</v>
      </c>
      <c r="G10">
        <f>IF(Rules!$B$8=Rules!$D$8,MAX(Hit!G10,Stand!G10,Double!G10,Surrender!G10),MAX(Hit!G10,Stand!G10,Double!G10))</f>
        <v>0.66738009490756944</v>
      </c>
      <c r="H10">
        <f>IF(Rules!$B$8=Rules!$D$8,MAX(Hit!H10,Stand!H10,Double!H10,Surrender!H10),MAX(Hit!H10,Stand!H10,Double!H10))</f>
        <v>0.46288894886429077</v>
      </c>
      <c r="I10">
        <f>IF(Rules!$B$8=Rules!$D$8,MAX(Hit!I10,Stand!I10,Double!I10,Surrender!I10),MAX(Hit!I10,Stand!I10,Double!I10))</f>
        <v>0.35069259087031507</v>
      </c>
      <c r="J10">
        <f>IF(Rules!$B$8=Rules!$D$8,MAX(Hit!J10,Stand!J10,Double!J10,Surrender!J10),MAX(Hit!J10,Stand!J10,Double!J10))</f>
        <v>0.2277834231524547</v>
      </c>
      <c r="K10">
        <f>IF(Rules!$B$8=Rules!$D$8,MAX(Hit!K10,Stand!K10,Double!K10,Surrender!K10),MAX(Hit!K10,Stand!K10,Double!K10))</f>
        <v>5.9690795265877561E-2</v>
      </c>
      <c r="N10" s="31">
        <v>11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5">
      <c r="A11">
        <v>12</v>
      </c>
      <c r="B11">
        <f>IF(AND(Rules!$B$9=Rules!$D$9,Rules!$B$8=Rules!$D$8),MAX(Hit!B11,Stand!B11,Double!B11,Surrender!B11),MAX(Hit!B11,Stand!B11,Double!B11))</f>
        <v>-0.4656605837768395</v>
      </c>
      <c r="C11">
        <f>IF(Rules!$B$8=Rules!$D$8,MAX(Hit!C11,Stand!C11,Double!C11,Surrender!C11),MAX(Hit!C11,Stand!C11,Double!C11))</f>
        <v>-0.25338998596663803</v>
      </c>
      <c r="D11">
        <f>IF(Rules!$B$8=Rules!$D$8,MAX(Hit!D11,Stand!D11,Double!D11,Surrender!D11),MAX(Hit!D11,Stand!D11,Double!D11))</f>
        <v>-0.23369089979808655</v>
      </c>
      <c r="E11">
        <f>IF(Rules!$B$8=Rules!$D$8,MAX(Hit!E11,Stand!E11,Double!E11,Surrender!E11),MAX(Hit!E11,Stand!E11,Double!E11))</f>
        <v>-0.21106310899491437</v>
      </c>
      <c r="F11">
        <f>IF(Rules!$B$8=Rules!$D$8,MAX(Hit!F11,Stand!F11,Double!F11,Surrender!F11),MAX(Hit!F11,Stand!F11,Double!F11))</f>
        <v>-0.16719266083547546</v>
      </c>
      <c r="G11">
        <f>IF(Rules!$B$8=Rules!$D$8,MAX(Hit!G11,Stand!G11,Double!G11,Surrender!G11),MAX(Hit!G11,Stand!G11,Double!G11))</f>
        <v>-0.15369901583000456</v>
      </c>
      <c r="H11">
        <f>IF(Rules!$B$8=Rules!$D$8,MAX(Hit!H11,Stand!H11,Double!H11,Surrender!H11),MAX(Hit!H11,Stand!H11,Double!H11))</f>
        <v>-0.21284771451731427</v>
      </c>
      <c r="I11">
        <f>IF(Rules!$B$8=Rules!$D$8,MAX(Hit!I11,Stand!I11,Double!I11,Surrender!I11),MAX(Hit!I11,Stand!I11,Double!I11))</f>
        <v>-0.2715748050242861</v>
      </c>
      <c r="J11">
        <f>IF(Rules!$B$8=Rules!$D$8,MAX(Hit!J11,Stand!J11,Double!J11,Surrender!J11),MAX(Hit!J11,Stand!J11,Double!J11))</f>
        <v>-0.34001328060893565</v>
      </c>
      <c r="K11">
        <f>IF(Rules!$B$8=Rules!$D$8,MAX(Hit!K11,Stand!K11,Double!K11,Surrender!K11),MAX(Hit!K11,Stand!K11,Double!K11))</f>
        <v>-0.42069618899826788</v>
      </c>
      <c r="N11" s="31">
        <v>12</v>
      </c>
      <c r="O11" s="31" t="str">
        <f>IF(B11=Surrender!B11,"R",HSD!O11)</f>
        <v>H</v>
      </c>
      <c r="P11" s="31" t="str">
        <f>IF(C11=Surrender!C11,"R",HSD!P11)</f>
        <v>H</v>
      </c>
      <c r="Q11" s="31" t="str">
        <f>IF(D11=Surrender!D11,"R",HSD!Q11)</f>
        <v>H</v>
      </c>
      <c r="R11" s="31" t="str">
        <f>IF(E11=Surrender!E11,"R",HSD!R11)</f>
        <v>S</v>
      </c>
      <c r="S11" s="31" t="str">
        <f>IF(F11=Surrender!F11,"R",HSD!S11)</f>
        <v>S</v>
      </c>
      <c r="T11" s="31" t="str">
        <f>IF(G11=Surrender!G11,"R",HSD!T11)</f>
        <v>S</v>
      </c>
      <c r="U11" s="31" t="str">
        <f>IF(H11=Surrender!H11,"R",HSD!U11)</f>
        <v>H</v>
      </c>
      <c r="V11" s="31" t="str">
        <f>IF(I11=Surrender!I11,"R",HSD!V11)</f>
        <v>H</v>
      </c>
      <c r="W11" s="31" t="str">
        <f>IF(J11=Surrender!J11,"R",HSD!W11)</f>
        <v>H</v>
      </c>
      <c r="X11" s="31" t="str">
        <f>IF(K11=Surrender!K11,"R",HSD!X11)</f>
        <v>H</v>
      </c>
    </row>
    <row r="12" spans="1:24" x14ac:dyDescent="0.25">
      <c r="A12">
        <v>13</v>
      </c>
      <c r="B12">
        <f>IF(AND(Rules!$B$9=Rules!$D$9,Rules!$B$8=Rules!$D$8),MAX(Hit!B12,Stand!B12,Double!B12,Surrender!B12),MAX(Hit!B12,Stand!B12,Double!B12))</f>
        <v>-0.50382768493563668</v>
      </c>
      <c r="C12">
        <f>IF(Rules!$B$8=Rules!$D$8,MAX(Hit!C12,Stand!C12,Double!C12,Surrender!C12),MAX(Hit!C12,Stand!C12,Double!C12))</f>
        <v>-0.29278372720927737</v>
      </c>
      <c r="D12">
        <f>IF(Rules!$B$8=Rules!$D$8,MAX(Hit!D12,Stand!D12,Double!D12,Surrender!D12),MAX(Hit!D12,Stand!D12,Double!D12))</f>
        <v>-0.2522502292357135</v>
      </c>
      <c r="E12">
        <f>IF(Rules!$B$8=Rules!$D$8,MAX(Hit!E12,Stand!E12,Double!E12,Surrender!E12),MAX(Hit!E12,Stand!E12,Double!E12))</f>
        <v>-0.21106310899491437</v>
      </c>
      <c r="F12">
        <f>IF(Rules!$B$8=Rules!$D$8,MAX(Hit!F12,Stand!F12,Double!F12,Surrender!F12),MAX(Hit!F12,Stand!F12,Double!F12))</f>
        <v>-0.16719266083547546</v>
      </c>
      <c r="G12">
        <f>IF(Rules!$B$8=Rules!$D$8,MAX(Hit!G12,Stand!G12,Double!G12,Surrender!G12),MAX(Hit!G12,Stand!G12,Double!G12))</f>
        <v>-0.15369901583000456</v>
      </c>
      <c r="H12">
        <f>IF(Rules!$B$8=Rules!$D$8,MAX(Hit!H12,Stand!H12,Double!H12,Surrender!H12),MAX(Hit!H12,Stand!H12,Double!H12))</f>
        <v>-0.26907287776607752</v>
      </c>
      <c r="I12">
        <f>IF(Rules!$B$8=Rules!$D$8,MAX(Hit!I12,Stand!I12,Double!I12,Surrender!I12),MAX(Hit!I12,Stand!I12,Double!I12))</f>
        <v>-0.32360517609397998</v>
      </c>
      <c r="J12">
        <f>IF(Rules!$B$8=Rules!$D$8,MAX(Hit!J12,Stand!J12,Double!J12,Surrender!J12),MAX(Hit!J12,Stand!J12,Double!J12))</f>
        <v>-0.3871551891368688</v>
      </c>
      <c r="K12">
        <f>IF(Rules!$B$8=Rules!$D$8,MAX(Hit!K12,Stand!K12,Double!K12,Surrender!K12),MAX(Hit!K12,Stand!K12,Double!K12))</f>
        <v>-0.46207503264124877</v>
      </c>
      <c r="N12" s="31">
        <v>13</v>
      </c>
      <c r="O12" s="31" t="str">
        <f>IF(B12=Surrender!B12,"R",HSD!O12)</f>
        <v>H</v>
      </c>
      <c r="P12" s="31" t="str">
        <f>IF(C12=Surrender!C12,"R",HSD!P12)</f>
        <v>S</v>
      </c>
      <c r="Q12" s="31" t="str">
        <f>IF(D12=Surrender!D12,"R",HSD!Q12)</f>
        <v>S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5">
      <c r="A13">
        <v>14</v>
      </c>
      <c r="B13">
        <f>IF(AND(Rules!$B$9=Rules!$D$9,Rules!$B$8=Rules!$D$8),MAX(Hit!B13,Stand!B13,Double!B13,Surrender!B13),MAX(Hit!B13,Stand!B13,Double!B13))</f>
        <v>-0.53926856458309125</v>
      </c>
      <c r="C13">
        <f>IF(Rules!$B$8=Rules!$D$8,MAX(Hit!C13,Stand!C13,Double!C13,Surrender!C13),MAX(Hit!C13,Stand!C13,Double!C13))</f>
        <v>-0.29278372720927737</v>
      </c>
      <c r="D13">
        <f>IF(Rules!$B$8=Rules!$D$8,MAX(Hit!D13,Stand!D13,Double!D13,Surrender!D13),MAX(Hit!D13,Stand!D13,Double!D13))</f>
        <v>-0.2522502292357135</v>
      </c>
      <c r="E13">
        <f>IF(Rules!$B$8=Rules!$D$8,MAX(Hit!E13,Stand!E13,Double!E13,Surrender!E13),MAX(Hit!E13,Stand!E13,Double!E13))</f>
        <v>-0.21106310899491437</v>
      </c>
      <c r="F13">
        <f>IF(Rules!$B$8=Rules!$D$8,MAX(Hit!F13,Stand!F13,Double!F13,Surrender!F13),MAX(Hit!F13,Stand!F13,Double!F13))</f>
        <v>-0.16719266083547546</v>
      </c>
      <c r="G13">
        <f>IF(Rules!$B$8=Rules!$D$8,MAX(Hit!G13,Stand!G13,Double!G13,Surrender!G13),MAX(Hit!G13,Stand!G13,Double!G13))</f>
        <v>-0.15369901583000456</v>
      </c>
      <c r="H13">
        <f>IF(Rules!$B$8=Rules!$D$8,MAX(Hit!H13,Stand!H13,Double!H13,Surrender!H13),MAX(Hit!H13,Stand!H13,Double!H13))</f>
        <v>-0.3212819579256434</v>
      </c>
      <c r="I13">
        <f>IF(Rules!$B$8=Rules!$D$8,MAX(Hit!I13,Stand!I13,Double!I13,Surrender!I13),MAX(Hit!I13,Stand!I13,Double!I13))</f>
        <v>-0.37191909208726714</v>
      </c>
      <c r="J13">
        <f>IF(Rules!$B$8=Rules!$D$8,MAX(Hit!J13,Stand!J13,Double!J13,Surrender!J13),MAX(Hit!J13,Stand!J13,Double!J13))</f>
        <v>-0.43092981848423534</v>
      </c>
      <c r="K13">
        <f>IF(Rules!$B$8=Rules!$D$8,MAX(Hit!K13,Stand!K13,Double!K13,Surrender!K13),MAX(Hit!K13,Stand!K13,Double!K13))</f>
        <v>-0.50049824459544534</v>
      </c>
      <c r="N13" s="31">
        <v>14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5">
      <c r="A14">
        <v>15</v>
      </c>
      <c r="B14">
        <f>IF(AND(Rules!$B$9=Rules!$D$9,Rules!$B$8=Rules!$D$8),MAX(Hit!B14,Stand!B14,Double!B14,Surrender!B14),MAX(Hit!B14,Stand!B14,Double!B14))</f>
        <v>-0.57217795282715611</v>
      </c>
      <c r="C14">
        <f>IF(Rules!$B$8=Rules!$D$8,MAX(Hit!C14,Stand!C14,Double!C14,Surrender!C14),MAX(Hit!C14,Stand!C14,Double!C14))</f>
        <v>-0.29278372720927737</v>
      </c>
      <c r="D14">
        <f>IF(Rules!$B$8=Rules!$D$8,MAX(Hit!D14,Stand!D14,Double!D14,Surrender!D14),MAX(Hit!D14,Stand!D14,Double!D14))</f>
        <v>-0.2522502292357135</v>
      </c>
      <c r="E14">
        <f>IF(Rules!$B$8=Rules!$D$8,MAX(Hit!E14,Stand!E14,Double!E14,Surrender!E14),MAX(Hit!E14,Stand!E14,Double!E14))</f>
        <v>-0.21106310899491437</v>
      </c>
      <c r="F14">
        <f>IF(Rules!$B$8=Rules!$D$8,MAX(Hit!F14,Stand!F14,Double!F14,Surrender!F14),MAX(Hit!F14,Stand!F14,Double!F14))</f>
        <v>-0.16719266083547546</v>
      </c>
      <c r="G14">
        <f>IF(Rules!$B$8=Rules!$D$8,MAX(Hit!G14,Stand!G14,Double!G14,Surrender!G14),MAX(Hit!G14,Stand!G14,Double!G14))</f>
        <v>-0.15369901583000456</v>
      </c>
      <c r="H14">
        <f>IF(Rules!$B$8=Rules!$D$8,MAX(Hit!H14,Stand!H14,Double!H14,Surrender!H14),MAX(Hit!H14,Stand!H14,Double!H14))</f>
        <v>-0.36976181807381175</v>
      </c>
      <c r="I14">
        <f>IF(Rules!$B$8=Rules!$D$8,MAX(Hit!I14,Stand!I14,Double!I14,Surrender!I14),MAX(Hit!I14,Stand!I14,Double!I14))</f>
        <v>-0.41678201408103377</v>
      </c>
      <c r="J14">
        <f>IF(Rules!$B$8=Rules!$D$8,MAX(Hit!J14,Stand!J14,Double!J14,Surrender!J14),MAX(Hit!J14,Stand!J14,Double!J14))</f>
        <v>-0.47157768859250421</v>
      </c>
      <c r="K14">
        <f>IF(Rules!$B$8=Rules!$D$8,MAX(Hit!K14,Stand!K14,Double!K14,Surrender!K14),MAX(Hit!K14,Stand!K14,Double!K14))</f>
        <v>-0.53617694141005634</v>
      </c>
      <c r="N14" s="31">
        <v>15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5">
      <c r="A15">
        <v>16</v>
      </c>
      <c r="B15">
        <f>IF(AND(Rules!$B$9=Rules!$D$9,Rules!$B$8=Rules!$D$8),MAX(Hit!B15,Stand!B15,Double!B15,Surrender!B15),MAX(Hit!B15,Stand!B15,Double!B15))</f>
        <v>-0.57578184676460165</v>
      </c>
      <c r="C15">
        <f>IF(Rules!$B$8=Rules!$D$8,MAX(Hit!C15,Stand!C15,Double!C15,Surrender!C15),MAX(Hit!C15,Stand!C15,Double!C15))</f>
        <v>-0.29278372720927737</v>
      </c>
      <c r="D15">
        <f>IF(Rules!$B$8=Rules!$D$8,MAX(Hit!D15,Stand!D15,Double!D15,Surrender!D15),MAX(Hit!D15,Stand!D15,Double!D15))</f>
        <v>-0.2522502292357135</v>
      </c>
      <c r="E15">
        <f>IF(Rules!$B$8=Rules!$D$8,MAX(Hit!E15,Stand!E15,Double!E15,Surrender!E15),MAX(Hit!E15,Stand!E15,Double!E15))</f>
        <v>-0.21106310899491437</v>
      </c>
      <c r="F15">
        <f>IF(Rules!$B$8=Rules!$D$8,MAX(Hit!F15,Stand!F15,Double!F15,Surrender!F15),MAX(Hit!F15,Stand!F15,Double!F15))</f>
        <v>-0.16719266083547546</v>
      </c>
      <c r="G15">
        <f>IF(Rules!$B$8=Rules!$D$8,MAX(Hit!G15,Stand!G15,Double!G15,Surrender!G15),MAX(Hit!G15,Stand!G15,Double!G15))</f>
        <v>-0.15369901583000456</v>
      </c>
      <c r="H15">
        <f>IF(Rules!$B$8=Rules!$D$8,MAX(Hit!H15,Stand!H15,Double!H15,Surrender!H15),MAX(Hit!H15,Stand!H15,Double!H15))</f>
        <v>-0.41477883106853947</v>
      </c>
      <c r="I15">
        <f>IF(Rules!$B$8=Rules!$D$8,MAX(Hit!I15,Stand!I15,Double!I15,Surrender!I15),MAX(Hit!I15,Stand!I15,Double!I15))</f>
        <v>-0.45844044164667419</v>
      </c>
      <c r="J15">
        <f>IF(Rules!$B$8=Rules!$D$8,MAX(Hit!J15,Stand!J15,Double!J15,Surrender!J15),MAX(Hit!J15,Stand!J15,Double!J15))</f>
        <v>-0.50932213940732529</v>
      </c>
      <c r="K15">
        <f>IF(Rules!$B$8=Rules!$D$8,MAX(Hit!K15,Stand!K15,Double!K15,Surrender!K15),MAX(Hit!K15,Stand!K15,Double!K15))</f>
        <v>-0.56930715988076663</v>
      </c>
      <c r="N15" s="31">
        <v>16</v>
      </c>
      <c r="O15" s="31" t="str">
        <f>IF(B15=Surrender!B15,"R",HSD!O15)</f>
        <v>S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H</v>
      </c>
    </row>
    <row r="16" spans="1:24" x14ac:dyDescent="0.25">
      <c r="A16">
        <v>17</v>
      </c>
      <c r="B16">
        <f>IF(AND(Rules!$B$9=Rules!$D$9,Rules!$B$8=Rules!$D$8),MAX(Hit!B16,Stand!B16,Double!B16,Surrender!B16),MAX(Hit!B16,Stand!B16,Double!B16))</f>
        <v>-0.46435750824198774</v>
      </c>
      <c r="C16">
        <f>IF(Rules!$B$8=Rules!$D$8,MAX(Hit!C16,Stand!C16,Double!C16,Surrender!C16),MAX(Hit!C16,Stand!C16,Double!C16))</f>
        <v>-0.15297458768154204</v>
      </c>
      <c r="D16">
        <f>IF(Rules!$B$8=Rules!$D$8,MAX(Hit!D16,Stand!D16,Double!D16,Surrender!D16),MAX(Hit!D16,Stand!D16,Double!D16))</f>
        <v>-0.11721624142457354</v>
      </c>
      <c r="E16">
        <f>IF(Rules!$B$8=Rules!$D$8,MAX(Hit!E16,Stand!E16,Double!E16,Surrender!E16),MAX(Hit!E16,Stand!E16,Double!E16))</f>
        <v>-8.0573373145316152E-2</v>
      </c>
      <c r="F16">
        <f>IF(Rules!$B$8=Rules!$D$8,MAX(Hit!F16,Stand!F16,Double!F16,Surrender!F16),MAX(Hit!F16,Stand!F16,Double!F16))</f>
        <v>-4.4941375564924613E-2</v>
      </c>
      <c r="G16">
        <f>IF(Rules!$B$8=Rules!$D$8,MAX(Hit!G16,Stand!G16,Double!G16,Surrender!G16),MAX(Hit!G16,Stand!G16,Double!G16))</f>
        <v>1.1739160673341797E-2</v>
      </c>
      <c r="H16">
        <f>IF(Rules!$B$8=Rules!$D$8,MAX(Hit!H16,Stand!H16,Double!H16,Surrender!H16),MAX(Hit!H16,Stand!H16,Double!H16))</f>
        <v>-0.10680898948269474</v>
      </c>
      <c r="I16">
        <f>IF(Rules!$B$8=Rules!$D$8,MAX(Hit!I16,Stand!I16,Double!I16,Surrender!I16),MAX(Hit!I16,Stand!I16,Double!I16))</f>
        <v>-0.38195097104844722</v>
      </c>
      <c r="J16">
        <f>IF(Rules!$B$8=Rules!$D$8,MAX(Hit!J16,Stand!J16,Double!J16,Surrender!J16),MAX(Hit!J16,Stand!J16,Double!J16))</f>
        <v>-0.42315423964521748</v>
      </c>
      <c r="K16">
        <f>IF(Rules!$B$8=Rules!$D$8,MAX(Hit!K16,Stand!K16,Double!K16,Surrender!K16),MAX(Hit!K16,Stand!K16,Double!K16))</f>
        <v>-0.46435750824198757</v>
      </c>
      <c r="N16" s="31">
        <v>17</v>
      </c>
      <c r="O16" s="31" t="str">
        <f>IF(B16=Surrender!B16,"R",HSD!O16)</f>
        <v>S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S</v>
      </c>
      <c r="V16" s="31" t="str">
        <f>IF(I16=Surrender!I16,"R",HSD!V16)</f>
        <v>S</v>
      </c>
      <c r="W16" s="31" t="str">
        <f>IF(J16=Surrender!J16,"R",HSD!W16)</f>
        <v>S</v>
      </c>
      <c r="X16" s="31" t="str">
        <f>IF(K16=Surrender!K16,"R",HSD!X16)</f>
        <v>S</v>
      </c>
    </row>
    <row r="17" spans="1:24" x14ac:dyDescent="0.25">
      <c r="A17">
        <v>18</v>
      </c>
      <c r="B17">
        <f>IF(AND(Rules!$B$9=Rules!$D$9,Rules!$B$8=Rules!$D$8),MAX(Hit!B17,Stand!B17,Double!B17,Surrender!B17),MAX(Hit!B17,Stand!B17,Double!B17))</f>
        <v>-0.24150883119675959</v>
      </c>
      <c r="C17">
        <f>IF(Rules!$B$8=Rules!$D$8,MAX(Hit!C17,Stand!C17,Double!C17,Surrender!C17),MAX(Hit!C17,Stand!C17,Double!C17))</f>
        <v>0.12174190222088777</v>
      </c>
      <c r="D17">
        <f>IF(Rules!$B$8=Rules!$D$8,MAX(Hit!D17,Stand!D17,Double!D17,Surrender!D17),MAX(Hit!D17,Stand!D17,Double!D17))</f>
        <v>0.14830007284131125</v>
      </c>
      <c r="E17">
        <f>IF(Rules!$B$8=Rules!$D$8,MAX(Hit!E17,Stand!E17,Double!E17,Surrender!E17),MAX(Hit!E17,Stand!E17,Double!E17))</f>
        <v>0.17585443719748528</v>
      </c>
      <c r="F17">
        <f>IF(Rules!$B$8=Rules!$D$8,MAX(Hit!F17,Stand!F17,Double!F17,Surrender!F17),MAX(Hit!F17,Stand!F17,Double!F17))</f>
        <v>0.19956119497617708</v>
      </c>
      <c r="G17">
        <f>IF(Rules!$B$8=Rules!$D$8,MAX(Hit!G17,Stand!G17,Double!G17,Surrender!G17),MAX(Hit!G17,Stand!G17,Double!G17))</f>
        <v>0.28344391604689845</v>
      </c>
      <c r="H17">
        <f>IF(Rules!$B$8=Rules!$D$8,MAX(Hit!H17,Stand!H17,Double!H17,Surrender!H17),MAX(Hit!H17,Stand!H17,Double!H17))</f>
        <v>0.39955416733655175</v>
      </c>
      <c r="I17">
        <f>IF(Rules!$B$8=Rules!$D$8,MAX(Hit!I17,Stand!I17,Double!I17,Surrender!I17),MAX(Hit!I17,Stand!I17,Double!I17))</f>
        <v>0.10595134861912359</v>
      </c>
      <c r="J17">
        <f>IF(Rules!$B$8=Rules!$D$8,MAX(Hit!J17,Stand!J17,Double!J17,Surrender!J17),MAX(Hit!J17,Stand!J17,Double!J17))</f>
        <v>-0.18316335667343342</v>
      </c>
      <c r="K17">
        <f>IF(Rules!$B$8=Rules!$D$8,MAX(Hit!K17,Stand!K17,Double!K17,Surrender!K17),MAX(Hit!K17,Stand!K17,Double!K17))</f>
        <v>-0.24150883119675953</v>
      </c>
      <c r="N17" s="31">
        <v>18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5">
      <c r="A18">
        <v>19</v>
      </c>
      <c r="B18">
        <f>IF(AND(Rules!$B$9=Rules!$D$9,Rules!$B$8=Rules!$D$8),MAX(Hit!B18,Stand!B18,Double!B18,Surrender!B18),MAX(Hit!B18,Stand!B18,Double!B18))</f>
        <v>-1.8660154151531605E-2</v>
      </c>
      <c r="C18">
        <f>IF(Rules!$B$8=Rules!$D$8,MAX(Hit!C18,Stand!C18,Double!C18,Surrender!C18),MAX(Hit!C18,Stand!C18,Double!C18))</f>
        <v>0.38630468602058998</v>
      </c>
      <c r="D18">
        <f>IF(Rules!$B$8=Rules!$D$8,MAX(Hit!D18,Stand!D18,Double!D18,Surrender!D18),MAX(Hit!D18,Stand!D18,Double!D18))</f>
        <v>0.40436293659776018</v>
      </c>
      <c r="E18">
        <f>IF(Rules!$B$8=Rules!$D$8,MAX(Hit!E18,Stand!E18,Double!E18,Surrender!E18),MAX(Hit!E18,Stand!E18,Double!E18))</f>
        <v>0.42317892482749647</v>
      </c>
      <c r="F18">
        <f>IF(Rules!$B$8=Rules!$D$8,MAX(Hit!F18,Stand!F18,Double!F18,Surrender!F18),MAX(Hit!F18,Stand!F18,Double!F18))</f>
        <v>0.43951210416088371</v>
      </c>
      <c r="G18">
        <f>IF(Rules!$B$8=Rules!$D$8,MAX(Hit!G18,Stand!G18,Double!G18,Surrender!G18),MAX(Hit!G18,Stand!G18,Double!G18))</f>
        <v>0.49597707378731903</v>
      </c>
      <c r="H18">
        <f>IF(Rules!$B$8=Rules!$D$8,MAX(Hit!H18,Stand!H18,Double!H18,Surrender!H18),MAX(Hit!H18,Stand!H18,Double!H18))</f>
        <v>0.61597649575343139</v>
      </c>
      <c r="I18">
        <f>IF(Rules!$B$8=Rules!$D$8,MAX(Hit!I18,Stand!I18,Double!I18,Surrender!I18),MAX(Hit!I18,Stand!I18,Double!I18))</f>
        <v>0.59385366828669439</v>
      </c>
      <c r="J18">
        <f>IF(Rules!$B$8=Rules!$D$8,MAX(Hit!J18,Stand!J18,Double!J18,Surrender!J18),MAX(Hit!J18,Stand!J18,Double!J18))</f>
        <v>0.28759675706758142</v>
      </c>
      <c r="K18">
        <f>IF(Rules!$B$8=Rules!$D$8,MAX(Hit!K18,Stand!K18,Double!K18,Surrender!K18),MAX(Hit!K18,Stand!K18,Double!K18))</f>
        <v>-1.8660154151531549E-2</v>
      </c>
      <c r="N18" s="31">
        <v>19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5">
      <c r="A19">
        <v>20</v>
      </c>
      <c r="B19">
        <f>IF(AND(Rules!$B$9=Rules!$D$9,Rules!$B$8=Rules!$D$8),MAX(Hit!B19,Stand!B19,Double!B19,Surrender!B19),MAX(Hit!B19,Stand!B19,Double!B19))</f>
        <v>0.20418852289369643</v>
      </c>
      <c r="C19">
        <f>IF(Rules!$B$8=Rules!$D$8,MAX(Hit!C19,Stand!C19,Double!C19,Surrender!C19),MAX(Hit!C19,Stand!C19,Double!C19))</f>
        <v>0.63998657521683899</v>
      </c>
      <c r="D19">
        <f>IF(Rules!$B$8=Rules!$D$8,MAX(Hit!D19,Stand!D19,Double!D19,Surrender!D19),MAX(Hit!D19,Stand!D19,Double!D19))</f>
        <v>0.65027209425148147</v>
      </c>
      <c r="E19">
        <f>IF(Rules!$B$8=Rules!$D$8,MAX(Hit!E19,Stand!E19,Double!E19,Surrender!E19),MAX(Hit!E19,Stand!E19,Double!E19))</f>
        <v>0.66104996194807175</v>
      </c>
      <c r="F19">
        <f>IF(Rules!$B$8=Rules!$D$8,MAX(Hit!F19,Stand!F19,Double!F19,Surrender!F19),MAX(Hit!F19,Stand!F19,Double!F19))</f>
        <v>0.67035969063279999</v>
      </c>
      <c r="G19">
        <f>IF(Rules!$B$8=Rules!$D$8,MAX(Hit!G19,Stand!G19,Double!G19,Surrender!G19),MAX(Hit!G19,Stand!G19,Double!G19))</f>
        <v>0.70395857017134456</v>
      </c>
      <c r="H19">
        <f>IF(Rules!$B$8=Rules!$D$8,MAX(Hit!H19,Stand!H19,Double!H19,Surrender!H19),MAX(Hit!H19,Stand!H19,Double!H19))</f>
        <v>0.77322722653717502</v>
      </c>
      <c r="I19">
        <f>IF(Rules!$B$8=Rules!$D$8,MAX(Hit!I19,Stand!I19,Double!I19,Surrender!I19),MAX(Hit!I19,Stand!I19,Double!I19))</f>
        <v>0.79181515955189852</v>
      </c>
      <c r="J19">
        <f>IF(Rules!$B$8=Rules!$D$8,MAX(Hit!J19,Stand!J19,Double!J19,Surrender!J19),MAX(Hit!J19,Stand!J19,Double!J19))</f>
        <v>0.75835687080859615</v>
      </c>
      <c r="K19">
        <f>IF(Rules!$B$8=Rules!$D$8,MAX(Hit!K19,Stand!K19,Double!K19,Surrender!K19),MAX(Hit!K19,Stand!K19,Double!K19))</f>
        <v>0.43495775366292733</v>
      </c>
      <c r="N19" s="31">
        <v>20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5">
      <c r="A20">
        <v>21</v>
      </c>
      <c r="B20">
        <f>IF(AND(Rules!$B$9=Rules!$D$9,Rules!$B$8=Rules!$D$8),MAX(Hit!B20,Stand!B20,Double!B20,Surrender!B20),MAX(Hit!B20,Stand!B20,Double!B20))</f>
        <v>0.65780643070815525</v>
      </c>
      <c r="C20">
        <f>IF(Rules!$B$8=Rules!$D$8,MAX(Hit!C20,Stand!C20,Double!C20,Surrender!C20),MAX(Hit!C20,Stand!C20,Double!C20))</f>
        <v>0.88200651549404019</v>
      </c>
      <c r="D20">
        <f>IF(Rules!$B$8=Rules!$D$8,MAX(Hit!D20,Stand!D20,Double!D20,Surrender!D20),MAX(Hit!D20,Stand!D20,Double!D20))</f>
        <v>0.8853003573017495</v>
      </c>
      <c r="E20">
        <f>IF(Rules!$B$8=Rules!$D$8,MAX(Hit!E20,Stand!E20,Double!E20,Surrender!E20),MAX(Hit!E20,Stand!E20,Double!E20))</f>
        <v>0.88876729296591961</v>
      </c>
      <c r="F20">
        <f>IF(Rules!$B$8=Rules!$D$8,MAX(Hit!F20,Stand!F20,Double!F20,Surrender!F20),MAX(Hit!F20,Stand!F20,Double!F20))</f>
        <v>0.89175382659528035</v>
      </c>
      <c r="G20">
        <f>IF(Rules!$B$8=Rules!$D$8,MAX(Hit!G20,Stand!G20,Double!G20,Surrender!G20),MAX(Hit!G20,Stand!G20,Double!G20))</f>
        <v>0.90283674384257995</v>
      </c>
      <c r="H20">
        <f>IF(Rules!$B$8=Rules!$D$8,MAX(Hit!H20,Stand!H20,Double!H20,Surrender!H20),MAX(Hit!H20,Stand!H20,Double!H20))</f>
        <v>0.92592629596452347</v>
      </c>
      <c r="I20">
        <f>IF(Rules!$B$8=Rules!$D$8,MAX(Hit!I20,Stand!I20,Double!I20,Surrender!I20),MAX(Hit!I20,Stand!I20,Double!I20))</f>
        <v>0.93060505318396625</v>
      </c>
      <c r="J20">
        <f>IF(Rules!$B$8=Rules!$D$8,MAX(Hit!J20,Stand!J20,Double!J20,Surrender!J20),MAX(Hit!J20,Stand!J20,Double!J20))</f>
        <v>0.93917615614724415</v>
      </c>
      <c r="K20">
        <f>IF(Rules!$B$8=Rules!$D$8,MAX(Hit!K20,Stand!K20,Double!K20,Surrender!K20),MAX(Hit!K20,Stand!K20,Double!K20))</f>
        <v>0.88857566147738609</v>
      </c>
      <c r="N20" s="31">
        <v>21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5">
      <c r="A21">
        <v>22</v>
      </c>
      <c r="B21">
        <f>IF(AND(Rules!$B$9=Rules!$D$9,Rules!$B$8=Rules!$D$8),MAX(Hit!B21,Stand!B21,Double!B21,Surrender!B21),MAX(Hit!B21,Stand!B21,Double!B21))</f>
        <v>-1</v>
      </c>
      <c r="C21">
        <f>IF(Rules!$B$8=Rules!$D$8,MAX(Hit!C21,Stand!C21,Double!C21,Surrender!C21),MAX(Hit!C21,Stand!C21,Double!C21))</f>
        <v>-1</v>
      </c>
      <c r="D21">
        <f>IF(Rules!$B$8=Rules!$D$8,MAX(Hit!D21,Stand!D21,Double!D21,Surrender!D21),MAX(Hit!D21,Stand!D21,Double!D21))</f>
        <v>-1</v>
      </c>
      <c r="E21">
        <f>IF(Rules!$B$8=Rules!$D$8,MAX(Hit!E21,Stand!E21,Double!E21,Surrender!E21),MAX(Hit!E21,Stand!E21,Double!E21))</f>
        <v>-1</v>
      </c>
      <c r="F21">
        <f>IF(Rules!$B$8=Rules!$D$8,MAX(Hit!F21,Stand!F21,Double!F21,Surrender!F21),MAX(Hit!F21,Stand!F21,Double!F21))</f>
        <v>-1</v>
      </c>
      <c r="G21">
        <f>IF(Rules!$B$8=Rules!$D$8,MAX(Hit!G21,Stand!G21,Double!G21,Surrender!G21),MAX(Hit!G21,Stand!G21,Double!G21))</f>
        <v>-1</v>
      </c>
      <c r="H21">
        <f>IF(Rules!$B$8=Rules!$D$8,MAX(Hit!H21,Stand!H21,Double!H21,Surrender!H21),MAX(Hit!H21,Stand!H21,Double!H21))</f>
        <v>-1</v>
      </c>
      <c r="I21">
        <f>IF(Rules!$B$8=Rules!$D$8,MAX(Hit!I21,Stand!I21,Double!I21,Surrender!I21),MAX(Hit!I21,Stand!I21,Double!I21))</f>
        <v>-1</v>
      </c>
      <c r="J21">
        <f>IF(Rules!$B$8=Rules!$D$8,MAX(Hit!J21,Stand!J21,Double!J21,Surrender!J21),MAX(Hit!J21,Stand!J21,Double!J21))</f>
        <v>-1</v>
      </c>
      <c r="K21">
        <f>IF(Rules!$B$8=Rules!$D$8,MAX(Hit!K21,Stand!K21,Double!K21,Surrender!K21),MAX(Hit!K21,Stand!K21,Double!K21))</f>
        <v>-1</v>
      </c>
      <c r="N21" s="31">
        <v>22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5">
      <c r="A22">
        <v>23</v>
      </c>
      <c r="B22">
        <f>IF(AND(Rules!$B$9=Rules!$D$9,Rules!$B$8=Rules!$D$8),MAX(Hit!B22,Stand!B22,Double!B22,Surrender!B22),MAX(Hit!B22,Stand!B22,Double!B22))</f>
        <v>-1</v>
      </c>
      <c r="C22">
        <f>IF(Rules!$B$8=Rules!$D$8,MAX(Hit!C22,Stand!C22,Double!C22,Surrender!C22),MAX(Hit!C22,Stand!C22,Double!C22))</f>
        <v>-1</v>
      </c>
      <c r="D22">
        <f>IF(Rules!$B$8=Rules!$D$8,MAX(Hit!D22,Stand!D22,Double!D22,Surrender!D22),MAX(Hit!D22,Stand!D22,Double!D22))</f>
        <v>-1</v>
      </c>
      <c r="E22">
        <f>IF(Rules!$B$8=Rules!$D$8,MAX(Hit!E22,Stand!E22,Double!E22,Surrender!E22),MAX(Hit!E22,Stand!E22,Double!E22))</f>
        <v>-1</v>
      </c>
      <c r="F22">
        <f>IF(Rules!$B$8=Rules!$D$8,MAX(Hit!F22,Stand!F22,Double!F22,Surrender!F22),MAX(Hit!F22,Stand!F22,Double!F22))</f>
        <v>-1</v>
      </c>
      <c r="G22">
        <f>IF(Rules!$B$8=Rules!$D$8,MAX(Hit!G22,Stand!G22,Double!G22,Surrender!G22),MAX(Hit!G22,Stand!G22,Double!G22))</f>
        <v>-1</v>
      </c>
      <c r="H22">
        <f>IF(Rules!$B$8=Rules!$D$8,MAX(Hit!H22,Stand!H22,Double!H22,Surrender!H22),MAX(Hit!H22,Stand!H22,Double!H22))</f>
        <v>-1</v>
      </c>
      <c r="I22">
        <f>IF(Rules!$B$8=Rules!$D$8,MAX(Hit!I22,Stand!I22,Double!I22,Surrender!I22),MAX(Hit!I22,Stand!I22,Double!I22))</f>
        <v>-1</v>
      </c>
      <c r="J22">
        <f>IF(Rules!$B$8=Rules!$D$8,MAX(Hit!J22,Stand!J22,Double!J22,Surrender!J22),MAX(Hit!J22,Stand!J22,Double!J22))</f>
        <v>-1</v>
      </c>
      <c r="K22">
        <f>IF(Rules!$B$8=Rules!$D$8,MAX(Hit!K22,Stand!K22,Double!K22,Surrender!K22),MAX(Hit!K22,Stand!K22,Double!K22))</f>
        <v>-1</v>
      </c>
      <c r="N22" s="31">
        <v>23</v>
      </c>
      <c r="O22" s="31" t="str">
        <f>IF(B22=Surrender!B22,"R",HSD!O22)</f>
        <v>S</v>
      </c>
      <c r="P22" s="31" t="str">
        <f>IF(C22=Surrender!C22,"R",HSD!P22)</f>
        <v>S</v>
      </c>
      <c r="Q22" s="31" t="str">
        <f>IF(D22=Surrender!D22,"R",HSD!Q22)</f>
        <v>S</v>
      </c>
      <c r="R22" s="31" t="str">
        <f>IF(E22=Surrender!E22,"R",HSD!R22)</f>
        <v>S</v>
      </c>
      <c r="S22" s="31" t="str">
        <f>IF(F22=Surrender!F22,"R",HSD!S22)</f>
        <v>S</v>
      </c>
      <c r="T22" s="31" t="str">
        <f>IF(G22=Surrender!G22,"R",HSD!T22)</f>
        <v>S</v>
      </c>
      <c r="U22" s="31" t="str">
        <f>IF(H22=Surrender!H22,"R",HSD!U22)</f>
        <v>S</v>
      </c>
      <c r="V22" s="31" t="str">
        <f>IF(I22=Surrender!I22,"R",HSD!V22)</f>
        <v>S</v>
      </c>
      <c r="W22" s="31" t="str">
        <f>IF(J22=Surrender!J22,"R",HSD!W22)</f>
        <v>S</v>
      </c>
      <c r="X22" s="31" t="str">
        <f>IF(K22=Surrender!K22,"R",HSD!X22)</f>
        <v>S</v>
      </c>
    </row>
    <row r="23" spans="1:24" x14ac:dyDescent="0.25">
      <c r="A23">
        <v>24</v>
      </c>
      <c r="B23">
        <f>IF(AND(Rules!$B$9=Rules!$D$9,Rules!$B$8=Rules!$D$8),MAX(Hit!B23,Stand!B23,Double!B23,Surrender!B23),MAX(Hit!B23,Stand!B23,Double!B23))</f>
        <v>-1</v>
      </c>
      <c r="C23">
        <f>IF(Rules!$B$8=Rules!$D$8,MAX(Hit!C23,Stand!C23,Double!C23,Surrender!C23),MAX(Hit!C23,Stand!C23,Double!C23))</f>
        <v>-1</v>
      </c>
      <c r="D23">
        <f>IF(Rules!$B$8=Rules!$D$8,MAX(Hit!D23,Stand!D23,Double!D23,Surrender!D23),MAX(Hit!D23,Stand!D23,Double!D23))</f>
        <v>-1</v>
      </c>
      <c r="E23">
        <f>IF(Rules!$B$8=Rules!$D$8,MAX(Hit!E23,Stand!E23,Double!E23,Surrender!E23),MAX(Hit!E23,Stand!E23,Double!E23))</f>
        <v>-1</v>
      </c>
      <c r="F23">
        <f>IF(Rules!$B$8=Rules!$D$8,MAX(Hit!F23,Stand!F23,Double!F23,Surrender!F23),MAX(Hit!F23,Stand!F23,Double!F23))</f>
        <v>-1</v>
      </c>
      <c r="G23">
        <f>IF(Rules!$B$8=Rules!$D$8,MAX(Hit!G23,Stand!G23,Double!G23,Surrender!G23),MAX(Hit!G23,Stand!G23,Double!G23))</f>
        <v>-1</v>
      </c>
      <c r="H23">
        <f>IF(Rules!$B$8=Rules!$D$8,MAX(Hit!H23,Stand!H23,Double!H23,Surrender!H23),MAX(Hit!H23,Stand!H23,Double!H23))</f>
        <v>-1</v>
      </c>
      <c r="I23">
        <f>IF(Rules!$B$8=Rules!$D$8,MAX(Hit!I23,Stand!I23,Double!I23,Surrender!I23),MAX(Hit!I23,Stand!I23,Double!I23))</f>
        <v>-1</v>
      </c>
      <c r="J23">
        <f>IF(Rules!$B$8=Rules!$D$8,MAX(Hit!J23,Stand!J23,Double!J23,Surrender!J23),MAX(Hit!J23,Stand!J23,Double!J23))</f>
        <v>-1</v>
      </c>
      <c r="K23">
        <f>IF(Rules!$B$8=Rules!$D$8,MAX(Hit!K23,Stand!K23,Double!K23,Surrender!K23),MAX(Hit!K23,Stand!K23,Double!K23))</f>
        <v>-1</v>
      </c>
      <c r="N23" s="31">
        <v>24</v>
      </c>
      <c r="O23" s="31" t="str">
        <f>IF(B23=Surrender!B23,"R",HSD!O23)</f>
        <v>S</v>
      </c>
      <c r="P23" s="31" t="str">
        <f>IF(C23=Surrender!C23,"R",HSD!P23)</f>
        <v>S</v>
      </c>
      <c r="Q23" s="31" t="str">
        <f>IF(D23=Surrender!D23,"R",HSD!Q23)</f>
        <v>S</v>
      </c>
      <c r="R23" s="31" t="str">
        <f>IF(E23=Surrender!E23,"R",HSD!R23)</f>
        <v>S</v>
      </c>
      <c r="S23" s="31" t="str">
        <f>IF(F23=Surrender!F23,"R",HSD!S23)</f>
        <v>S</v>
      </c>
      <c r="T23" s="31" t="str">
        <f>IF(G23=Surrender!G23,"R",HSD!T23)</f>
        <v>S</v>
      </c>
      <c r="U23" s="31" t="str">
        <f>IF(H23=Surrender!H23,"R",HSD!U23)</f>
        <v>S</v>
      </c>
      <c r="V23" s="31" t="str">
        <f>IF(I23=Surrender!I23,"R",HSD!V23)</f>
        <v>S</v>
      </c>
      <c r="W23" s="31" t="str">
        <f>IF(J23=Surrender!J23,"R",HSD!W23)</f>
        <v>S</v>
      </c>
      <c r="X23" s="31" t="str">
        <f>IF(K23=Surrender!K23,"R",HSD!X23)</f>
        <v>S</v>
      </c>
    </row>
    <row r="24" spans="1:24" x14ac:dyDescent="0.25">
      <c r="A24">
        <v>25</v>
      </c>
      <c r="B24">
        <f>IF(AND(Rules!$B$9=Rules!$D$9,Rules!$B$8=Rules!$D$8),MAX(Hit!B24,Stand!B24,Double!B24,Surrender!B24),MAX(Hit!B24,Stand!B24,Double!B24))</f>
        <v>-1</v>
      </c>
      <c r="C24">
        <f>IF(Rules!$B$8=Rules!$D$8,MAX(Hit!C24,Stand!C24,Double!C24,Surrender!C24),MAX(Hit!C24,Stand!C24,Double!C24))</f>
        <v>-1</v>
      </c>
      <c r="D24">
        <f>IF(Rules!$B$8=Rules!$D$8,MAX(Hit!D24,Stand!D24,Double!D24,Surrender!D24),MAX(Hit!D24,Stand!D24,Double!D24))</f>
        <v>-1</v>
      </c>
      <c r="E24">
        <f>IF(Rules!$B$8=Rules!$D$8,MAX(Hit!E24,Stand!E24,Double!E24,Surrender!E24),MAX(Hit!E24,Stand!E24,Double!E24))</f>
        <v>-1</v>
      </c>
      <c r="F24">
        <f>IF(Rules!$B$8=Rules!$D$8,MAX(Hit!F24,Stand!F24,Double!F24,Surrender!F24),MAX(Hit!F24,Stand!F24,Double!F24))</f>
        <v>-1</v>
      </c>
      <c r="G24">
        <f>IF(Rules!$B$8=Rules!$D$8,MAX(Hit!G24,Stand!G24,Double!G24,Surrender!G24),MAX(Hit!G24,Stand!G24,Double!G24))</f>
        <v>-1</v>
      </c>
      <c r="H24">
        <f>IF(Rules!$B$8=Rules!$D$8,MAX(Hit!H24,Stand!H24,Double!H24,Surrender!H24),MAX(Hit!H24,Stand!H24,Double!H24))</f>
        <v>-1</v>
      </c>
      <c r="I24">
        <f>IF(Rules!$B$8=Rules!$D$8,MAX(Hit!I24,Stand!I24,Double!I24,Surrender!I24),MAX(Hit!I24,Stand!I24,Double!I24))</f>
        <v>-1</v>
      </c>
      <c r="J24">
        <f>IF(Rules!$B$8=Rules!$D$8,MAX(Hit!J24,Stand!J24,Double!J24,Surrender!J24),MAX(Hit!J24,Stand!J24,Double!J24))</f>
        <v>-1</v>
      </c>
      <c r="K24">
        <f>IF(Rules!$B$8=Rules!$D$8,MAX(Hit!K24,Stand!K24,Double!K24,Surrender!K24),MAX(Hit!K24,Stand!K24,Double!K24))</f>
        <v>-1</v>
      </c>
      <c r="N24" s="31">
        <v>25</v>
      </c>
      <c r="O24" s="31" t="str">
        <f>IF(B24=Surrender!B24,"R",HSD!O24)</f>
        <v>S</v>
      </c>
      <c r="P24" s="31" t="str">
        <f>IF(C24=Surrender!C24,"R",HSD!P24)</f>
        <v>S</v>
      </c>
      <c r="Q24" s="31" t="str">
        <f>IF(D24=Surrender!D24,"R",HSD!Q24)</f>
        <v>S</v>
      </c>
      <c r="R24" s="31" t="str">
        <f>IF(E24=Surrender!E24,"R",HSD!R24)</f>
        <v>S</v>
      </c>
      <c r="S24" s="31" t="str">
        <f>IF(F24=Surrender!F24,"R",HSD!S24)</f>
        <v>S</v>
      </c>
      <c r="T24" s="31" t="str">
        <f>IF(G24=Surrender!G24,"R",HSD!T24)</f>
        <v>S</v>
      </c>
      <c r="U24" s="31" t="str">
        <f>IF(H24=Surrender!H24,"R",HSD!U24)</f>
        <v>S</v>
      </c>
      <c r="V24" s="31" t="str">
        <f>IF(I24=Surrender!I24,"R",HSD!V24)</f>
        <v>S</v>
      </c>
      <c r="W24" s="31" t="str">
        <f>IF(J24=Surrender!J24,"R",HSD!W24)</f>
        <v>S</v>
      </c>
      <c r="X24" s="31" t="str">
        <f>IF(K24=Surrender!K24,"R",HSD!X24)</f>
        <v>S</v>
      </c>
    </row>
    <row r="25" spans="1:24" x14ac:dyDescent="0.25">
      <c r="A25">
        <v>26</v>
      </c>
      <c r="B25">
        <f>IF(AND(Rules!$B$9=Rules!$D$9,Rules!$B$8=Rules!$D$8),MAX(Hit!B25,Stand!B25,Double!B25,Surrender!B25),MAX(Hit!B25,Stand!B25,Double!B25))</f>
        <v>-1</v>
      </c>
      <c r="C25">
        <f>IF(Rules!$B$8=Rules!$D$8,MAX(Hit!C25,Stand!C25,Double!C25,Surrender!C25),MAX(Hit!C25,Stand!C25,Double!C25))</f>
        <v>-1</v>
      </c>
      <c r="D25">
        <f>IF(Rules!$B$8=Rules!$D$8,MAX(Hit!D25,Stand!D25,Double!D25,Surrender!D25),MAX(Hit!D25,Stand!D25,Double!D25))</f>
        <v>-1</v>
      </c>
      <c r="E25">
        <f>IF(Rules!$B$8=Rules!$D$8,MAX(Hit!E25,Stand!E25,Double!E25,Surrender!E25),MAX(Hit!E25,Stand!E25,Double!E25))</f>
        <v>-1</v>
      </c>
      <c r="F25">
        <f>IF(Rules!$B$8=Rules!$D$8,MAX(Hit!F25,Stand!F25,Double!F25,Surrender!F25),MAX(Hit!F25,Stand!F25,Double!F25))</f>
        <v>-1</v>
      </c>
      <c r="G25">
        <f>IF(Rules!$B$8=Rules!$D$8,MAX(Hit!G25,Stand!G25,Double!G25,Surrender!G25),MAX(Hit!G25,Stand!G25,Double!G25))</f>
        <v>-1</v>
      </c>
      <c r="H25">
        <f>IF(Rules!$B$8=Rules!$D$8,MAX(Hit!H25,Stand!H25,Double!H25,Surrender!H25),MAX(Hit!H25,Stand!H25,Double!H25))</f>
        <v>-1</v>
      </c>
      <c r="I25">
        <f>IF(Rules!$B$8=Rules!$D$8,MAX(Hit!I25,Stand!I25,Double!I25,Surrender!I25),MAX(Hit!I25,Stand!I25,Double!I25))</f>
        <v>-1</v>
      </c>
      <c r="J25">
        <f>IF(Rules!$B$8=Rules!$D$8,MAX(Hit!J25,Stand!J25,Double!J25,Surrender!J25),MAX(Hit!J25,Stand!J25,Double!J25))</f>
        <v>-1</v>
      </c>
      <c r="K25">
        <f>IF(Rules!$B$8=Rules!$D$8,MAX(Hit!K25,Stand!K25,Double!K25,Surrender!K25),MAX(Hit!K25,Stand!K25,Double!K25))</f>
        <v>-1</v>
      </c>
      <c r="N25" s="31">
        <v>26</v>
      </c>
      <c r="O25" s="31" t="str">
        <f>IF(B25=Surrender!B25,"R",HSD!O25)</f>
        <v>S</v>
      </c>
      <c r="P25" s="31" t="str">
        <f>IF(C25=Surrender!C25,"R",HSD!P25)</f>
        <v>S</v>
      </c>
      <c r="Q25" s="31" t="str">
        <f>IF(D25=Surrender!D25,"R",HSD!Q25)</f>
        <v>S</v>
      </c>
      <c r="R25" s="31" t="str">
        <f>IF(E25=Surrender!E25,"R",HSD!R25)</f>
        <v>S</v>
      </c>
      <c r="S25" s="31" t="str">
        <f>IF(F25=Surrender!F25,"R",HSD!S25)</f>
        <v>S</v>
      </c>
      <c r="T25" s="31" t="str">
        <f>IF(G25=Surrender!G25,"R",HSD!T25)</f>
        <v>S</v>
      </c>
      <c r="U25" s="31" t="str">
        <f>IF(H25=Surrender!H25,"R",HSD!U25)</f>
        <v>S</v>
      </c>
      <c r="V25" s="31" t="str">
        <f>IF(I25=Surrender!I25,"R",HSD!V25)</f>
        <v>S</v>
      </c>
      <c r="W25" s="31" t="str">
        <f>IF(J25=Surrender!J25,"R",HSD!W25)</f>
        <v>S</v>
      </c>
      <c r="X25" s="31" t="str">
        <f>IF(K25=Surrender!K25,"R",HSD!X25)</f>
        <v>S</v>
      </c>
    </row>
    <row r="26" spans="1:24" x14ac:dyDescent="0.25">
      <c r="A26">
        <v>27</v>
      </c>
      <c r="B26">
        <f>IF(AND(Rules!$B$9=Rules!$D$9,Rules!$B$8=Rules!$D$8),MAX(Hit!B26,Stand!B26,Double!B26,Surrender!B26),MAX(Hit!B26,Stand!B26,Double!B26))</f>
        <v>-1</v>
      </c>
      <c r="C26">
        <f>IF(Rules!$B$8=Rules!$D$8,MAX(Hit!C26,Stand!C26,Double!C26,Surrender!C26),MAX(Hit!C26,Stand!C26,Double!C26))</f>
        <v>-1</v>
      </c>
      <c r="D26">
        <f>IF(Rules!$B$8=Rules!$D$8,MAX(Hit!D26,Stand!D26,Double!D26,Surrender!D26),MAX(Hit!D26,Stand!D26,Double!D26))</f>
        <v>-1</v>
      </c>
      <c r="E26">
        <f>IF(Rules!$B$8=Rules!$D$8,MAX(Hit!E26,Stand!E26,Double!E26,Surrender!E26),MAX(Hit!E26,Stand!E26,Double!E26))</f>
        <v>-1</v>
      </c>
      <c r="F26">
        <f>IF(Rules!$B$8=Rules!$D$8,MAX(Hit!F26,Stand!F26,Double!F26,Surrender!F26),MAX(Hit!F26,Stand!F26,Double!F26))</f>
        <v>-1</v>
      </c>
      <c r="G26">
        <f>IF(Rules!$B$8=Rules!$D$8,MAX(Hit!G26,Stand!G26,Double!G26,Surrender!G26),MAX(Hit!G26,Stand!G26,Double!G26))</f>
        <v>-1</v>
      </c>
      <c r="H26">
        <f>IF(Rules!$B$8=Rules!$D$8,MAX(Hit!H26,Stand!H26,Double!H26,Surrender!H26),MAX(Hit!H26,Stand!H26,Double!H26))</f>
        <v>-1</v>
      </c>
      <c r="I26">
        <f>IF(Rules!$B$8=Rules!$D$8,MAX(Hit!I26,Stand!I26,Double!I26,Surrender!I26),MAX(Hit!I26,Stand!I26,Double!I26))</f>
        <v>-1</v>
      </c>
      <c r="J26">
        <f>IF(Rules!$B$8=Rules!$D$8,MAX(Hit!J26,Stand!J26,Double!J26,Surrender!J26),MAX(Hit!J26,Stand!J26,Double!J26))</f>
        <v>-1</v>
      </c>
      <c r="K26">
        <f>IF(Rules!$B$8=Rules!$D$8,MAX(Hit!K26,Stand!K26,Double!K26,Surrender!K26),MAX(Hit!K26,Stand!K26,Double!K26))</f>
        <v>-1</v>
      </c>
      <c r="N26" s="31">
        <v>27</v>
      </c>
      <c r="O26" s="31" t="str">
        <f>IF(B26=Surrender!B26,"R",HSD!O26)</f>
        <v>S</v>
      </c>
      <c r="P26" s="31" t="str">
        <f>IF(C26=Surrender!C26,"R",HSD!P26)</f>
        <v>S</v>
      </c>
      <c r="Q26" s="31" t="str">
        <f>IF(D26=Surrender!D26,"R",HSD!Q26)</f>
        <v>S</v>
      </c>
      <c r="R26" s="31" t="str">
        <f>IF(E26=Surrender!E26,"R",HSD!R26)</f>
        <v>S</v>
      </c>
      <c r="S26" s="31" t="str">
        <f>IF(F26=Surrender!F26,"R",HSD!S26)</f>
        <v>S</v>
      </c>
      <c r="T26" s="31" t="str">
        <f>IF(G26=Surrender!G26,"R",HSD!T26)</f>
        <v>S</v>
      </c>
      <c r="U26" s="31" t="str">
        <f>IF(H26=Surrender!H26,"R",HSD!U26)</f>
        <v>S</v>
      </c>
      <c r="V26" s="31" t="str">
        <f>IF(I26=Surrender!I26,"R",HSD!V26)</f>
        <v>S</v>
      </c>
      <c r="W26" s="31" t="str">
        <f>IF(J26=Surrender!J26,"R",HSD!W26)</f>
        <v>S</v>
      </c>
      <c r="X26" s="31" t="str">
        <f>IF(K26=Surrender!K26,"R",HSD!X26)</f>
        <v>S</v>
      </c>
    </row>
    <row r="27" spans="1:24" x14ac:dyDescent="0.25">
      <c r="A27">
        <v>28</v>
      </c>
      <c r="B27">
        <f>IF(AND(Rules!$B$9=Rules!$D$9,Rules!$B$8=Rules!$D$8),MAX(Hit!B27,Stand!B27,Double!B27,Surrender!B27),MAX(Hit!B27,Stand!B27,Double!B27))</f>
        <v>-1</v>
      </c>
      <c r="C27">
        <f>IF(Rules!$B$8=Rules!$D$8,MAX(Hit!C27,Stand!C27,Double!C27,Surrender!C27),MAX(Hit!C27,Stand!C27,Double!C27))</f>
        <v>-1</v>
      </c>
      <c r="D27">
        <f>IF(Rules!$B$8=Rules!$D$8,MAX(Hit!D27,Stand!D27,Double!D27,Surrender!D27),MAX(Hit!D27,Stand!D27,Double!D27))</f>
        <v>-1</v>
      </c>
      <c r="E27">
        <f>IF(Rules!$B$8=Rules!$D$8,MAX(Hit!E27,Stand!E27,Double!E27,Surrender!E27),MAX(Hit!E27,Stand!E27,Double!E27))</f>
        <v>-1</v>
      </c>
      <c r="F27">
        <f>IF(Rules!$B$8=Rules!$D$8,MAX(Hit!F27,Stand!F27,Double!F27,Surrender!F27),MAX(Hit!F27,Stand!F27,Double!F27))</f>
        <v>-1</v>
      </c>
      <c r="G27">
        <f>IF(Rules!$B$8=Rules!$D$8,MAX(Hit!G27,Stand!G27,Double!G27,Surrender!G27),MAX(Hit!G27,Stand!G27,Double!G27))</f>
        <v>-1</v>
      </c>
      <c r="H27">
        <f>IF(Rules!$B$8=Rules!$D$8,MAX(Hit!H27,Stand!H27,Double!H27,Surrender!H27),MAX(Hit!H27,Stand!H27,Double!H27))</f>
        <v>-1</v>
      </c>
      <c r="I27">
        <f>IF(Rules!$B$8=Rules!$D$8,MAX(Hit!I27,Stand!I27,Double!I27,Surrender!I27),MAX(Hit!I27,Stand!I27,Double!I27))</f>
        <v>-1</v>
      </c>
      <c r="J27">
        <f>IF(Rules!$B$8=Rules!$D$8,MAX(Hit!J27,Stand!J27,Double!J27,Surrender!J27),MAX(Hit!J27,Stand!J27,Double!J27))</f>
        <v>-1</v>
      </c>
      <c r="K27">
        <f>IF(Rules!$B$8=Rules!$D$8,MAX(Hit!K27,Stand!K27,Double!K27,Surrender!K27),MAX(Hit!K27,Stand!K27,Double!K27))</f>
        <v>-1</v>
      </c>
      <c r="N27" s="31">
        <v>28</v>
      </c>
      <c r="O27" s="31" t="str">
        <f>IF(B27=Surrender!B27,"R",HSD!O27)</f>
        <v>S</v>
      </c>
      <c r="P27" s="31" t="str">
        <f>IF(C27=Surrender!C27,"R",HSD!P27)</f>
        <v>S</v>
      </c>
      <c r="Q27" s="31" t="str">
        <f>IF(D27=Surrender!D27,"R",HSD!Q27)</f>
        <v>S</v>
      </c>
      <c r="R27" s="31" t="str">
        <f>IF(E27=Surrender!E27,"R",HSD!R27)</f>
        <v>S</v>
      </c>
      <c r="S27" s="31" t="str">
        <f>IF(F27=Surrender!F27,"R",HSD!S27)</f>
        <v>S</v>
      </c>
      <c r="T27" s="31" t="str">
        <f>IF(G27=Surrender!G27,"R",HSD!T27)</f>
        <v>S</v>
      </c>
      <c r="U27" s="31" t="str">
        <f>IF(H27=Surrender!H27,"R",HSD!U27)</f>
        <v>S</v>
      </c>
      <c r="V27" s="31" t="str">
        <f>IF(I27=Surrender!I27,"R",HSD!V27)</f>
        <v>S</v>
      </c>
      <c r="W27" s="31" t="str">
        <f>IF(J27=Surrender!J27,"R",HSD!W27)</f>
        <v>S</v>
      </c>
      <c r="X27" s="31" t="str">
        <f>IF(K27=Surrender!K27,"R",HSD!X27)</f>
        <v>S</v>
      </c>
    </row>
    <row r="28" spans="1:24" x14ac:dyDescent="0.25">
      <c r="A28">
        <v>29</v>
      </c>
      <c r="B28">
        <f>IF(AND(Rules!$B$9=Rules!$D$9,Rules!$B$8=Rules!$D$8),MAX(Hit!B28,Stand!B28,Double!B28,Surrender!B28),MAX(Hit!B28,Stand!B28,Double!B28))</f>
        <v>-1</v>
      </c>
      <c r="C28">
        <f>IF(Rules!$B$8=Rules!$D$8,MAX(Hit!C28,Stand!C28,Double!C28,Surrender!C28),MAX(Hit!C28,Stand!C28,Double!C28))</f>
        <v>-1</v>
      </c>
      <c r="D28">
        <f>IF(Rules!$B$8=Rules!$D$8,MAX(Hit!D28,Stand!D28,Double!D28,Surrender!D28),MAX(Hit!D28,Stand!D28,Double!D28))</f>
        <v>-1</v>
      </c>
      <c r="E28">
        <f>IF(Rules!$B$8=Rules!$D$8,MAX(Hit!E28,Stand!E28,Double!E28,Surrender!E28),MAX(Hit!E28,Stand!E28,Double!E28))</f>
        <v>-1</v>
      </c>
      <c r="F28">
        <f>IF(Rules!$B$8=Rules!$D$8,MAX(Hit!F28,Stand!F28,Double!F28,Surrender!F28),MAX(Hit!F28,Stand!F28,Double!F28))</f>
        <v>-1</v>
      </c>
      <c r="G28">
        <f>IF(Rules!$B$8=Rules!$D$8,MAX(Hit!G28,Stand!G28,Double!G28,Surrender!G28),MAX(Hit!G28,Stand!G28,Double!G28))</f>
        <v>-1</v>
      </c>
      <c r="H28">
        <f>IF(Rules!$B$8=Rules!$D$8,MAX(Hit!H28,Stand!H28,Double!H28,Surrender!H28),MAX(Hit!H28,Stand!H28,Double!H28))</f>
        <v>-1</v>
      </c>
      <c r="I28">
        <f>IF(Rules!$B$8=Rules!$D$8,MAX(Hit!I28,Stand!I28,Double!I28,Surrender!I28),MAX(Hit!I28,Stand!I28,Double!I28))</f>
        <v>-1</v>
      </c>
      <c r="J28">
        <f>IF(Rules!$B$8=Rules!$D$8,MAX(Hit!J28,Stand!J28,Double!J28,Surrender!J28),MAX(Hit!J28,Stand!J28,Double!J28))</f>
        <v>-1</v>
      </c>
      <c r="K28">
        <f>IF(Rules!$B$8=Rules!$D$8,MAX(Hit!K28,Stand!K28,Double!K28,Surrender!K28),MAX(Hit!K28,Stand!K28,Double!K28))</f>
        <v>-1</v>
      </c>
      <c r="N28" s="31">
        <v>29</v>
      </c>
      <c r="O28" s="31" t="str">
        <f>IF(B28=Surrender!B28,"R",HSD!O28)</f>
        <v>S</v>
      </c>
      <c r="P28" s="31" t="str">
        <f>IF(C28=Surrender!C28,"R",HSD!P28)</f>
        <v>S</v>
      </c>
      <c r="Q28" s="31" t="str">
        <f>IF(D28=Surrender!D28,"R",HSD!Q28)</f>
        <v>S</v>
      </c>
      <c r="R28" s="31" t="str">
        <f>IF(E28=Surrender!E28,"R",HSD!R28)</f>
        <v>S</v>
      </c>
      <c r="S28" s="31" t="str">
        <f>IF(F28=Surrender!F28,"R",HSD!S28)</f>
        <v>S</v>
      </c>
      <c r="T28" s="31" t="str">
        <f>IF(G28=Surrender!G28,"R",HSD!T28)</f>
        <v>S</v>
      </c>
      <c r="U28" s="31" t="str">
        <f>IF(H28=Surrender!H28,"R",HSD!U28)</f>
        <v>S</v>
      </c>
      <c r="V28" s="31" t="str">
        <f>IF(I28=Surrender!I28,"R",HSD!V28)</f>
        <v>S</v>
      </c>
      <c r="W28" s="31" t="str">
        <f>IF(J28=Surrender!J28,"R",HSD!W28)</f>
        <v>S</v>
      </c>
      <c r="X28" s="31" t="str">
        <f>IF(K28=Surrender!K28,"R",HSD!X28)</f>
        <v>S</v>
      </c>
    </row>
    <row r="29" spans="1:24" x14ac:dyDescent="0.25">
      <c r="A29">
        <v>30</v>
      </c>
      <c r="B29">
        <f>IF(AND(Rules!$B$9=Rules!$D$9,Rules!$B$8=Rules!$D$8),MAX(Hit!B29,Stand!B29,Double!B29,Surrender!B29),MAX(Hit!B29,Stand!B29,Double!B29))</f>
        <v>-1</v>
      </c>
      <c r="C29">
        <f>IF(Rules!$B$8=Rules!$D$8,MAX(Hit!C29,Stand!C29,Double!C29,Surrender!C29),MAX(Hit!C29,Stand!C29,Double!C29))</f>
        <v>-1</v>
      </c>
      <c r="D29">
        <f>IF(Rules!$B$8=Rules!$D$8,MAX(Hit!D29,Stand!D29,Double!D29,Surrender!D29),MAX(Hit!D29,Stand!D29,Double!D29))</f>
        <v>-1</v>
      </c>
      <c r="E29">
        <f>IF(Rules!$B$8=Rules!$D$8,MAX(Hit!E29,Stand!E29,Double!E29,Surrender!E29),MAX(Hit!E29,Stand!E29,Double!E29))</f>
        <v>-1</v>
      </c>
      <c r="F29">
        <f>IF(Rules!$B$8=Rules!$D$8,MAX(Hit!F29,Stand!F29,Double!F29,Surrender!F29),MAX(Hit!F29,Stand!F29,Double!F29))</f>
        <v>-1</v>
      </c>
      <c r="G29">
        <f>IF(Rules!$B$8=Rules!$D$8,MAX(Hit!G29,Stand!G29,Double!G29,Surrender!G29),MAX(Hit!G29,Stand!G29,Double!G29))</f>
        <v>-1</v>
      </c>
      <c r="H29">
        <f>IF(Rules!$B$8=Rules!$D$8,MAX(Hit!H29,Stand!H29,Double!H29,Surrender!H29),MAX(Hit!H29,Stand!H29,Double!H29))</f>
        <v>-1</v>
      </c>
      <c r="I29">
        <f>IF(Rules!$B$8=Rules!$D$8,MAX(Hit!I29,Stand!I29,Double!I29,Surrender!I29),MAX(Hit!I29,Stand!I29,Double!I29))</f>
        <v>-1</v>
      </c>
      <c r="J29">
        <f>IF(Rules!$B$8=Rules!$D$8,MAX(Hit!J29,Stand!J29,Double!J29,Surrender!J29),MAX(Hit!J29,Stand!J29,Double!J29))</f>
        <v>-1</v>
      </c>
      <c r="K29">
        <f>IF(Rules!$B$8=Rules!$D$8,MAX(Hit!K29,Stand!K29,Double!K29,Surrender!K29),MAX(Hit!K29,Stand!K29,Double!K29))</f>
        <v>-1</v>
      </c>
      <c r="N29" s="31">
        <v>30</v>
      </c>
      <c r="O29" s="31" t="str">
        <f>IF(B29=Surrender!B29,"R",HSD!O29)</f>
        <v>S</v>
      </c>
      <c r="P29" s="31" t="str">
        <f>IF(C29=Surrender!C29,"R",HSD!P29)</f>
        <v>S</v>
      </c>
      <c r="Q29" s="31" t="str">
        <f>IF(D29=Surrender!D29,"R",HSD!Q29)</f>
        <v>S</v>
      </c>
      <c r="R29" s="31" t="str">
        <f>IF(E29=Surrender!E29,"R",HSD!R29)</f>
        <v>S</v>
      </c>
      <c r="S29" s="31" t="str">
        <f>IF(F29=Surrender!F29,"R",HSD!S29)</f>
        <v>S</v>
      </c>
      <c r="T29" s="31" t="str">
        <f>IF(G29=Surrender!G29,"R",HSD!T29)</f>
        <v>S</v>
      </c>
      <c r="U29" s="31" t="str">
        <f>IF(H29=Surrender!H29,"R",HSD!U29)</f>
        <v>S</v>
      </c>
      <c r="V29" s="31" t="str">
        <f>IF(I29=Surrender!I29,"R",HSD!V29)</f>
        <v>S</v>
      </c>
      <c r="W29" s="31" t="str">
        <f>IF(J29=Surrender!J29,"R",HSD!W29)</f>
        <v>S</v>
      </c>
      <c r="X29" s="31" t="str">
        <f>IF(K29=Surrender!K29,"R",HSD!X29)</f>
        <v>S</v>
      </c>
    </row>
    <row r="30" spans="1:24" x14ac:dyDescent="0.25">
      <c r="A30">
        <v>31</v>
      </c>
      <c r="B30">
        <f>IF(AND(Rules!$B$9=Rules!$D$9,Rules!$B$8=Rules!$D$8),MAX(Hit!B30,Stand!B30,Double!B30,Surrender!B30),MAX(Hit!B30,Stand!B30,Double!B30))</f>
        <v>-1</v>
      </c>
      <c r="C30">
        <f>IF(Rules!$B$8=Rules!$D$8,MAX(Hit!C30,Stand!C30,Double!C30,Surrender!C30),MAX(Hit!C30,Stand!C30,Double!C30))</f>
        <v>-1</v>
      </c>
      <c r="D30">
        <f>IF(Rules!$B$8=Rules!$D$8,MAX(Hit!D30,Stand!D30,Double!D30,Surrender!D30),MAX(Hit!D30,Stand!D30,Double!D30))</f>
        <v>-1</v>
      </c>
      <c r="E30">
        <f>IF(Rules!$B$8=Rules!$D$8,MAX(Hit!E30,Stand!E30,Double!E30,Surrender!E30),MAX(Hit!E30,Stand!E30,Double!E30))</f>
        <v>-1</v>
      </c>
      <c r="F30">
        <f>IF(Rules!$B$8=Rules!$D$8,MAX(Hit!F30,Stand!F30,Double!F30,Surrender!F30),MAX(Hit!F30,Stand!F30,Double!F30))</f>
        <v>-1</v>
      </c>
      <c r="G30">
        <f>IF(Rules!$B$8=Rules!$D$8,MAX(Hit!G30,Stand!G30,Double!G30,Surrender!G30),MAX(Hit!G30,Stand!G30,Double!G30))</f>
        <v>-1</v>
      </c>
      <c r="H30">
        <f>IF(Rules!$B$8=Rules!$D$8,MAX(Hit!H30,Stand!H30,Double!H30,Surrender!H30),MAX(Hit!H30,Stand!H30,Double!H30))</f>
        <v>-1</v>
      </c>
      <c r="I30">
        <f>IF(Rules!$B$8=Rules!$D$8,MAX(Hit!I30,Stand!I30,Double!I30,Surrender!I30),MAX(Hit!I30,Stand!I30,Double!I30))</f>
        <v>-1</v>
      </c>
      <c r="J30">
        <f>IF(Rules!$B$8=Rules!$D$8,MAX(Hit!J30,Stand!J30,Double!J30,Surrender!J30),MAX(Hit!J30,Stand!J30,Double!J30))</f>
        <v>-1</v>
      </c>
      <c r="K30">
        <f>IF(Rules!$B$8=Rules!$D$8,MAX(Hit!K30,Stand!K30,Double!K30,Surrender!K30),MAX(Hit!K30,Stand!K30,Double!K30))</f>
        <v>-1</v>
      </c>
      <c r="N30" s="31">
        <v>31</v>
      </c>
      <c r="O30" s="31" t="str">
        <f>IF(B30=Surrender!B30,"R",HSD!O30)</f>
        <v>S</v>
      </c>
      <c r="P30" s="31" t="str">
        <f>IF(C30=Surrender!C30,"R",HSD!P30)</f>
        <v>S</v>
      </c>
      <c r="Q30" s="31" t="str">
        <f>IF(D30=Surrender!D30,"R",HSD!Q30)</f>
        <v>S</v>
      </c>
      <c r="R30" s="31" t="str">
        <f>IF(E30=Surrender!E30,"R",HSD!R30)</f>
        <v>S</v>
      </c>
      <c r="S30" s="31" t="str">
        <f>IF(F30=Surrender!F30,"R",HSD!S30)</f>
        <v>S</v>
      </c>
      <c r="T30" s="31" t="str">
        <f>IF(G30=Surrender!G30,"R",HSD!T30)</f>
        <v>S</v>
      </c>
      <c r="U30" s="31" t="str">
        <f>IF(H30=Surrender!H30,"R",HSD!U30)</f>
        <v>S</v>
      </c>
      <c r="V30" s="31" t="str">
        <f>IF(I30=Surrender!I30,"R",HSD!V30)</f>
        <v>S</v>
      </c>
      <c r="W30" s="31" t="str">
        <f>IF(J30=Surrender!J30,"R",HSD!W30)</f>
        <v>S</v>
      </c>
      <c r="X30" s="31" t="str">
        <f>IF(K30=Surrender!K30,"R",HSD!X30)</f>
        <v>S</v>
      </c>
    </row>
    <row r="32" spans="1:24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N32" s="31" t="s">
        <v>4</v>
      </c>
      <c r="O32" s="31">
        <v>1</v>
      </c>
      <c r="P32" s="31">
        <v>2</v>
      </c>
      <c r="Q32" s="31">
        <v>3</v>
      </c>
      <c r="R32" s="31">
        <v>4</v>
      </c>
      <c r="S32" s="31">
        <v>5</v>
      </c>
      <c r="T32" s="31">
        <v>6</v>
      </c>
      <c r="U32" s="31">
        <v>7</v>
      </c>
      <c r="V32" s="31">
        <v>8</v>
      </c>
      <c r="W32" s="31">
        <v>9</v>
      </c>
      <c r="X32" s="31">
        <v>10</v>
      </c>
    </row>
    <row r="33" spans="1:24" x14ac:dyDescent="0.25">
      <c r="A33">
        <v>12</v>
      </c>
      <c r="B33">
        <f>IF(AND(Rules!$B$9=Rules!$D$9,Rules!$B$8=Rules!$D$8),MAX(Hit!B33,Stand!B33,Double!B33,Surrender!B33),MAX(Hit!B33,Stand!B33,Double!B33))</f>
        <v>-0.2052135310715586</v>
      </c>
      <c r="C33">
        <f>IF(Rules!$B$8=Rules!$D$8,MAX(Hit!C33,Stand!C33,Double!C33,Surrender!C33),MAX(Hit!C33,Stand!C33,Double!C33))</f>
        <v>8.1836216051656099E-2</v>
      </c>
      <c r="D33">
        <f>IF(Rules!$B$8=Rules!$D$8,MAX(Hit!D33,Stand!D33,Double!D33,Surrender!D33),MAX(Hit!D33,Stand!D33,Double!D33))</f>
        <v>0.10350704654207785</v>
      </c>
      <c r="E33">
        <f>IF(Rules!$B$8=Rules!$D$8,MAX(Hit!E33,Stand!E33,Double!E33,Surrender!E33),MAX(Hit!E33,Stand!E33,Double!E33))</f>
        <v>0.12659562809256975</v>
      </c>
      <c r="F33">
        <f>IF(Rules!$B$8=Rules!$D$8,MAX(Hit!F33,Stand!F33,Double!F33,Surrender!F33),MAX(Hit!F33,Stand!F33,Double!F33))</f>
        <v>0.15648238458465505</v>
      </c>
      <c r="G33">
        <f>IF(Rules!$B$8=Rules!$D$8,MAX(Hit!G33,Stand!G33,Double!G33,Surrender!G33),MAX(Hit!G33,Stand!G33,Double!G33))</f>
        <v>0.18595361333225541</v>
      </c>
      <c r="H33">
        <f>IF(Rules!$B$8=Rules!$D$8,MAX(Hit!H33,Stand!H33,Double!H33,Surrender!H33),MAX(Hit!H33,Stand!H33,Double!H33))</f>
        <v>0.16547293077063502</v>
      </c>
      <c r="I33">
        <f>IF(Rules!$B$8=Rules!$D$8,MAX(Hit!I33,Stand!I33,Double!I33,Surrender!I33),MAX(Hit!I33,Stand!I33,Double!I33))</f>
        <v>9.5115020927032348E-2</v>
      </c>
      <c r="J33">
        <f>IF(Rules!$B$8=Rules!$D$8,MAX(Hit!J33,Stand!J33,Double!J33,Surrender!J33),MAX(Hit!J33,Stand!J33,Double!J33))</f>
        <v>6.5790841226834318E-5</v>
      </c>
      <c r="K33">
        <f>IF(Rules!$B$8=Rules!$D$8,MAX(Hit!K33,Stand!K33,Double!K33,Surrender!K33),MAX(Hit!K33,Stand!K33,Double!K33))</f>
        <v>-0.12808280155666146</v>
      </c>
      <c r="N33" s="31">
        <v>12</v>
      </c>
      <c r="O33" s="31" t="str">
        <f>IF(B33=Surrender!B33,"R",HSD!O33)</f>
        <v>H</v>
      </c>
      <c r="P33" s="31" t="str">
        <f>IF(C33=Surrender!C33,"R",HSD!P33)</f>
        <v>H</v>
      </c>
      <c r="Q33" s="31" t="str">
        <f>IF(D33=Surrender!D33,"R",HSD!Q33)</f>
        <v>H</v>
      </c>
      <c r="R33" s="31" t="str">
        <f>IF(E33=Surrender!E33,"R",HSD!R33)</f>
        <v>H</v>
      </c>
      <c r="S33" s="31" t="str">
        <f>IF(F33=Surrender!F33,"R",HSD!S33)</f>
        <v>H</v>
      </c>
      <c r="T33" s="31" t="str">
        <f>IF(G33=Surrender!G33,"R",HSD!T33)</f>
        <v>H</v>
      </c>
      <c r="U33" s="31" t="str">
        <f>IF(H33=Surrender!H33,"R",HSD!U33)</f>
        <v>H</v>
      </c>
      <c r="V33" s="31" t="str">
        <f>IF(I33=Surrender!I33,"R",HSD!V33)</f>
        <v>H</v>
      </c>
      <c r="W33" s="31" t="str">
        <f>IF(J33=Surrender!J33,"R",HSD!W33)</f>
        <v>H</v>
      </c>
      <c r="X33" s="31" t="str">
        <f>IF(K33=Surrender!K33,"R",HSD!X33)</f>
        <v>H</v>
      </c>
    </row>
    <row r="34" spans="1:24" x14ac:dyDescent="0.25">
      <c r="A34">
        <v>13</v>
      </c>
      <c r="B34">
        <f>IF(AND(Rules!$B$9=Rules!$D$9,Rules!$B$8=Rules!$D$8),MAX(Hit!B34,Stand!B34,Double!B34,Surrender!B34),MAX(Hit!B34,Stand!B34,Double!B34))</f>
        <v>-0.2347217780244493</v>
      </c>
      <c r="C34">
        <f>IF(Rules!$B$8=Rules!$D$8,MAX(Hit!C34,Stand!C34,Double!C34,Surrender!C34),MAX(Hit!C34,Stand!C34,Double!C34))</f>
        <v>4.6636132695309557E-2</v>
      </c>
      <c r="D34">
        <f>IF(Rules!$B$8=Rules!$D$8,MAX(Hit!D34,Stand!D34,Double!D34,Surrender!D34),MAX(Hit!D34,Stand!D34,Double!D34))</f>
        <v>7.4118813392744121E-2</v>
      </c>
      <c r="E34">
        <f>IF(Rules!$B$8=Rules!$D$8,MAX(Hit!E34,Stand!E34,Double!E34,Surrender!E34),MAX(Hit!E34,Stand!E34,Double!E34))</f>
        <v>0.10247714687203517</v>
      </c>
      <c r="F34">
        <f>IF(Rules!$B$8=Rules!$D$8,MAX(Hit!F34,Stand!F34,Double!F34,Surrender!F34),MAX(Hit!F34,Stand!F34,Double!F34))</f>
        <v>0.13336273848321714</v>
      </c>
      <c r="G34">
        <f>IF(Rules!$B$8=Rules!$D$8,MAX(Hit!G34,Stand!G34,Double!G34,Surrender!G34),MAX(Hit!G34,Stand!G34,Double!G34))</f>
        <v>0.17974820582791498</v>
      </c>
      <c r="H34">
        <f>IF(Rules!$B$8=Rules!$D$8,MAX(Hit!H34,Stand!H34,Double!H34,Surrender!H34),MAX(Hit!H34,Stand!H34,Double!H34))</f>
        <v>0.12238569517899199</v>
      </c>
      <c r="I34">
        <f>IF(Rules!$B$8=Rules!$D$8,MAX(Hit!I34,Stand!I34,Double!I34,Surrender!I34),MAX(Hit!I34,Stand!I34,Double!I34))</f>
        <v>5.4057070196311383E-2</v>
      </c>
      <c r="J34">
        <f>IF(Rules!$B$8=Rules!$D$8,MAX(Hit!J34,Stand!J34,Double!J34,Surrender!J34),MAX(Hit!J34,Stand!J34,Double!J34))</f>
        <v>-3.7694688127479961E-2</v>
      </c>
      <c r="K34">
        <f>IF(Rules!$B$8=Rules!$D$8,MAX(Hit!K34,Stand!K34,Double!K34,Surrender!K34),MAX(Hit!K34,Stand!K34,Double!K34))</f>
        <v>-0.16080628455762785</v>
      </c>
      <c r="N34" s="31">
        <v>13</v>
      </c>
      <c r="O34" s="31" t="str">
        <f>IF(B34=Surrender!B34,"R",HSD!O34)</f>
        <v>H</v>
      </c>
      <c r="P34" s="31" t="str">
        <f>IF(C34=Surrender!C34,"R",HSD!P34)</f>
        <v>H</v>
      </c>
      <c r="Q34" s="31" t="str">
        <f>IF(D34=Surrender!D34,"R",HSD!Q34)</f>
        <v>H</v>
      </c>
      <c r="R34" s="31" t="str">
        <f>IF(E34=Surrender!E34,"R",HSD!R34)</f>
        <v>H</v>
      </c>
      <c r="S34" s="31" t="str">
        <f>IF(F34=Surrender!F34,"R",HSD!S34)</f>
        <v>H</v>
      </c>
      <c r="T34" s="31" t="str">
        <f>IF(G34=Surrender!G34,"R",HSD!T34)</f>
        <v>D</v>
      </c>
      <c r="U34" s="31" t="str">
        <f>IF(H34=Surrender!H34,"R",HSD!U34)</f>
        <v>H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5">
      <c r="A35">
        <v>14</v>
      </c>
      <c r="B35">
        <f>IF(AND(Rules!$B$9=Rules!$D$9,Rules!$B$8=Rules!$D$8),MAX(Hit!B35,Stand!B35,Double!B35,Surrender!B35),MAX(Hit!B35,Stand!B35,Double!B35))</f>
        <v>-0.26406959413166398</v>
      </c>
      <c r="C35">
        <f>IF(Rules!$B$8=Rules!$D$8,MAX(Hit!C35,Stand!C35,Double!C35,Surrender!C35),MAX(Hit!C35,Stand!C35,Double!C35))</f>
        <v>2.2391856987839076E-2</v>
      </c>
      <c r="D35">
        <f>IF(Rules!$B$8=Rules!$D$8,MAX(Hit!D35,Stand!D35,Double!D35,Surrender!D35),MAX(Hit!D35,Stand!D35,Double!D35))</f>
        <v>5.0806738919282862E-2</v>
      </c>
      <c r="E35">
        <f>IF(Rules!$B$8=Rules!$D$8,MAX(Hit!E35,Stand!E35,Double!E35,Surrender!E35),MAX(Hit!E35,Stand!E35,Double!E35))</f>
        <v>8.0081414310110191E-2</v>
      </c>
      <c r="F35">
        <f>IF(Rules!$B$8=Rules!$D$8,MAX(Hit!F35,Stand!F35,Double!F35,Surrender!F35),MAX(Hit!F35,Stand!F35,Double!F35))</f>
        <v>0.12595448524867892</v>
      </c>
      <c r="G35">
        <f>IF(Rules!$B$8=Rules!$D$8,MAX(Hit!G35,Stand!G35,Double!G35,Surrender!G35),MAX(Hit!G35,Stand!G35,Double!G35))</f>
        <v>0.17974820582791493</v>
      </c>
      <c r="H35">
        <f>IF(Rules!$B$8=Rules!$D$8,MAX(Hit!H35,Stand!H35,Double!H35,Surrender!H35),MAX(Hit!H35,Stand!H35,Double!H35))</f>
        <v>7.9507488494468218E-2</v>
      </c>
      <c r="I35">
        <f>IF(Rules!$B$8=Rules!$D$8,MAX(Hit!I35,Stand!I35,Double!I35,Surrender!I35),MAX(Hit!I35,Stand!I35,Double!I35))</f>
        <v>1.3277219463208506E-2</v>
      </c>
      <c r="J35">
        <f>IF(Rules!$B$8=Rules!$D$8,MAX(Hit!J35,Stand!J35,Double!J35,Surrender!J35),MAX(Hit!J35,Stand!J35,Double!J35))</f>
        <v>-7.5163189441683903E-2</v>
      </c>
      <c r="K35">
        <f>IF(Rules!$B$8=Rules!$D$8,MAX(Hit!K35,Stand!K35,Double!K35,Surrender!K35),MAX(Hit!K35,Stand!K35,Double!K35))</f>
        <v>-0.19330354140765696</v>
      </c>
      <c r="N35" s="31">
        <v>14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D</v>
      </c>
      <c r="T35" s="31" t="str">
        <f>IF(G35=Surrender!G35,"R",HSD!T35)</f>
        <v>D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5">
      <c r="A36">
        <v>15</v>
      </c>
      <c r="B36">
        <f>IF(AND(Rules!$B$9=Rules!$D$9,Rules!$B$8=Rules!$D$8),MAX(Hit!B36,Stand!B36,Double!B36,Surrender!B36),MAX(Hit!B36,Stand!B36,Double!B36))</f>
        <v>-0.29312934580507016</v>
      </c>
      <c r="C36">
        <f>IF(Rules!$B$8=Rules!$D$8,MAX(Hit!C36,Stand!C36,Double!C36,Surrender!C36),MAX(Hit!C36,Stand!C36,Double!C36))</f>
        <v>-1.2068474052642775E-4</v>
      </c>
      <c r="D36">
        <f>IF(Rules!$B$8=Rules!$D$8,MAX(Hit!D36,Stand!D36,Double!D36,Surrender!D36),MAX(Hit!D36,Stand!D36,Double!D36))</f>
        <v>2.9159812622497394E-2</v>
      </c>
      <c r="E36">
        <f>IF(Rules!$B$8=Rules!$D$8,MAX(Hit!E36,Stand!E36,Double!E36,Surrender!E36),MAX(Hit!E36,Stand!E36,Double!E36))</f>
        <v>5.9285376931179856E-2</v>
      </c>
      <c r="F36">
        <f>IF(Rules!$B$8=Rules!$D$8,MAX(Hit!F36,Stand!F36,Double!F36,Surrender!F36),MAX(Hit!F36,Stand!F36,Double!F36))</f>
        <v>0.12595448524867892</v>
      </c>
      <c r="G36">
        <f>IF(Rules!$B$8=Rules!$D$8,MAX(Hit!G36,Stand!G36,Double!G36,Surrender!G36),MAX(Hit!G36,Stand!G36,Double!G36))</f>
        <v>0.17974820582791493</v>
      </c>
      <c r="H36">
        <f>IF(Rules!$B$8=Rules!$D$8,MAX(Hit!H36,Stand!H36,Double!H36,Surrender!H36),MAX(Hit!H36,Stand!H36,Double!H36))</f>
        <v>3.7028282279269284E-2</v>
      </c>
      <c r="I36">
        <f>IF(Rules!$B$8=Rules!$D$8,MAX(Hit!I36,Stand!I36,Double!I36,Surrender!I36),MAX(Hit!I36,Stand!I36,Double!I36))</f>
        <v>-2.7054780502901651E-2</v>
      </c>
      <c r="J36">
        <f>IF(Rules!$B$8=Rules!$D$8,MAX(Hit!J36,Stand!J36,Double!J36,Surrender!J36),MAX(Hit!J36,Stand!J36,Double!J36))</f>
        <v>-0.11218876868994296</v>
      </c>
      <c r="K36">
        <f>IF(Rules!$B$8=Rules!$D$8,MAX(Hit!K36,Stand!K36,Double!K36,Surrender!K36),MAX(Hit!K36,Stand!K36,Double!K36))</f>
        <v>-0.22543993358238781</v>
      </c>
      <c r="N36" s="31">
        <v>15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D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5">
      <c r="A37">
        <v>16</v>
      </c>
      <c r="B37">
        <f>IF(AND(Rules!$B$9=Rules!$D$9,Rules!$B$8=Rules!$D$8),MAX(Hit!B37,Stand!B37,Double!B37,Surrender!B37),MAX(Hit!B37,Stand!B37,Double!B37))</f>
        <v>-0.31409107314591789</v>
      </c>
      <c r="C37">
        <f>IF(Rules!$B$8=Rules!$D$8,MAX(Hit!C37,Stand!C37,Double!C37,Surrender!C37),MAX(Hit!C37,Stand!C37,Double!C37))</f>
        <v>-2.1025187774008636E-2</v>
      </c>
      <c r="D37">
        <f>IF(Rules!$B$8=Rules!$D$8,MAX(Hit!D37,Stand!D37,Double!D37,Surrender!D37),MAX(Hit!D37,Stand!D37,Double!D37))</f>
        <v>9.0590953469109059E-3</v>
      </c>
      <c r="E37">
        <f>IF(Rules!$B$8=Rules!$D$8,MAX(Hit!E37,Stand!E37,Double!E37,Surrender!E37),MAX(Hit!E37,Stand!E37,Double!E37))</f>
        <v>5.8426518743744854E-2</v>
      </c>
      <c r="F37">
        <f>IF(Rules!$B$8=Rules!$D$8,MAX(Hit!F37,Stand!F37,Double!F37,Surrender!F37),MAX(Hit!F37,Stand!F37,Double!F37))</f>
        <v>0.12595448524867892</v>
      </c>
      <c r="G37">
        <f>IF(Rules!$B$8=Rules!$D$8,MAX(Hit!G37,Stand!G37,Double!G37,Surrender!G37),MAX(Hit!G37,Stand!G37,Double!G37))</f>
        <v>0.17974820582791493</v>
      </c>
      <c r="H37">
        <f>IF(Rules!$B$8=Rules!$D$8,MAX(Hit!H37,Stand!H37,Double!H37,Surrender!H37),MAX(Hit!H37,Stand!H37,Double!H37))</f>
        <v>-4.8901571730158577E-3</v>
      </c>
      <c r="I37">
        <f>IF(Rules!$B$8=Rules!$D$8,MAX(Hit!I37,Stand!I37,Double!I37,Surrender!I37),MAX(Hit!I37,Stand!I37,Double!I37))</f>
        <v>-6.6794847920094075E-2</v>
      </c>
      <c r="J37">
        <f>IF(Rules!$B$8=Rules!$D$8,MAX(Hit!J37,Stand!J37,Double!J37,Surrender!J37),MAX(Hit!J37,Stand!J37,Double!J37))</f>
        <v>-0.14864353463007479</v>
      </c>
      <c r="K37">
        <f>IF(Rules!$B$8=Rules!$D$8,MAX(Hit!K37,Stand!K37,Double!K37,Surrender!K37),MAX(Hit!K37,Stand!K37,Double!K37))</f>
        <v>-0.25710121084742421</v>
      </c>
      <c r="N37" s="31">
        <v>16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D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5">
      <c r="A38">
        <v>17</v>
      </c>
      <c r="B38">
        <f>IF(AND(Rules!$B$9=Rules!$D$9,Rules!$B$8=Rules!$D$8),MAX(Hit!B38,Stand!B38,Double!B38,Surrender!B38),MAX(Hit!B38,Stand!B38,Double!B38))</f>
        <v>-0.30094774596936275</v>
      </c>
      <c r="C38">
        <f>IF(Rules!$B$8=Rules!$D$8,MAX(Hit!C38,Stand!C38,Double!C38,Surrender!C38),MAX(Hit!C38,Stand!C38,Double!C38))</f>
        <v>-4.9104358288915018E-4</v>
      </c>
      <c r="D38">
        <f>IF(Rules!$B$8=Rules!$D$8,MAX(Hit!D38,Stand!D38,Double!D38,Surrender!D38),MAX(Hit!D38,Stand!D38,Double!D38))</f>
        <v>5.5095284479298484E-2</v>
      </c>
      <c r="E38">
        <f>IF(Rules!$B$8=Rules!$D$8,MAX(Hit!E38,Stand!E38,Double!E38,Surrender!E38),MAX(Hit!E38,Stand!E38,Double!E38))</f>
        <v>0.11865255067432867</v>
      </c>
      <c r="F38">
        <f>IF(Rules!$B$8=Rules!$D$8,MAX(Hit!F38,Stand!F38,Double!F38,Surrender!F38),MAX(Hit!F38,Stand!F38,Double!F38))</f>
        <v>0.18237815537354854</v>
      </c>
      <c r="G38">
        <f>IF(Rules!$B$8=Rules!$D$8,MAX(Hit!G38,Stand!G38,Double!G38,Surrender!G38),MAX(Hit!G38,Stand!G38,Double!G38))</f>
        <v>0.25610428729099788</v>
      </c>
      <c r="H38">
        <f>IF(Rules!$B$8=Rules!$D$8,MAX(Hit!H38,Stand!H38,Double!H38,Surrender!H38),MAX(Hit!H38,Stand!H38,Double!H38))</f>
        <v>5.3823463716116689E-2</v>
      </c>
      <c r="I38">
        <f>IF(Rules!$B$8=Rules!$D$8,MAX(Hit!I38,Stand!I38,Double!I38,Surrender!I38),MAX(Hit!I38,Stand!I38,Double!I38))</f>
        <v>-7.2915398729642075E-2</v>
      </c>
      <c r="J38">
        <f>IF(Rules!$B$8=Rules!$D$8,MAX(Hit!J38,Stand!J38,Double!J38,Surrender!J38),MAX(Hit!J38,Stand!J38,Double!J38))</f>
        <v>-0.14978689218213331</v>
      </c>
      <c r="K38">
        <f>IF(Rules!$B$8=Rules!$D$8,MAX(Hit!K38,Stand!K38,Double!K38,Surrender!K38),MAX(Hit!K38,Stand!K38,Double!K38))</f>
        <v>-0.24941602102444038</v>
      </c>
      <c r="N38" s="31">
        <v>17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D</v>
      </c>
      <c r="R38" s="31" t="str">
        <f>IF(E38=Surrender!E38,"R",HSD!R38)</f>
        <v>D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5">
      <c r="A39">
        <v>18</v>
      </c>
      <c r="B39">
        <f>IF(AND(Rules!$B$9=Rules!$D$9,Rules!$B$8=Rules!$D$8),MAX(Hit!B39,Stand!B39,Double!B39,Surrender!B39),MAX(Hit!B39,Stand!B39,Double!B39))</f>
        <v>-0.24150883119675959</v>
      </c>
      <c r="C39">
        <f>IF(Rules!$B$8=Rules!$D$8,MAX(Hit!C39,Stand!C39,Double!C39,Surrender!C39),MAX(Hit!C39,Stand!C39,Double!C39))</f>
        <v>0.12174190222088777</v>
      </c>
      <c r="D39">
        <f>IF(Rules!$B$8=Rules!$D$8,MAX(Hit!D39,Stand!D39,Double!D39,Surrender!D39),MAX(Hit!D39,Stand!D39,Double!D39))</f>
        <v>0.17764127567893764</v>
      </c>
      <c r="E39">
        <f>IF(Rules!$B$8=Rules!$D$8,MAX(Hit!E39,Stand!E39,Double!E39,Surrender!E39),MAX(Hit!E39,Stand!E39,Double!E39))</f>
        <v>0.23700384775562167</v>
      </c>
      <c r="F39">
        <f>IF(Rules!$B$8=Rules!$D$8,MAX(Hit!F39,Stand!F39,Double!F39,Surrender!F39),MAX(Hit!F39,Stand!F39,Double!F39))</f>
        <v>0.29522549562328776</v>
      </c>
      <c r="G39">
        <f>IF(Rules!$B$8=Rules!$D$8,MAX(Hit!G39,Stand!G39,Double!G39,Surrender!G39),MAX(Hit!G39,Stand!G39,Double!G39))</f>
        <v>0.38150648207879329</v>
      </c>
      <c r="H39">
        <f>IF(Rules!$B$8=Rules!$D$8,MAX(Hit!H39,Stand!H39,Double!H39,Surrender!H39),MAX(Hit!H39,Stand!H39,Double!H39))</f>
        <v>0.39955416733655175</v>
      </c>
      <c r="I39">
        <f>IF(Rules!$B$8=Rules!$D$8,MAX(Hit!I39,Stand!I39,Double!I39,Surrender!I39),MAX(Hit!I39,Stand!I39,Double!I39))</f>
        <v>0.10595134861912359</v>
      </c>
      <c r="J39">
        <f>IF(Rules!$B$8=Rules!$D$8,MAX(Hit!J39,Stand!J39,Double!J39,Surrender!J39),MAX(Hit!J39,Stand!J39,Double!J39))</f>
        <v>-0.10074430758041532</v>
      </c>
      <c r="K39">
        <f>IF(Rules!$B$8=Rules!$D$8,MAX(Hit!K39,Stand!K39,Double!K39,Surrender!K39),MAX(Hit!K39,Stand!K39,Double!K39))</f>
        <v>-0.20109793381277147</v>
      </c>
      <c r="N39" s="31">
        <v>18</v>
      </c>
      <c r="O39" s="31" t="str">
        <f>IF(B39=Surrender!B39,"R",HSD!O39)</f>
        <v>S</v>
      </c>
      <c r="P39" s="31" t="str">
        <f>IF(C39=Surrender!C39,"R",HSD!P39)</f>
        <v>S</v>
      </c>
      <c r="Q39" s="31" t="str">
        <f>IF(D39=Surrender!D39,"R",HSD!Q39)</f>
        <v>D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S</v>
      </c>
      <c r="V39" s="31" t="str">
        <f>IF(I39=Surrender!I39,"R",HSD!V39)</f>
        <v>S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5">
      <c r="A40">
        <v>19</v>
      </c>
      <c r="B40">
        <f>IF(AND(Rules!$B$9=Rules!$D$9,Rules!$B$8=Rules!$D$8),MAX(Hit!B40,Stand!B40,Double!B40,Surrender!B40),MAX(Hit!B40,Stand!B40,Double!B40))</f>
        <v>-1.8660154151531605E-2</v>
      </c>
      <c r="C40">
        <f>IF(Rules!$B$8=Rules!$D$8,MAX(Hit!C40,Stand!C40,Double!C40,Surrender!C40),MAX(Hit!C40,Stand!C40,Double!C40))</f>
        <v>0.38630468602058998</v>
      </c>
      <c r="D40">
        <f>IF(Rules!$B$8=Rules!$D$8,MAX(Hit!D40,Stand!D40,Double!D40,Surrender!D40),MAX(Hit!D40,Stand!D40,Double!D40))</f>
        <v>0.40436293659776018</v>
      </c>
      <c r="E40">
        <f>IF(Rules!$B$8=Rules!$D$8,MAX(Hit!E40,Stand!E40,Double!E40,Surrender!E40),MAX(Hit!E40,Stand!E40,Double!E40))</f>
        <v>0.42317892482749647</v>
      </c>
      <c r="F40">
        <f>IF(Rules!$B$8=Rules!$D$8,MAX(Hit!F40,Stand!F40,Double!F40,Surrender!F40),MAX(Hit!F40,Stand!F40,Double!F40))</f>
        <v>0.43951210416088371</v>
      </c>
      <c r="G40">
        <f>IF(Rules!$B$8=Rules!$D$8,MAX(Hit!G40,Stand!G40,Double!G40,Surrender!G40),MAX(Hit!G40,Stand!G40,Double!G40))</f>
        <v>0.49597707378731903</v>
      </c>
      <c r="H40">
        <f>IF(Rules!$B$8=Rules!$D$8,MAX(Hit!H40,Stand!H40,Double!H40,Surrender!H40),MAX(Hit!H40,Stand!H40,Double!H40))</f>
        <v>0.61597649575343139</v>
      </c>
      <c r="I40">
        <f>IF(Rules!$B$8=Rules!$D$8,MAX(Hit!I40,Stand!I40,Double!I40,Surrender!I40),MAX(Hit!I40,Stand!I40,Double!I40))</f>
        <v>0.59385366828669439</v>
      </c>
      <c r="J40">
        <f>IF(Rules!$B$8=Rules!$D$8,MAX(Hit!J40,Stand!J40,Double!J40,Surrender!J40),MAX(Hit!J40,Stand!J40,Double!J40))</f>
        <v>0.28759675706758142</v>
      </c>
      <c r="K40">
        <f>IF(Rules!$B$8=Rules!$D$8,MAX(Hit!K40,Stand!K40,Double!K40,Surrender!K40),MAX(Hit!K40,Stand!K40,Double!K40))</f>
        <v>-1.8660154151531549E-2</v>
      </c>
      <c r="N40" s="31">
        <v>19</v>
      </c>
      <c r="O40" s="31" t="str">
        <f>IF(B40=Surrender!B40,"R",HSD!O40)</f>
        <v>S</v>
      </c>
      <c r="P40" s="31" t="str">
        <f>IF(C40=Surrender!C40,"R",HSD!P40)</f>
        <v>S</v>
      </c>
      <c r="Q40" s="31" t="str">
        <f>IF(D40=Surrender!D40,"R",HSD!Q40)</f>
        <v>S</v>
      </c>
      <c r="R40" s="31" t="str">
        <f>IF(E40=Surrender!E40,"R",HSD!R40)</f>
        <v>S</v>
      </c>
      <c r="S40" s="31" t="str">
        <f>IF(F40=Surrender!F40,"R",HSD!S40)</f>
        <v>S</v>
      </c>
      <c r="T40" s="31" t="str">
        <f>IF(G40=Surrender!G40,"R",HSD!T40)</f>
        <v>S</v>
      </c>
      <c r="U40" s="31" t="str">
        <f>IF(H40=Surrender!H40,"R",HSD!U40)</f>
        <v>S</v>
      </c>
      <c r="V40" s="31" t="str">
        <f>IF(I40=Surrender!I40,"R",HSD!V40)</f>
        <v>S</v>
      </c>
      <c r="W40" s="31" t="str">
        <f>IF(J40=Surrender!J40,"R",HSD!W40)</f>
        <v>S</v>
      </c>
      <c r="X40" s="31" t="str">
        <f>IF(K40=Surrender!K40,"R",HSD!X40)</f>
        <v>S</v>
      </c>
    </row>
    <row r="41" spans="1:24" x14ac:dyDescent="0.25">
      <c r="A41">
        <v>20</v>
      </c>
      <c r="B41">
        <f>IF(AND(Rules!$B$9=Rules!$D$9,Rules!$B$8=Rules!$D$8),MAX(Hit!B41,Stand!B41,Double!B41,Surrender!B41),MAX(Hit!B41,Stand!B41,Double!B41))</f>
        <v>0.20418852289369643</v>
      </c>
      <c r="C41">
        <f>IF(Rules!$B$8=Rules!$D$8,MAX(Hit!C41,Stand!C41,Double!C41,Surrender!C41),MAX(Hit!C41,Stand!C41,Double!C41))</f>
        <v>0.63998657521683899</v>
      </c>
      <c r="D41">
        <f>IF(Rules!$B$8=Rules!$D$8,MAX(Hit!D41,Stand!D41,Double!D41,Surrender!D41),MAX(Hit!D41,Stand!D41,Double!D41))</f>
        <v>0.65027209425148147</v>
      </c>
      <c r="E41">
        <f>IF(Rules!$B$8=Rules!$D$8,MAX(Hit!E41,Stand!E41,Double!E41,Surrender!E41),MAX(Hit!E41,Stand!E41,Double!E41))</f>
        <v>0.66104996194807175</v>
      </c>
      <c r="F41">
        <f>IF(Rules!$B$8=Rules!$D$8,MAX(Hit!F41,Stand!F41,Double!F41,Surrender!F41),MAX(Hit!F41,Stand!F41,Double!F41))</f>
        <v>0.67035969063279999</v>
      </c>
      <c r="G41">
        <f>IF(Rules!$B$8=Rules!$D$8,MAX(Hit!G41,Stand!G41,Double!G41,Surrender!G41),MAX(Hit!G41,Stand!G41,Double!G41))</f>
        <v>0.70395857017134456</v>
      </c>
      <c r="H41">
        <f>IF(Rules!$B$8=Rules!$D$8,MAX(Hit!H41,Stand!H41,Double!H41,Surrender!H41),MAX(Hit!H41,Stand!H41,Double!H41))</f>
        <v>0.77322722653717502</v>
      </c>
      <c r="I41">
        <f>IF(Rules!$B$8=Rules!$D$8,MAX(Hit!I41,Stand!I41,Double!I41,Surrender!I41),MAX(Hit!I41,Stand!I41,Double!I41))</f>
        <v>0.79181515955189852</v>
      </c>
      <c r="J41">
        <f>IF(Rules!$B$8=Rules!$D$8,MAX(Hit!J41,Stand!J41,Double!J41,Surrender!J41),MAX(Hit!J41,Stand!J41,Double!J41))</f>
        <v>0.75835687080859615</v>
      </c>
      <c r="K41">
        <f>IF(Rules!$B$8=Rules!$D$8,MAX(Hit!K41,Stand!K41,Double!K41,Surrender!K41),MAX(Hit!K41,Stand!K41,Double!K41))</f>
        <v>0.43495775366292733</v>
      </c>
      <c r="N41" s="31">
        <v>20</v>
      </c>
      <c r="O41" s="31" t="str">
        <f>IF(B41=Surrender!B41,"R",HSD!O41)</f>
        <v>S</v>
      </c>
      <c r="P41" s="31" t="str">
        <f>IF(C41=Surrender!C41,"R",HSD!P41)</f>
        <v>S</v>
      </c>
      <c r="Q41" s="31" t="str">
        <f>IF(D41=Surrender!D41,"R",HSD!Q41)</f>
        <v>S</v>
      </c>
      <c r="R41" s="31" t="str">
        <f>IF(E41=Surrender!E41,"R",HSD!R41)</f>
        <v>S</v>
      </c>
      <c r="S41" s="31" t="str">
        <f>IF(F41=Surrender!F41,"R",HSD!S41)</f>
        <v>S</v>
      </c>
      <c r="T41" s="31" t="str">
        <f>IF(G41=Surrender!G41,"R",HSD!T41)</f>
        <v>S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S</v>
      </c>
      <c r="X41" s="31" t="str">
        <f>IF(K41=Surrender!K41,"R",HSD!X41)</f>
        <v>S</v>
      </c>
    </row>
    <row r="42" spans="1:24" x14ac:dyDescent="0.25">
      <c r="A42">
        <v>21</v>
      </c>
      <c r="B42">
        <f>IF(AND(Rules!$B$9=Rules!$D$9,Rules!$B$8=Rules!$D$8),MAX(Hit!B42,Stand!B42,Double!B42,Surrender!B42),MAX(Hit!B42,Stand!B42,Double!B42))</f>
        <v>0.65780643070815525</v>
      </c>
      <c r="C42">
        <f>IF(Rules!$B$8=Rules!$D$8,MAX(Hit!C42,Stand!C42,Double!C42,Surrender!C42),MAX(Hit!C42,Stand!C42,Double!C42))</f>
        <v>0.88200651549404019</v>
      </c>
      <c r="D42">
        <f>IF(Rules!$B$8=Rules!$D$8,MAX(Hit!D42,Stand!D42,Double!D42,Surrender!D42),MAX(Hit!D42,Stand!D42,Double!D42))</f>
        <v>0.8853003573017495</v>
      </c>
      <c r="E42">
        <f>IF(Rules!$B$8=Rules!$D$8,MAX(Hit!E42,Stand!E42,Double!E42,Surrender!E42),MAX(Hit!E42,Stand!E42,Double!E42))</f>
        <v>0.88876729296591961</v>
      </c>
      <c r="F42">
        <f>IF(Rules!$B$8=Rules!$D$8,MAX(Hit!F42,Stand!F42,Double!F42,Surrender!F42),MAX(Hit!F42,Stand!F42,Double!F42))</f>
        <v>0.89175382659528035</v>
      </c>
      <c r="G42">
        <f>IF(Rules!$B$8=Rules!$D$8,MAX(Hit!G42,Stand!G42,Double!G42,Surrender!G42),MAX(Hit!G42,Stand!G42,Double!G42))</f>
        <v>0.90283674384257995</v>
      </c>
      <c r="H42">
        <f>IF(Rules!$B$8=Rules!$D$8,MAX(Hit!H42,Stand!H42,Double!H42,Surrender!H42),MAX(Hit!H42,Stand!H42,Double!H42))</f>
        <v>0.92592629596452347</v>
      </c>
      <c r="I42">
        <f>IF(Rules!$B$8=Rules!$D$8,MAX(Hit!I42,Stand!I42,Double!I42,Surrender!I42),MAX(Hit!I42,Stand!I42,Double!I42))</f>
        <v>0.93060505318396625</v>
      </c>
      <c r="J42">
        <f>IF(Rules!$B$8=Rules!$D$8,MAX(Hit!J42,Stand!J42,Double!J42,Surrender!J42),MAX(Hit!J42,Stand!J42,Double!J42))</f>
        <v>0.93917615614724415</v>
      </c>
      <c r="K42">
        <f>IF(Rules!$B$8=Rules!$D$8,MAX(Hit!K42,Stand!K42,Double!K42,Surrender!K42),MAX(Hit!K42,Stand!K42,Double!K42))</f>
        <v>0.88857566147738609</v>
      </c>
      <c r="N42" s="31">
        <v>21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5">
      <c r="A43">
        <v>22</v>
      </c>
      <c r="B43">
        <f>IF(AND(Rules!$B$9=Rules!$D$9,Rules!$B$8=Rules!$D$8),MAX(Hit!B43,Stand!B43,Double!B43,Surrender!B43),MAX(Hit!B43,Stand!B43,Double!B43))</f>
        <v>-0.4656605837768395</v>
      </c>
      <c r="C43">
        <f>IF(Rules!$B$8=Rules!$D$8,MAX(Hit!C43,Stand!C43,Double!C43,Surrender!C43),MAX(Hit!C43,Stand!C43,Double!C43))</f>
        <v>-0.25338998596663803</v>
      </c>
      <c r="D43">
        <f>IF(Rules!$B$8=Rules!$D$8,MAX(Hit!D43,Stand!D43,Double!D43,Surrender!D43),MAX(Hit!D43,Stand!D43,Double!D43))</f>
        <v>-0.23369089979808655</v>
      </c>
      <c r="E43">
        <f>IF(Rules!$B$8=Rules!$D$8,MAX(Hit!E43,Stand!E43,Double!E43,Surrender!E43),MAX(Hit!E43,Stand!E43,Double!E43))</f>
        <v>-0.21106310899491437</v>
      </c>
      <c r="F43">
        <f>IF(Rules!$B$8=Rules!$D$8,MAX(Hit!F43,Stand!F43,Double!F43,Surrender!F43),MAX(Hit!F43,Stand!F43,Double!F43))</f>
        <v>-0.16719266083547546</v>
      </c>
      <c r="G43">
        <f>IF(Rules!$B$8=Rules!$D$8,MAX(Hit!G43,Stand!G43,Double!G43,Surrender!G43),MAX(Hit!G43,Stand!G43,Double!G43))</f>
        <v>-0.15369901583000456</v>
      </c>
      <c r="H43">
        <f>IF(Rules!$B$8=Rules!$D$8,MAX(Hit!H43,Stand!H43,Double!H43,Surrender!H43),MAX(Hit!H43,Stand!H43,Double!H43))</f>
        <v>-0.21284771451731427</v>
      </c>
      <c r="I43">
        <f>IF(Rules!$B$8=Rules!$D$8,MAX(Hit!I43,Stand!I43,Double!I43,Surrender!I43),MAX(Hit!I43,Stand!I43,Double!I43))</f>
        <v>-0.2715748050242861</v>
      </c>
      <c r="J43">
        <f>IF(Rules!$B$8=Rules!$D$8,MAX(Hit!J43,Stand!J43,Double!J43,Surrender!J43),MAX(Hit!J43,Stand!J43,Double!J43))</f>
        <v>-0.34001328060893565</v>
      </c>
      <c r="K43">
        <f>IF(Rules!$B$8=Rules!$D$8,MAX(Hit!K43,Stand!K43,Double!K43,Surrender!K43),MAX(Hit!K43,Stand!K43,Double!K43))</f>
        <v>-0.42069618899826788</v>
      </c>
      <c r="N43" s="31">
        <v>22</v>
      </c>
      <c r="O43" s="31" t="str">
        <f>IF(B43=Surrender!B43,"R",HSD!O43)</f>
        <v>H</v>
      </c>
      <c r="P43" s="31" t="str">
        <f>IF(C43=Surrender!C43,"R",HSD!P43)</f>
        <v>H</v>
      </c>
      <c r="Q43" s="31" t="str">
        <f>IF(D43=Surrender!D43,"R",HSD!Q43)</f>
        <v>H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H</v>
      </c>
      <c r="V43" s="31" t="str">
        <f>IF(I43=Surrender!I43,"R",HSD!V43)</f>
        <v>H</v>
      </c>
      <c r="W43" s="31" t="str">
        <f>IF(J43=Surrender!J43,"R",HSD!W43)</f>
        <v>H</v>
      </c>
      <c r="X43" s="31" t="str">
        <f>IF(K43=Surrender!K43,"R",HSD!X43)</f>
        <v>H</v>
      </c>
    </row>
    <row r="44" spans="1:24" x14ac:dyDescent="0.25">
      <c r="A44">
        <v>23</v>
      </c>
      <c r="B44">
        <f>IF(AND(Rules!$B$9=Rules!$D$9,Rules!$B$8=Rules!$D$8),MAX(Hit!B44,Stand!B44,Double!B44,Surrender!B44),MAX(Hit!B44,Stand!B44,Double!B44))</f>
        <v>-0.50382768493563668</v>
      </c>
      <c r="C44">
        <f>IF(Rules!$B$8=Rules!$D$8,MAX(Hit!C44,Stand!C44,Double!C44,Surrender!C44),MAX(Hit!C44,Stand!C44,Double!C44))</f>
        <v>-0.29278372720927737</v>
      </c>
      <c r="D44">
        <f>IF(Rules!$B$8=Rules!$D$8,MAX(Hit!D44,Stand!D44,Double!D44,Surrender!D44),MAX(Hit!D44,Stand!D44,Double!D44))</f>
        <v>-0.2522502292357135</v>
      </c>
      <c r="E44">
        <f>IF(Rules!$B$8=Rules!$D$8,MAX(Hit!E44,Stand!E44,Double!E44,Surrender!E44),MAX(Hit!E44,Stand!E44,Double!E44))</f>
        <v>-0.21106310899491437</v>
      </c>
      <c r="F44">
        <f>IF(Rules!$B$8=Rules!$D$8,MAX(Hit!F44,Stand!F44,Double!F44,Surrender!F44),MAX(Hit!F44,Stand!F44,Double!F44))</f>
        <v>-0.16719266083547546</v>
      </c>
      <c r="G44">
        <f>IF(Rules!$B$8=Rules!$D$8,MAX(Hit!G44,Stand!G44,Double!G44,Surrender!G44),MAX(Hit!G44,Stand!G44,Double!G44))</f>
        <v>-0.15369901583000456</v>
      </c>
      <c r="H44">
        <f>IF(Rules!$B$8=Rules!$D$8,MAX(Hit!H44,Stand!H44,Double!H44,Surrender!H44),MAX(Hit!H44,Stand!H44,Double!H44))</f>
        <v>-0.26907287776607752</v>
      </c>
      <c r="I44">
        <f>IF(Rules!$B$8=Rules!$D$8,MAX(Hit!I44,Stand!I44,Double!I44,Surrender!I44),MAX(Hit!I44,Stand!I44,Double!I44))</f>
        <v>-0.32360517609397998</v>
      </c>
      <c r="J44">
        <f>IF(Rules!$B$8=Rules!$D$8,MAX(Hit!J44,Stand!J44,Double!J44,Surrender!J44),MAX(Hit!J44,Stand!J44,Double!J44))</f>
        <v>-0.3871551891368688</v>
      </c>
      <c r="K44">
        <f>IF(Rules!$B$8=Rules!$D$8,MAX(Hit!K44,Stand!K44,Double!K44,Surrender!K44),MAX(Hit!K44,Stand!K44,Double!K44))</f>
        <v>-0.46207503264124877</v>
      </c>
      <c r="N44" s="31">
        <v>23</v>
      </c>
      <c r="O44" s="31" t="str">
        <f>IF(B44=Surrender!B44,"R",HSD!O44)</f>
        <v>H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H</v>
      </c>
      <c r="V44" s="31" t="str">
        <f>IF(I44=Surrender!I44,"R",HSD!V44)</f>
        <v>H</v>
      </c>
      <c r="W44" s="31" t="str">
        <f>IF(J44=Surrender!J44,"R",HSD!W44)</f>
        <v>H</v>
      </c>
      <c r="X44" s="31" t="str">
        <f>IF(K44=Surrender!K44,"R",HSD!X44)</f>
        <v>H</v>
      </c>
    </row>
    <row r="45" spans="1:24" x14ac:dyDescent="0.25">
      <c r="A45">
        <v>24</v>
      </c>
      <c r="B45">
        <f>IF(AND(Rules!$B$9=Rules!$D$9,Rules!$B$8=Rules!$D$8),MAX(Hit!B45,Stand!B45,Double!B45,Surrender!B45),MAX(Hit!B45,Stand!B45,Double!B45))</f>
        <v>-0.53926856458309125</v>
      </c>
      <c r="C45">
        <f>IF(Rules!$B$8=Rules!$D$8,MAX(Hit!C45,Stand!C45,Double!C45,Surrender!C45),MAX(Hit!C45,Stand!C45,Double!C45))</f>
        <v>-0.29278372720927737</v>
      </c>
      <c r="D45">
        <f>IF(Rules!$B$8=Rules!$D$8,MAX(Hit!D45,Stand!D45,Double!D45,Surrender!D45),MAX(Hit!D45,Stand!D45,Double!D45))</f>
        <v>-0.2522502292357135</v>
      </c>
      <c r="E45">
        <f>IF(Rules!$B$8=Rules!$D$8,MAX(Hit!E45,Stand!E45,Double!E45,Surrender!E45),MAX(Hit!E45,Stand!E45,Double!E45))</f>
        <v>-0.21106310899491437</v>
      </c>
      <c r="F45">
        <f>IF(Rules!$B$8=Rules!$D$8,MAX(Hit!F45,Stand!F45,Double!F45,Surrender!F45),MAX(Hit!F45,Stand!F45,Double!F45))</f>
        <v>-0.16719266083547546</v>
      </c>
      <c r="G45">
        <f>IF(Rules!$B$8=Rules!$D$8,MAX(Hit!G45,Stand!G45,Double!G45,Surrender!G45),MAX(Hit!G45,Stand!G45,Double!G45))</f>
        <v>-0.15369901583000456</v>
      </c>
      <c r="H45">
        <f>IF(Rules!$B$8=Rules!$D$8,MAX(Hit!H45,Stand!H45,Double!H45,Surrender!H45),MAX(Hit!H45,Stand!H45,Double!H45))</f>
        <v>-0.3212819579256434</v>
      </c>
      <c r="I45">
        <f>IF(Rules!$B$8=Rules!$D$8,MAX(Hit!I45,Stand!I45,Double!I45,Surrender!I45),MAX(Hit!I45,Stand!I45,Double!I45))</f>
        <v>-0.37191909208726714</v>
      </c>
      <c r="J45">
        <f>IF(Rules!$B$8=Rules!$D$8,MAX(Hit!J45,Stand!J45,Double!J45,Surrender!J45),MAX(Hit!J45,Stand!J45,Double!J45))</f>
        <v>-0.43092981848423534</v>
      </c>
      <c r="K45">
        <f>IF(Rules!$B$8=Rules!$D$8,MAX(Hit!K45,Stand!K45,Double!K45,Surrender!K45),MAX(Hit!K45,Stand!K45,Double!K45))</f>
        <v>-0.50049824459544534</v>
      </c>
      <c r="N45" s="31">
        <v>24</v>
      </c>
      <c r="O45" s="31" t="str">
        <f>IF(B45=Surrender!B45,"R",HSD!O45)</f>
        <v>H</v>
      </c>
      <c r="P45" s="31" t="str">
        <f>IF(C45=Surrender!C45,"R",HSD!P45)</f>
        <v>S</v>
      </c>
      <c r="Q45" s="31" t="str">
        <f>IF(D45=Surrender!D45,"R",HSD!Q45)</f>
        <v>S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5">
      <c r="A46">
        <v>25</v>
      </c>
      <c r="B46">
        <f>IF(AND(Rules!$B$9=Rules!$D$9,Rules!$B$8=Rules!$D$8),MAX(Hit!B46,Stand!B46,Double!B46,Surrender!B46),MAX(Hit!B46,Stand!B46,Double!B46))</f>
        <v>-0.57217795282715611</v>
      </c>
      <c r="C46">
        <f>IF(Rules!$B$8=Rules!$D$8,MAX(Hit!C46,Stand!C46,Double!C46,Surrender!C46),MAX(Hit!C46,Stand!C46,Double!C46))</f>
        <v>-0.29278372720927737</v>
      </c>
      <c r="D46">
        <f>IF(Rules!$B$8=Rules!$D$8,MAX(Hit!D46,Stand!D46,Double!D46,Surrender!D46),MAX(Hit!D46,Stand!D46,Double!D46))</f>
        <v>-0.2522502292357135</v>
      </c>
      <c r="E46">
        <f>IF(Rules!$B$8=Rules!$D$8,MAX(Hit!E46,Stand!E46,Double!E46,Surrender!E46),MAX(Hit!E46,Stand!E46,Double!E46))</f>
        <v>-0.21106310899491437</v>
      </c>
      <c r="F46">
        <f>IF(Rules!$B$8=Rules!$D$8,MAX(Hit!F46,Stand!F46,Double!F46,Surrender!F46),MAX(Hit!F46,Stand!F46,Double!F46))</f>
        <v>-0.16719266083547546</v>
      </c>
      <c r="G46">
        <f>IF(Rules!$B$8=Rules!$D$8,MAX(Hit!G46,Stand!G46,Double!G46,Surrender!G46),MAX(Hit!G46,Stand!G46,Double!G46))</f>
        <v>-0.15369901583000456</v>
      </c>
      <c r="H46">
        <f>IF(Rules!$B$8=Rules!$D$8,MAX(Hit!H46,Stand!H46,Double!H46,Surrender!H46),MAX(Hit!H46,Stand!H46,Double!H46))</f>
        <v>-0.36976181807381175</v>
      </c>
      <c r="I46">
        <f>IF(Rules!$B$8=Rules!$D$8,MAX(Hit!I46,Stand!I46,Double!I46,Surrender!I46),MAX(Hit!I46,Stand!I46,Double!I46))</f>
        <v>-0.41678201408103377</v>
      </c>
      <c r="J46">
        <f>IF(Rules!$B$8=Rules!$D$8,MAX(Hit!J46,Stand!J46,Double!J46,Surrender!J46),MAX(Hit!J46,Stand!J46,Double!J46))</f>
        <v>-0.47157768859250421</v>
      </c>
      <c r="K46">
        <f>IF(Rules!$B$8=Rules!$D$8,MAX(Hit!K46,Stand!K46,Double!K46,Surrender!K46),MAX(Hit!K46,Stand!K46,Double!K46))</f>
        <v>-0.53617694141005634</v>
      </c>
      <c r="N46" s="31">
        <v>25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5">
      <c r="A47">
        <v>26</v>
      </c>
      <c r="B47">
        <f>IF(AND(Rules!$B$9=Rules!$D$9,Rules!$B$8=Rules!$D$8),MAX(Hit!B47,Stand!B47,Double!B47,Surrender!B47),MAX(Hit!B47,Stand!B47,Double!B47))</f>
        <v>-0.57578184676460165</v>
      </c>
      <c r="C47">
        <f>IF(Rules!$B$8=Rules!$D$8,MAX(Hit!C47,Stand!C47,Double!C47,Surrender!C47),MAX(Hit!C47,Stand!C47,Double!C47))</f>
        <v>-0.29278372720927737</v>
      </c>
      <c r="D47">
        <f>IF(Rules!$B$8=Rules!$D$8,MAX(Hit!D47,Stand!D47,Double!D47,Surrender!D47),MAX(Hit!D47,Stand!D47,Double!D47))</f>
        <v>-0.2522502292357135</v>
      </c>
      <c r="E47">
        <f>IF(Rules!$B$8=Rules!$D$8,MAX(Hit!E47,Stand!E47,Double!E47,Surrender!E47),MAX(Hit!E47,Stand!E47,Double!E47))</f>
        <v>-0.21106310899491437</v>
      </c>
      <c r="F47">
        <f>IF(Rules!$B$8=Rules!$D$8,MAX(Hit!F47,Stand!F47,Double!F47,Surrender!F47),MAX(Hit!F47,Stand!F47,Double!F47))</f>
        <v>-0.16719266083547546</v>
      </c>
      <c r="G47">
        <f>IF(Rules!$B$8=Rules!$D$8,MAX(Hit!G47,Stand!G47,Double!G47,Surrender!G47),MAX(Hit!G47,Stand!G47,Double!G47))</f>
        <v>-0.15369901583000456</v>
      </c>
      <c r="H47">
        <f>IF(Rules!$B$8=Rules!$D$8,MAX(Hit!H47,Stand!H47,Double!H47,Surrender!H47),MAX(Hit!H47,Stand!H47,Double!H47))</f>
        <v>-0.41477883106853947</v>
      </c>
      <c r="I47">
        <f>IF(Rules!$B$8=Rules!$D$8,MAX(Hit!I47,Stand!I47,Double!I47,Surrender!I47),MAX(Hit!I47,Stand!I47,Double!I47))</f>
        <v>-0.45844044164667419</v>
      </c>
      <c r="J47">
        <f>IF(Rules!$B$8=Rules!$D$8,MAX(Hit!J47,Stand!J47,Double!J47,Surrender!J47),MAX(Hit!J47,Stand!J47,Double!J47))</f>
        <v>-0.50932213940732529</v>
      </c>
      <c r="K47">
        <f>IF(Rules!$B$8=Rules!$D$8,MAX(Hit!K47,Stand!K47,Double!K47,Surrender!K47),MAX(Hit!K47,Stand!K47,Double!K47))</f>
        <v>-0.56930715988076663</v>
      </c>
      <c r="N47" s="31">
        <v>26</v>
      </c>
      <c r="O47" s="31" t="str">
        <f>IF(B47=Surrender!B47,"R",HSD!O47)</f>
        <v>S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5">
      <c r="A48">
        <v>27</v>
      </c>
      <c r="B48">
        <f>IF(AND(Rules!$B$9=Rules!$D$9,Rules!$B$8=Rules!$D$8),MAX(Hit!B48,Stand!B48,Double!B48,Surrender!B48),MAX(Hit!B48,Stand!B48,Double!B48))</f>
        <v>-0.46435750824198774</v>
      </c>
      <c r="C48">
        <f>IF(Rules!$B$8=Rules!$D$8,MAX(Hit!C48,Stand!C48,Double!C48,Surrender!C48),MAX(Hit!C48,Stand!C48,Double!C48))</f>
        <v>-0.15297458768154204</v>
      </c>
      <c r="D48">
        <f>IF(Rules!$B$8=Rules!$D$8,MAX(Hit!D48,Stand!D48,Double!D48,Surrender!D48),MAX(Hit!D48,Stand!D48,Double!D48))</f>
        <v>-0.11721624142457354</v>
      </c>
      <c r="E48">
        <f>IF(Rules!$B$8=Rules!$D$8,MAX(Hit!E48,Stand!E48,Double!E48,Surrender!E48),MAX(Hit!E48,Stand!E48,Double!E48))</f>
        <v>-8.0573373145316152E-2</v>
      </c>
      <c r="F48">
        <f>IF(Rules!$B$8=Rules!$D$8,MAX(Hit!F48,Stand!F48,Double!F48,Surrender!F48),MAX(Hit!F48,Stand!F48,Double!F48))</f>
        <v>-4.4941375564924613E-2</v>
      </c>
      <c r="G48">
        <f>IF(Rules!$B$8=Rules!$D$8,MAX(Hit!G48,Stand!G48,Double!G48,Surrender!G48),MAX(Hit!G48,Stand!G48,Double!G48))</f>
        <v>1.1739160673341797E-2</v>
      </c>
      <c r="H48">
        <f>IF(Rules!$B$8=Rules!$D$8,MAX(Hit!H48,Stand!H48,Double!H48,Surrender!H48),MAX(Hit!H48,Stand!H48,Double!H48))</f>
        <v>-0.10680898948269474</v>
      </c>
      <c r="I48">
        <f>IF(Rules!$B$8=Rules!$D$8,MAX(Hit!I48,Stand!I48,Double!I48,Surrender!I48),MAX(Hit!I48,Stand!I48,Double!I48))</f>
        <v>-0.38195097104844722</v>
      </c>
      <c r="J48">
        <f>IF(Rules!$B$8=Rules!$D$8,MAX(Hit!J48,Stand!J48,Double!J48,Surrender!J48),MAX(Hit!J48,Stand!J48,Double!J48))</f>
        <v>-0.42315423964521748</v>
      </c>
      <c r="K48">
        <f>IF(Rules!$B$8=Rules!$D$8,MAX(Hit!K48,Stand!K48,Double!K48,Surrender!K48),MAX(Hit!K48,Stand!K48,Double!K48))</f>
        <v>-0.46435750824198757</v>
      </c>
      <c r="N48" s="31">
        <v>27</v>
      </c>
      <c r="O48" s="31" t="str">
        <f>IF(B48=Surrender!B48,"R",HSD!O48)</f>
        <v>S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S</v>
      </c>
      <c r="V48" s="31" t="str">
        <f>IF(I48=Surrender!I48,"R",HSD!V48)</f>
        <v>S</v>
      </c>
      <c r="W48" s="31" t="str">
        <f>IF(J48=Surrender!J48,"R",HSD!W48)</f>
        <v>S</v>
      </c>
      <c r="X48" s="31" t="str">
        <f>IF(K48=Surrender!K48,"R",HSD!X48)</f>
        <v>S</v>
      </c>
    </row>
    <row r="49" spans="1:24" x14ac:dyDescent="0.25">
      <c r="A49">
        <v>28</v>
      </c>
      <c r="B49">
        <f>IF(AND(Rules!$B$9=Rules!$D$9,Rules!$B$8=Rules!$D$8),MAX(Hit!B49,Stand!B49,Double!B49,Surrender!B49),MAX(Hit!B49,Stand!B49,Double!B49))</f>
        <v>-0.24150883119675959</v>
      </c>
      <c r="C49">
        <f>IF(Rules!$B$8=Rules!$D$8,MAX(Hit!C49,Stand!C49,Double!C49,Surrender!C49),MAX(Hit!C49,Stand!C49,Double!C49))</f>
        <v>0.12174190222088777</v>
      </c>
      <c r="D49">
        <f>IF(Rules!$B$8=Rules!$D$8,MAX(Hit!D49,Stand!D49,Double!D49,Surrender!D49),MAX(Hit!D49,Stand!D49,Double!D49))</f>
        <v>0.14830007284131125</v>
      </c>
      <c r="E49">
        <f>IF(Rules!$B$8=Rules!$D$8,MAX(Hit!E49,Stand!E49,Double!E49,Surrender!E49),MAX(Hit!E49,Stand!E49,Double!E49))</f>
        <v>0.17585443719748528</v>
      </c>
      <c r="F49">
        <f>IF(Rules!$B$8=Rules!$D$8,MAX(Hit!F49,Stand!F49,Double!F49,Surrender!F49),MAX(Hit!F49,Stand!F49,Double!F49))</f>
        <v>0.19956119497617708</v>
      </c>
      <c r="G49">
        <f>IF(Rules!$B$8=Rules!$D$8,MAX(Hit!G49,Stand!G49,Double!G49,Surrender!G49),MAX(Hit!G49,Stand!G49,Double!G49))</f>
        <v>0.28344391604689845</v>
      </c>
      <c r="H49">
        <f>IF(Rules!$B$8=Rules!$D$8,MAX(Hit!H49,Stand!H49,Double!H49,Surrender!H49),MAX(Hit!H49,Stand!H49,Double!H49))</f>
        <v>0.39955416733655175</v>
      </c>
      <c r="I49">
        <f>IF(Rules!$B$8=Rules!$D$8,MAX(Hit!I49,Stand!I49,Double!I49,Surrender!I49),MAX(Hit!I49,Stand!I49,Double!I49))</f>
        <v>0.10595134861912359</v>
      </c>
      <c r="J49">
        <f>IF(Rules!$B$8=Rules!$D$8,MAX(Hit!J49,Stand!J49,Double!J49,Surrender!J49),MAX(Hit!J49,Stand!J49,Double!J49))</f>
        <v>-0.18316335667343342</v>
      </c>
      <c r="K49">
        <f>IF(Rules!$B$8=Rules!$D$8,MAX(Hit!K49,Stand!K49,Double!K49,Surrender!K49),MAX(Hit!K49,Stand!K49,Double!K49))</f>
        <v>-0.24150883119675953</v>
      </c>
      <c r="N49" s="31">
        <v>28</v>
      </c>
      <c r="O49" s="31" t="str">
        <f>IF(B49=Surrender!B49,"R",HSD!O49)</f>
        <v>S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S</v>
      </c>
      <c r="V49" s="31" t="str">
        <f>IF(I49=Surrender!I49,"R",HSD!V49)</f>
        <v>S</v>
      </c>
      <c r="W49" s="31" t="str">
        <f>IF(J49=Surrender!J49,"R",HSD!W49)</f>
        <v>S</v>
      </c>
      <c r="X49" s="31" t="str">
        <f>IF(K49=Surrender!K49,"R",HSD!X49)</f>
        <v>S</v>
      </c>
    </row>
    <row r="50" spans="1:24" x14ac:dyDescent="0.25">
      <c r="A50">
        <v>29</v>
      </c>
      <c r="B50">
        <f>IF(AND(Rules!$B$9=Rules!$D$9,Rules!$B$8=Rules!$D$8),MAX(Hit!B50,Stand!B50,Double!B50,Surrender!B50),MAX(Hit!B50,Stand!B50,Double!B50))</f>
        <v>-1.8660154151531605E-2</v>
      </c>
      <c r="C50">
        <f>IF(Rules!$B$8=Rules!$D$8,MAX(Hit!C50,Stand!C50,Double!C50,Surrender!C50),MAX(Hit!C50,Stand!C50,Double!C50))</f>
        <v>0.38630468602058998</v>
      </c>
      <c r="D50">
        <f>IF(Rules!$B$8=Rules!$D$8,MAX(Hit!D50,Stand!D50,Double!D50,Surrender!D50),MAX(Hit!D50,Stand!D50,Double!D50))</f>
        <v>0.40436293659776018</v>
      </c>
      <c r="E50">
        <f>IF(Rules!$B$8=Rules!$D$8,MAX(Hit!E50,Stand!E50,Double!E50,Surrender!E50),MAX(Hit!E50,Stand!E50,Double!E50))</f>
        <v>0.42317892482749647</v>
      </c>
      <c r="F50">
        <f>IF(Rules!$B$8=Rules!$D$8,MAX(Hit!F50,Stand!F50,Double!F50,Surrender!F50),MAX(Hit!F50,Stand!F50,Double!F50))</f>
        <v>0.43951210416088371</v>
      </c>
      <c r="G50">
        <f>IF(Rules!$B$8=Rules!$D$8,MAX(Hit!G50,Stand!G50,Double!G50,Surrender!G50),MAX(Hit!G50,Stand!G50,Double!G50))</f>
        <v>0.49597707378731903</v>
      </c>
      <c r="H50">
        <f>IF(Rules!$B$8=Rules!$D$8,MAX(Hit!H50,Stand!H50,Double!H50,Surrender!H50),MAX(Hit!H50,Stand!H50,Double!H50))</f>
        <v>0.61597649575343139</v>
      </c>
      <c r="I50">
        <f>IF(Rules!$B$8=Rules!$D$8,MAX(Hit!I50,Stand!I50,Double!I50,Surrender!I50),MAX(Hit!I50,Stand!I50,Double!I50))</f>
        <v>0.59385366828669439</v>
      </c>
      <c r="J50">
        <f>IF(Rules!$B$8=Rules!$D$8,MAX(Hit!J50,Stand!J50,Double!J50,Surrender!J50),MAX(Hit!J50,Stand!J50,Double!J50))</f>
        <v>0.28759675706758142</v>
      </c>
      <c r="K50">
        <f>IF(Rules!$B$8=Rules!$D$8,MAX(Hit!K50,Stand!K50,Double!K50,Surrender!K50),MAX(Hit!K50,Stand!K50,Double!K50))</f>
        <v>-1.8660154151531549E-2</v>
      </c>
      <c r="N50" s="31">
        <v>29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5">
      <c r="A51">
        <v>30</v>
      </c>
      <c r="B51">
        <f>IF(AND(Rules!$B$9=Rules!$D$9,Rules!$B$8=Rules!$D$8),MAX(Hit!B51,Stand!B51,Double!B51,Surrender!B51),MAX(Hit!B51,Stand!B51,Double!B51))</f>
        <v>0.20418852289369643</v>
      </c>
      <c r="C51">
        <f>IF(Rules!$B$8=Rules!$D$8,MAX(Hit!C51,Stand!C51,Double!C51,Surrender!C51),MAX(Hit!C51,Stand!C51,Double!C51))</f>
        <v>0.63998657521683899</v>
      </c>
      <c r="D51">
        <f>IF(Rules!$B$8=Rules!$D$8,MAX(Hit!D51,Stand!D51,Double!D51,Surrender!D51),MAX(Hit!D51,Stand!D51,Double!D51))</f>
        <v>0.65027209425148147</v>
      </c>
      <c r="E51">
        <f>IF(Rules!$B$8=Rules!$D$8,MAX(Hit!E51,Stand!E51,Double!E51,Surrender!E51),MAX(Hit!E51,Stand!E51,Double!E51))</f>
        <v>0.66104996194807175</v>
      </c>
      <c r="F51">
        <f>IF(Rules!$B$8=Rules!$D$8,MAX(Hit!F51,Stand!F51,Double!F51,Surrender!F51),MAX(Hit!F51,Stand!F51,Double!F51))</f>
        <v>0.67035969063279999</v>
      </c>
      <c r="G51">
        <f>IF(Rules!$B$8=Rules!$D$8,MAX(Hit!G51,Stand!G51,Double!G51,Surrender!G51),MAX(Hit!G51,Stand!G51,Double!G51))</f>
        <v>0.70395857017134456</v>
      </c>
      <c r="H51">
        <f>IF(Rules!$B$8=Rules!$D$8,MAX(Hit!H51,Stand!H51,Double!H51,Surrender!H51),MAX(Hit!H51,Stand!H51,Double!H51))</f>
        <v>0.77322722653717502</v>
      </c>
      <c r="I51">
        <f>IF(Rules!$B$8=Rules!$D$8,MAX(Hit!I51,Stand!I51,Double!I51,Surrender!I51),MAX(Hit!I51,Stand!I51,Double!I51))</f>
        <v>0.79181515955189852</v>
      </c>
      <c r="J51">
        <f>IF(Rules!$B$8=Rules!$D$8,MAX(Hit!J51,Stand!J51,Double!J51,Surrender!J51),MAX(Hit!J51,Stand!J51,Double!J51))</f>
        <v>0.75835687080859615</v>
      </c>
      <c r="K51">
        <f>IF(Rules!$B$8=Rules!$D$8,MAX(Hit!K51,Stand!K51,Double!K51,Surrender!K51),MAX(Hit!K51,Stand!K51,Double!K51))</f>
        <v>0.43495775366292733</v>
      </c>
      <c r="N51" s="31">
        <v>30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5">
      <c r="A52">
        <v>31</v>
      </c>
      <c r="B52">
        <f>IF(AND(Rules!$B$9=Rules!$D$9,Rules!$B$8=Rules!$D$8),MAX(Hit!B52,Stand!B52,Double!B52,Surrender!B52),MAX(Hit!B52,Stand!B52,Double!B52))</f>
        <v>0.65780643070815525</v>
      </c>
      <c r="C52">
        <f>IF(Rules!$B$8=Rules!$D$8,MAX(Hit!C52,Stand!C52,Double!C52,Surrender!C52),MAX(Hit!C52,Stand!C52,Double!C52))</f>
        <v>0.88200651549404019</v>
      </c>
      <c r="D52">
        <f>IF(Rules!$B$8=Rules!$D$8,MAX(Hit!D52,Stand!D52,Double!D52,Surrender!D52),MAX(Hit!D52,Stand!D52,Double!D52))</f>
        <v>0.8853003573017495</v>
      </c>
      <c r="E52">
        <f>IF(Rules!$B$8=Rules!$D$8,MAX(Hit!E52,Stand!E52,Double!E52,Surrender!E52),MAX(Hit!E52,Stand!E52,Double!E52))</f>
        <v>0.88876729296591961</v>
      </c>
      <c r="F52">
        <f>IF(Rules!$B$8=Rules!$D$8,MAX(Hit!F52,Stand!F52,Double!F52,Surrender!F52),MAX(Hit!F52,Stand!F52,Double!F52))</f>
        <v>0.89175382659528035</v>
      </c>
      <c r="G52">
        <f>IF(Rules!$B$8=Rules!$D$8,MAX(Hit!G52,Stand!G52,Double!G52,Surrender!G52),MAX(Hit!G52,Stand!G52,Double!G52))</f>
        <v>0.90283674384257995</v>
      </c>
      <c r="H52">
        <f>IF(Rules!$B$8=Rules!$D$8,MAX(Hit!H52,Stand!H52,Double!H52,Surrender!H52),MAX(Hit!H52,Stand!H52,Double!H52))</f>
        <v>0.92592629596452347</v>
      </c>
      <c r="I52">
        <f>IF(Rules!$B$8=Rules!$D$8,MAX(Hit!I52,Stand!I52,Double!I52,Surrender!I52),MAX(Hit!I52,Stand!I52,Double!I52))</f>
        <v>0.93060505318396625</v>
      </c>
      <c r="J52">
        <f>IF(Rules!$B$8=Rules!$D$8,MAX(Hit!J52,Stand!J52,Double!J52,Surrender!J52),MAX(Hit!J52,Stand!J52,Double!J52))</f>
        <v>0.93917615614724415</v>
      </c>
      <c r="K52">
        <f>IF(Rules!$B$8=Rules!$D$8,MAX(Hit!K52,Stand!K52,Double!K52,Surrender!K52),MAX(Hit!K52,Stand!K52,Double!K52))</f>
        <v>0.88857566147738609</v>
      </c>
      <c r="N52" s="31">
        <v>31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5">
      <c r="A53" s="526" t="s">
        <v>125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</row>
    <row r="54" spans="1:24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24" x14ac:dyDescent="0.25">
      <c r="A55">
        <v>4</v>
      </c>
      <c r="B55">
        <f>IF(B3=Surrender!B3,Surrender!B55,HSD!B55)</f>
        <v>0.26430684965556661</v>
      </c>
      <c r="C55">
        <f>IF(C3=Surrender!C3,Surrender!C55,HSD!C55)</f>
        <v>0.42191933510374496</v>
      </c>
      <c r="D55">
        <f>IF(D3=Surrender!D3,Surrender!D55,HSD!D55)</f>
        <v>0.43871888262781922</v>
      </c>
      <c r="E55">
        <f>IF(E3=Surrender!E3,Surrender!E55,HSD!E55)</f>
        <v>0.45889924689234307</v>
      </c>
      <c r="F55">
        <f>IF(F3=Surrender!F3,Surrender!F55,HSD!F55)</f>
        <v>0.47799254850123113</v>
      </c>
      <c r="G55">
        <f>IF(G3=Surrender!G3,Surrender!G55,HSD!G55)</f>
        <v>0.48989682427989029</v>
      </c>
      <c r="H55">
        <f>IF(H3=Surrender!H3,Surrender!H55,HSD!H55)</f>
        <v>0.41090238251504557</v>
      </c>
      <c r="I55">
        <f>IF(I3=Surrender!I3,Surrender!I55,HSD!I55)</f>
        <v>0.37370384953576552</v>
      </c>
      <c r="J55">
        <f>IF(J3=Surrender!J3,Surrender!J55,HSD!J55)</f>
        <v>0.33270199081171298</v>
      </c>
      <c r="K55">
        <f>IF(K3=Surrender!K3,Surrender!K55,HSD!K55)</f>
        <v>0.28524752280468763</v>
      </c>
    </row>
    <row r="56" spans="1:24" x14ac:dyDescent="0.25">
      <c r="A56">
        <v>5</v>
      </c>
      <c r="B56">
        <f>IF(B4=Surrender!B4,Surrender!B56,HSD!B56)</f>
        <v>0.25528791352539693</v>
      </c>
      <c r="C56">
        <f>IF(C4=Surrender!C4,Surrender!C56,HSD!C56)</f>
        <v>0.41676843465001523</v>
      </c>
      <c r="D56">
        <f>IF(D4=Surrender!D4,Surrender!D56,HSD!D56)</f>
        <v>0.43382350116169249</v>
      </c>
      <c r="E56">
        <f>IF(E4=Surrender!E4,Surrender!E56,HSD!E56)</f>
        <v>0.4540437241344103</v>
      </c>
      <c r="F56">
        <f>IF(F4=Surrender!F4,Surrender!F56,HSD!F56)</f>
        <v>0.47335013310975127</v>
      </c>
      <c r="G56">
        <f>IF(G4=Surrender!G4,Surrender!G56,HSD!G56)</f>
        <v>0.48487958313687435</v>
      </c>
      <c r="H56">
        <f>IF(H4=Surrender!H4,Surrender!H56,HSD!H56)</f>
        <v>0.39683578004415654</v>
      </c>
      <c r="I56">
        <f>IF(I4=Surrender!I4,Surrender!I56,HSD!I56)</f>
        <v>0.36092568984622575</v>
      </c>
      <c r="J56">
        <f>IF(J4=Surrender!J4,Surrender!J56,HSD!J56)</f>
        <v>0.3213574892967937</v>
      </c>
      <c r="K56">
        <f>IF(K4=Surrender!K4,Surrender!K56,HSD!K56)</f>
        <v>0.27554039444166056</v>
      </c>
    </row>
    <row r="57" spans="1:24" x14ac:dyDescent="0.25">
      <c r="A57">
        <v>6</v>
      </c>
      <c r="B57">
        <f>IF(B5=Surrender!B5,Surrender!B57,HSD!B57)</f>
        <v>0.25811794378425706</v>
      </c>
      <c r="C57">
        <f>IF(C5=Surrender!C5,Surrender!C57,HSD!C57)</f>
        <v>0.41201734248621957</v>
      </c>
      <c r="D57">
        <f>IF(D5=Surrender!D5,Surrender!D57,HSD!D57)</f>
        <v>0.42930556461863345</v>
      </c>
      <c r="E57">
        <f>IF(E5=Surrender!E5,Surrender!E57,HSD!E57)</f>
        <v>0.44956728794652229</v>
      </c>
      <c r="F57">
        <f>IF(F5=Surrender!F5,Surrender!F57,HSD!F57)</f>
        <v>0.46908083803658163</v>
      </c>
      <c r="G57">
        <f>IF(G5=Surrender!G5,Surrender!G57,HSD!G57)</f>
        <v>0.48012373607015191</v>
      </c>
      <c r="H57">
        <f>IF(H5=Surrender!H5,Surrender!H57,HSD!H57)</f>
        <v>0.38219257634593173</v>
      </c>
      <c r="I57">
        <f>IF(I5=Surrender!I5,Surrender!I57,HSD!I57)</f>
        <v>0.34848677032407854</v>
      </c>
      <c r="J57">
        <f>IF(J5=Surrender!J5,Surrender!J57,HSD!J57)</f>
        <v>0.30994538935958654</v>
      </c>
      <c r="K57">
        <f>IF(K5=Surrender!K5,Surrender!K57,HSD!K57)</f>
        <v>0.26578617427732654</v>
      </c>
    </row>
    <row r="58" spans="1:24" x14ac:dyDescent="0.25">
      <c r="A58">
        <v>7</v>
      </c>
      <c r="B58">
        <f>IF(B6=Surrender!B6,Surrender!B58,HSD!B58)</f>
        <v>0.25437712976375942</v>
      </c>
      <c r="C58">
        <f>IF(C6=Surrender!C6,Surrender!C58,HSD!C58)</f>
        <v>0.40743072756047771</v>
      </c>
      <c r="D58">
        <f>IF(D6=Surrender!D6,Surrender!D58,HSD!D58)</f>
        <v>0.4249851577489786</v>
      </c>
      <c r="E58">
        <f>IF(E6=Surrender!E6,Surrender!E58,HSD!E58)</f>
        <v>0.44521223063659365</v>
      </c>
      <c r="F58">
        <f>IF(F6=Surrender!F6,Surrender!F58,HSD!F58)</f>
        <v>0.46477843330104068</v>
      </c>
      <c r="G58">
        <f>IF(G6=Surrender!G6,Surrender!G58,HSD!G58)</f>
        <v>0.47731496242648214</v>
      </c>
      <c r="H58">
        <f>IF(H6=Surrender!H6,Surrender!H58,HSD!H58)</f>
        <v>0.37925617419856938</v>
      </c>
      <c r="I58">
        <f>IF(I6=Surrender!I6,Surrender!I58,HSD!I58)</f>
        <v>0.33589471773557733</v>
      </c>
      <c r="J58">
        <f>IF(J6=Surrender!J6,Surrender!J58,HSD!J58)</f>
        <v>0.30642061508740204</v>
      </c>
      <c r="K58">
        <f>IF(K6=Surrender!K6,Surrender!K58,HSD!K58)</f>
        <v>0.26721074782921084</v>
      </c>
    </row>
    <row r="59" spans="1:24" x14ac:dyDescent="0.25">
      <c r="A59">
        <v>8</v>
      </c>
      <c r="B59">
        <f>IF(B7=Surrender!B7,Surrender!B59,HSD!B59)</f>
        <v>0.28836334875964992</v>
      </c>
      <c r="C59">
        <f>IF(C7=Surrender!C7,Surrender!C59,HSD!C59)</f>
        <v>0.44980237942279166</v>
      </c>
      <c r="D59">
        <f>IF(D7=Surrender!D7,Surrender!D59,HSD!D59)</f>
        <v>0.46597642749068685</v>
      </c>
      <c r="E59">
        <f>IF(E7=Surrender!E7,Surrender!E59,HSD!E59)</f>
        <v>0.48472541737079888</v>
      </c>
      <c r="F59">
        <f>IF(F7=Surrender!F7,Surrender!F59,HSD!F59)</f>
        <v>0.50194727739331357</v>
      </c>
      <c r="G59">
        <f>IF(G7=Surrender!G7,Surrender!G59,HSD!G59)</f>
        <v>0.52550268611926287</v>
      </c>
      <c r="H59">
        <f>IF(H7=Surrender!H7,Surrender!H59,HSD!H59)</f>
        <v>0.48230082177962352</v>
      </c>
      <c r="I59">
        <f>IF(I7=Surrender!I7,Surrender!I59,HSD!I59)</f>
        <v>0.3841447474995669</v>
      </c>
      <c r="J59">
        <f>IF(J7=Surrender!J7,Surrender!J59,HSD!J59)</f>
        <v>0.33681153361760302</v>
      </c>
      <c r="K59">
        <f>IF(K7=Surrender!K7,Surrender!K59,HSD!K59)</f>
        <v>0.29902709393405319</v>
      </c>
    </row>
    <row r="60" spans="1:24" x14ac:dyDescent="0.25">
      <c r="A60">
        <v>9</v>
      </c>
      <c r="B60">
        <f>IF(B8=Surrender!B8,Surrender!B60,HSD!B60)</f>
        <v>0.32740992228419225</v>
      </c>
      <c r="C60">
        <f>IF(C8=Surrender!C8,Surrender!C60,HSD!C60)</f>
        <v>0.49692057067091661</v>
      </c>
      <c r="D60">
        <f>IF(D8=Surrender!D8,Surrender!D60,HSD!D60)</f>
        <v>0.99208763175540482</v>
      </c>
      <c r="E60">
        <f>IF(E8=Surrender!E8,Surrender!E60,HSD!E60)</f>
        <v>1.0249392295743802</v>
      </c>
      <c r="F60">
        <f>IF(F8=Surrender!F8,Surrender!F60,HSD!F60)</f>
        <v>1.0578017640707118</v>
      </c>
      <c r="G60">
        <f>IF(G8=Surrender!G8,Surrender!G60,HSD!G60)</f>
        <v>1.0971053737455863</v>
      </c>
      <c r="H60">
        <f>IF(H8=Surrender!H8,Surrender!H60,HSD!H60)</f>
        <v>0.53479372800979086</v>
      </c>
      <c r="I60">
        <f>IF(I8=Surrender!I8,Surrender!I60,HSD!I60)</f>
        <v>0.4910928083344081</v>
      </c>
      <c r="J60">
        <f>IF(J8=Surrender!J8,Surrender!J60,HSD!J60)</f>
        <v>0.38894491666094894</v>
      </c>
      <c r="K60">
        <f>IF(K8=Surrender!K8,Surrender!K60,HSD!K60)</f>
        <v>0.33645241884235633</v>
      </c>
    </row>
    <row r="61" spans="1:24" x14ac:dyDescent="0.25">
      <c r="A61">
        <v>10</v>
      </c>
      <c r="B61">
        <f>IF(B9=Surrender!B9,Surrender!B61,HSD!B61)</f>
        <v>0.37304965193433309</v>
      </c>
      <c r="C61">
        <f>IF(C9=Surrender!C9,Surrender!C61,HSD!C61)</f>
        <v>1.1011257653812758</v>
      </c>
      <c r="D61">
        <f>IF(D9=Surrender!D9,Surrender!D61,HSD!D61)</f>
        <v>1.1287287215745923</v>
      </c>
      <c r="E61">
        <f>IF(E9=Surrender!E9,Surrender!E61,HSD!E61)</f>
        <v>1.1570097044780419</v>
      </c>
      <c r="F61">
        <f>IF(F9=Surrender!F9,Surrender!F61,HSD!F61)</f>
        <v>1.1852554608023249</v>
      </c>
      <c r="G61">
        <f>IF(G9=Surrender!G9,Surrender!G61,HSD!G61)</f>
        <v>1.2199493719560808</v>
      </c>
      <c r="H61">
        <f>IF(H9=Surrender!H9,Surrender!H61,HSD!H61)</f>
        <v>1.1213167131939819</v>
      </c>
      <c r="I61">
        <f>IF(I9=Surrender!I9,Surrender!I61,HSD!I61)</f>
        <v>1.0692068124279952</v>
      </c>
      <c r="J61">
        <f>IF(J9=Surrender!J9,Surrender!J61,HSD!J61)</f>
        <v>0.98512101765013715</v>
      </c>
      <c r="K61">
        <f>IF(K9=Surrender!K9,Surrender!K61,HSD!K61)</f>
        <v>0.39412588394544312</v>
      </c>
    </row>
    <row r="62" spans="1:24" x14ac:dyDescent="0.25">
      <c r="A62">
        <v>11</v>
      </c>
      <c r="B62">
        <f>IF(B10=Surrender!B10,Surrender!B62,HSD!B62)</f>
        <v>0.39876296082416712</v>
      </c>
      <c r="C62">
        <f>IF(C10=Surrender!C10,Surrender!C62,HSD!C62)</f>
        <v>1.1583687449680025</v>
      </c>
      <c r="D62">
        <f>IF(D10=Surrender!D10,Surrender!D62,HSD!D62)</f>
        <v>1.1842650078909081</v>
      </c>
      <c r="E62">
        <f>IF(E10=Surrender!E10,Surrender!E62,HSD!E62)</f>
        <v>1.210771838624396</v>
      </c>
      <c r="F62">
        <f>IF(F10=Surrender!F10,Surrender!F62,HSD!F62)</f>
        <v>1.2374775973674452</v>
      </c>
      <c r="G62">
        <f>IF(G10=Surrender!G10,Surrender!G62,HSD!G62)</f>
        <v>1.2668947185009185</v>
      </c>
      <c r="H62">
        <f>IF(H10=Surrender!H10,Surrender!H62,HSD!H62)</f>
        <v>1.1576053433748457</v>
      </c>
      <c r="I62">
        <f>IF(I10=Surrender!I10,Surrender!I62,HSD!I62)</f>
        <v>1.1012352494200111</v>
      </c>
      <c r="J62">
        <f>IF(J10=Surrender!J10,Surrender!J62,HSD!J62)</f>
        <v>1.0405035291051643</v>
      </c>
      <c r="K62">
        <f>IF(K10=Surrender!K10,Surrender!K62,HSD!K62)</f>
        <v>0.47309363070509958</v>
      </c>
    </row>
    <row r="63" spans="1:24" x14ac:dyDescent="0.25">
      <c r="A63">
        <v>12</v>
      </c>
      <c r="B63">
        <f>IF(B11=Surrender!B11,Surrender!B63,HSD!B63)</f>
        <v>0.22932137132783617</v>
      </c>
      <c r="C63">
        <f>IF(C11=Surrender!C11,Surrender!C63,HSD!C63)</f>
        <v>0.3484437814934257</v>
      </c>
      <c r="D63">
        <f>IF(D11=Surrender!D11,Surrender!D63,HSD!D63)</f>
        <v>0.35907281492334692</v>
      </c>
      <c r="E63">
        <f>IF(E11=Surrender!E11,Surrender!E63,HSD!E63)</f>
        <v>0.39446844550254284</v>
      </c>
      <c r="F63">
        <f>IF(F11=Surrender!F11,Surrender!F63,HSD!F63)</f>
        <v>0.41640366958226238</v>
      </c>
      <c r="G63">
        <f>IF(G11=Surrender!G11,Surrender!G63,HSD!G63)</f>
        <v>0.42315049208499778</v>
      </c>
      <c r="H63">
        <f>IF(H11=Surrender!H11,Surrender!H63,HSD!H63)</f>
        <v>0.35541355077168107</v>
      </c>
      <c r="I63">
        <f>IF(I11=Surrender!I11,Surrender!I63,HSD!I63)</f>
        <v>0.32514100115062705</v>
      </c>
      <c r="J63">
        <f>IF(J11=Surrender!J11,Surrender!J63,HSD!J63)</f>
        <v>0.29007768787413191</v>
      </c>
      <c r="K63">
        <f>IF(K11=Surrender!K11,Surrender!K63,HSD!K63)</f>
        <v>0.2488921581952955</v>
      </c>
    </row>
    <row r="64" spans="1:24" x14ac:dyDescent="0.25">
      <c r="A64">
        <v>13</v>
      </c>
      <c r="B64">
        <f>IF(B12=Surrender!B12,Surrender!B64,HSD!B64)</f>
        <v>0.21294127337584787</v>
      </c>
      <c r="C64">
        <f>IF(C12=Surrender!C12,Surrender!C64,HSD!C64)</f>
        <v>0.35360813639536137</v>
      </c>
      <c r="D64">
        <f>IF(D12=Surrender!D12,Surrender!D64,HSD!D64)</f>
        <v>0.37387488538214331</v>
      </c>
      <c r="E64">
        <f>IF(E12=Surrender!E12,Surrender!E64,HSD!E64)</f>
        <v>0.39446844550254284</v>
      </c>
      <c r="F64">
        <f>IF(F12=Surrender!F12,Surrender!F64,HSD!F64)</f>
        <v>0.41640366958226238</v>
      </c>
      <c r="G64">
        <f>IF(G12=Surrender!G12,Surrender!G64,HSD!G64)</f>
        <v>0.42315049208499778</v>
      </c>
      <c r="H64">
        <f>IF(H12=Surrender!H12,Surrender!H64,HSD!H64)</f>
        <v>0.33002686857370378</v>
      </c>
      <c r="I64">
        <f>IF(I12=Surrender!I12,Surrender!I64,HSD!I64)</f>
        <v>0.30191664392558226</v>
      </c>
      <c r="J64">
        <f>IF(J12=Surrender!J12,Surrender!J64,HSD!J64)</f>
        <v>0.26935785302597964</v>
      </c>
      <c r="K64">
        <f>IF(K12=Surrender!K12,Surrender!K64,HSD!K64)</f>
        <v>0.23111414689563153</v>
      </c>
    </row>
    <row r="65" spans="1:11" x14ac:dyDescent="0.25">
      <c r="A65">
        <v>14</v>
      </c>
      <c r="B65">
        <f>IF(B13=Surrender!B13,Surrender!B65,HSD!B65)</f>
        <v>0.19773118242043017</v>
      </c>
      <c r="C65">
        <f>IF(C13=Surrender!C13,Surrender!C65,HSD!C65)</f>
        <v>0.35360813639536137</v>
      </c>
      <c r="D65">
        <f>IF(D13=Surrender!D13,Surrender!D65,HSD!D65)</f>
        <v>0.37387488538214331</v>
      </c>
      <c r="E65">
        <f>IF(E13=Surrender!E13,Surrender!E65,HSD!E65)</f>
        <v>0.39446844550254284</v>
      </c>
      <c r="F65">
        <f>IF(F13=Surrender!F13,Surrender!F65,HSD!F65)</f>
        <v>0.41640366958226238</v>
      </c>
      <c r="G65">
        <f>IF(G13=Surrender!G13,Surrender!G65,HSD!G65)</f>
        <v>0.42315049208499778</v>
      </c>
      <c r="H65">
        <f>IF(H13=Surrender!H13,Surrender!H65,HSD!H65)</f>
        <v>0.30645352081843924</v>
      </c>
      <c r="I65">
        <f>IF(I13=Surrender!I13,Surrender!I65,HSD!I65)</f>
        <v>0.28035116935946924</v>
      </c>
      <c r="J65">
        <f>IF(J13=Surrender!J13,Surrender!J65,HSD!J65)</f>
        <v>0.25011800638126686</v>
      </c>
      <c r="K65">
        <f>IF(K13=Surrender!K13,Surrender!K65,HSD!K65)</f>
        <v>0.21460599354594356</v>
      </c>
    </row>
    <row r="66" spans="1:11" x14ac:dyDescent="0.25">
      <c r="A66">
        <v>15</v>
      </c>
      <c r="B66">
        <f>IF(B14=Surrender!B14,Surrender!B66,HSD!B66)</f>
        <v>0.1836075265332566</v>
      </c>
      <c r="C66">
        <f>IF(C14=Surrender!C14,Surrender!C66,HSD!C66)</f>
        <v>0.35360813639536137</v>
      </c>
      <c r="D66">
        <f>IF(D14=Surrender!D14,Surrender!D66,HSD!D66)</f>
        <v>0.37387488538214331</v>
      </c>
      <c r="E66">
        <f>IF(E14=Surrender!E14,Surrender!E66,HSD!E66)</f>
        <v>0.39446844550254284</v>
      </c>
      <c r="F66">
        <f>IF(F14=Surrender!F14,Surrender!F66,HSD!F66)</f>
        <v>0.41640366958226238</v>
      </c>
      <c r="G66">
        <f>IF(G14=Surrender!G14,Surrender!G66,HSD!G66)</f>
        <v>0.42315049208499778</v>
      </c>
      <c r="H66">
        <f>IF(H14=Surrender!H14,Surrender!H66,HSD!H66)</f>
        <v>0.28456398361712221</v>
      </c>
      <c r="I66">
        <f>IF(I14=Surrender!I14,Surrender!I66,HSD!I66)</f>
        <v>0.26032608583379291</v>
      </c>
      <c r="J66">
        <f>IF(J14=Surrender!J14,Surrender!J66,HSD!J66)</f>
        <v>0.23225243449689065</v>
      </c>
      <c r="K66">
        <f>IF(K14=Surrender!K14,Surrender!K66,HSD!K66)</f>
        <v>0.19927699400694757</v>
      </c>
    </row>
    <row r="67" spans="1:11" x14ac:dyDescent="0.25">
      <c r="A67">
        <v>16</v>
      </c>
      <c r="B67">
        <f>IF(B15=Surrender!B15,Surrender!B67,HSD!B67)</f>
        <v>0.2121090766176992</v>
      </c>
      <c r="C67">
        <f>IF(C15=Surrender!C15,Surrender!C67,HSD!C67)</f>
        <v>0.35360813639536137</v>
      </c>
      <c r="D67">
        <f>IF(D15=Surrender!D15,Surrender!D67,HSD!D67)</f>
        <v>0.37387488538214331</v>
      </c>
      <c r="E67">
        <f>IF(E15=Surrender!E15,Surrender!E67,HSD!E67)</f>
        <v>0.39446844550254284</v>
      </c>
      <c r="F67">
        <f>IF(F15=Surrender!F15,Surrender!F67,HSD!F67)</f>
        <v>0.41640366958226238</v>
      </c>
      <c r="G67">
        <f>IF(G15=Surrender!G15,Surrender!G67,HSD!G67)</f>
        <v>0.42315049208499778</v>
      </c>
      <c r="H67">
        <f>IF(H15=Surrender!H15,Surrender!H67,HSD!H67)</f>
        <v>0.26423798478732774</v>
      </c>
      <c r="I67">
        <f>IF(I15=Surrender!I15,Surrender!I67,HSD!I67)</f>
        <v>0.24173136541709339</v>
      </c>
      <c r="J67">
        <f>IF(J15=Surrender!J15,Surrender!J67,HSD!J67)</f>
        <v>0.21566297488996986</v>
      </c>
      <c r="K67">
        <f>IF(K15=Surrender!K15,Surrender!K67,HSD!K67)</f>
        <v>0.18504292300645134</v>
      </c>
    </row>
    <row r="68" spans="1:11" x14ac:dyDescent="0.25">
      <c r="A68">
        <v>17</v>
      </c>
      <c r="B68">
        <f>IF(B16=Surrender!B16,Surrender!B68,HSD!B68)</f>
        <v>0.2121090766176992</v>
      </c>
      <c r="C68">
        <f>IF(C16=Surrender!C16,Surrender!C68,HSD!C68)</f>
        <v>0.35360813639536137</v>
      </c>
      <c r="D68">
        <f>IF(D16=Surrender!D16,Surrender!D68,HSD!D68)</f>
        <v>0.37387488538214331</v>
      </c>
      <c r="E68">
        <f>IF(E16=Surrender!E16,Surrender!E68,HSD!E68)</f>
        <v>0.39446844550254284</v>
      </c>
      <c r="F68">
        <f>IF(F16=Surrender!F16,Surrender!F68,HSD!F68)</f>
        <v>0.41640366958226238</v>
      </c>
      <c r="G68">
        <f>IF(G16=Surrender!G16,Surrender!G68,HSD!G68)</f>
        <v>0.42315049208499778</v>
      </c>
      <c r="H68">
        <f>IF(H16=Surrender!H16,Surrender!H68,HSD!H68)</f>
        <v>0.26231240836153336</v>
      </c>
      <c r="I68">
        <f>IF(I16=Surrender!I16,Surrender!I68,HSD!I68)</f>
        <v>0.24474124225119143</v>
      </c>
      <c r="J68">
        <f>IF(J16=Surrender!J16,Surrender!J68,HSD!J68)</f>
        <v>0.2284251594344453</v>
      </c>
      <c r="K68">
        <f>IF(K16=Surrender!K16,Surrender!K68,HSD!K68)</f>
        <v>0.21210907661769923</v>
      </c>
    </row>
    <row r="69" spans="1:11" x14ac:dyDescent="0.25">
      <c r="A69">
        <v>18</v>
      </c>
      <c r="B69">
        <f>IF(B17=Surrender!B17,Surrender!B69,HSD!B69)</f>
        <v>0.3235334151403132</v>
      </c>
      <c r="C69">
        <f>IF(C17=Surrender!C17,Surrender!C69,HSD!C69)</f>
        <v>0.4934172759230967</v>
      </c>
      <c r="D69">
        <f>IF(D17=Surrender!D17,Surrender!D69,HSD!D69)</f>
        <v>0.50890887319328326</v>
      </c>
      <c r="E69">
        <f>IF(E17=Surrender!E17,Surrender!E69,HSD!E69)</f>
        <v>0.52495818135214112</v>
      </c>
      <c r="F69">
        <f>IF(F17=Surrender!F17,Surrender!F69,HSD!F69)</f>
        <v>0.53865495485281323</v>
      </c>
      <c r="G69">
        <f>IF(G17=Surrender!G17,Surrender!G69,HSD!G69)</f>
        <v>0.58858866858834413</v>
      </c>
      <c r="H69">
        <f>IF(H17=Surrender!H17,Surrender!H69,HSD!H69)</f>
        <v>0.63087860215577196</v>
      </c>
      <c r="I69">
        <f>IF(I17=Surrender!I17,Surrender!I69,HSD!I69)</f>
        <v>0.37330778670036147</v>
      </c>
      <c r="J69">
        <f>IF(J17=Surrender!J17,Surrender!J69,HSD!J69)</f>
        <v>0.34842060092033733</v>
      </c>
      <c r="K69">
        <f>IF(K17=Surrender!K17,Surrender!K69,HSD!K69)</f>
        <v>0.32353341514031325</v>
      </c>
    </row>
    <row r="70" spans="1:11" x14ac:dyDescent="0.25">
      <c r="A70">
        <v>19</v>
      </c>
      <c r="B70">
        <f>IF(B18=Surrender!B18,Surrender!B70,HSD!B70)</f>
        <v>0.43495775366292722</v>
      </c>
      <c r="C70">
        <f>IF(C18=Surrender!C18,Surrender!C70,HSD!C70)</f>
        <v>0.62832462629779118</v>
      </c>
      <c r="D70">
        <f>IF(D18=Surrender!D18,Surrender!D70,HSD!D70)</f>
        <v>0.63939119964802815</v>
      </c>
      <c r="E70">
        <f>IF(E18=Surrender!E18,Surrender!E70,HSD!E70)</f>
        <v>0.65089625584534427</v>
      </c>
      <c r="F70">
        <f>IF(F18=Surrender!F18,Surrender!F70,HSD!F70)</f>
        <v>0.66090624012336407</v>
      </c>
      <c r="G70">
        <f>IF(G18=Surrender!G18,Surrender!G70,HSD!G70)</f>
        <v>0.69485524745855443</v>
      </c>
      <c r="H70">
        <f>IF(H18=Surrender!H18,Surrender!H70,HSD!H70)</f>
        <v>0.76867556518077984</v>
      </c>
      <c r="I70">
        <f>IF(I18=Surrender!I18,Surrender!I70,HSD!I70)</f>
        <v>0.73264356191876234</v>
      </c>
      <c r="J70">
        <f>IF(J18=Surrender!J18,Surrender!J70,HSD!J70)</f>
        <v>0.46841604240622936</v>
      </c>
      <c r="K70">
        <f>IF(K18=Surrender!K18,Surrender!K70,HSD!K70)</f>
        <v>0.43495775366292727</v>
      </c>
    </row>
    <row r="71" spans="1:11" x14ac:dyDescent="0.25">
      <c r="A71">
        <v>20</v>
      </c>
      <c r="B71">
        <f>IF(B19=Surrender!B19,Surrender!B71,HSD!B71)</f>
        <v>0.54638209218554123</v>
      </c>
      <c r="C71">
        <f>IF(C19=Surrender!C19,Surrender!C71,HSD!C71)</f>
        <v>0.75798005972279903</v>
      </c>
      <c r="D71">
        <f>IF(D19=Surrender!D19,Surrender!D71,HSD!D71)</f>
        <v>0.7649717369497322</v>
      </c>
      <c r="E71">
        <f>IF(E19=Surrender!E19,Surrender!E71,HSD!E71)</f>
        <v>0.77228266898215236</v>
      </c>
      <c r="F71">
        <f>IF(F19=Surrender!F19,Surrender!F71,HSD!F71)</f>
        <v>0.77860586403751975</v>
      </c>
      <c r="G71">
        <f>IF(G19=Surrender!G19,Surrender!G71,HSD!G71)</f>
        <v>0.80112182632876472</v>
      </c>
      <c r="H71">
        <f>IF(H19=Surrender!H19,Surrender!H71,HSD!H71)</f>
        <v>0.84730093057265166</v>
      </c>
      <c r="I71">
        <f>IF(I19=Surrender!I19,Surrender!I71,HSD!I71)</f>
        <v>0.86121010636793238</v>
      </c>
      <c r="J71">
        <f>IF(J19=Surrender!J19,Surrender!J71,HSD!J71)</f>
        <v>0.81918071466135212</v>
      </c>
      <c r="K71">
        <f>IF(K19=Surrender!K19,Surrender!K71,HSD!K71)</f>
        <v>0.54638209218554135</v>
      </c>
    </row>
    <row r="72" spans="1:11" x14ac:dyDescent="0.25">
      <c r="A72">
        <v>21</v>
      </c>
      <c r="B72">
        <f>IF(B20=Surrender!B20,Surrender!B72,HSD!B72)</f>
        <v>0.65780643070815525</v>
      </c>
      <c r="C72">
        <f>IF(C20=Surrender!C20,Surrender!C72,HSD!C72)</f>
        <v>0.88200651549404019</v>
      </c>
      <c r="D72">
        <f>IF(D20=Surrender!D20,Surrender!D72,HSD!D72)</f>
        <v>0.8853003573017495</v>
      </c>
      <c r="E72">
        <f>IF(E20=Surrender!E20,Surrender!E72,HSD!E72)</f>
        <v>0.88876729296591961</v>
      </c>
      <c r="F72">
        <f>IF(F20=Surrender!F20,Surrender!F72,HSD!F72)</f>
        <v>0.89175382659528035</v>
      </c>
      <c r="G72">
        <f>IF(G20=Surrender!G20,Surrender!G72,HSD!G72)</f>
        <v>0.90283674384257995</v>
      </c>
      <c r="H72">
        <f>IF(H20=Surrender!H20,Surrender!H72,HSD!H72)</f>
        <v>0.92592629596452347</v>
      </c>
      <c r="I72">
        <f>IF(I20=Surrender!I20,Surrender!I72,HSD!I72)</f>
        <v>0.93060505318396625</v>
      </c>
      <c r="J72">
        <f>IF(J20=Surrender!J20,Surrender!J72,HSD!J72)</f>
        <v>0.93917615614724415</v>
      </c>
      <c r="K72">
        <f>IF(K20=Surrender!K20,Surrender!K72,HSD!K72)</f>
        <v>0.88857566147738609</v>
      </c>
    </row>
    <row r="73" spans="1:11" x14ac:dyDescent="0.25">
      <c r="A73">
        <v>22</v>
      </c>
      <c r="B73">
        <f>IF(B21=Surrender!B21,Surrender!B73,HSD!B73)</f>
        <v>0</v>
      </c>
      <c r="C73">
        <f>IF(C21=Surrender!C21,Surrender!C73,HSD!C73)</f>
        <v>0</v>
      </c>
      <c r="D73">
        <f>IF(D21=Surrender!D21,Surrender!D73,HSD!D73)</f>
        <v>0</v>
      </c>
      <c r="E73">
        <f>IF(E21=Surrender!E21,Surrender!E73,HSD!E73)</f>
        <v>0</v>
      </c>
      <c r="F73">
        <f>IF(F21=Surrender!F21,Surrender!F73,HSD!F73)</f>
        <v>0</v>
      </c>
      <c r="G73">
        <f>IF(G21=Surrender!G21,Surrender!G73,HSD!G73)</f>
        <v>0</v>
      </c>
      <c r="H73">
        <f>IF(H21=Surrender!H21,Surrender!H73,HSD!H73)</f>
        <v>0</v>
      </c>
      <c r="I73">
        <f>IF(I21=Surrender!I21,Surrender!I73,HSD!I73)</f>
        <v>0</v>
      </c>
      <c r="J73">
        <f>IF(J21=Surrender!J21,Surrender!J73,HSD!J73)</f>
        <v>0</v>
      </c>
      <c r="K73">
        <f>IF(K21=Surrender!K21,Surrender!K73,HSD!K73)</f>
        <v>0</v>
      </c>
    </row>
    <row r="74" spans="1:11" x14ac:dyDescent="0.25">
      <c r="A74">
        <v>23</v>
      </c>
      <c r="B74">
        <f>IF(B22=Surrender!B22,Surrender!B74,HSD!B74)</f>
        <v>0</v>
      </c>
      <c r="C74">
        <f>IF(C22=Surrender!C22,Surrender!C74,HSD!C74)</f>
        <v>0</v>
      </c>
      <c r="D74">
        <f>IF(D22=Surrender!D22,Surrender!D74,HSD!D74)</f>
        <v>0</v>
      </c>
      <c r="E74">
        <f>IF(E22=Surrender!E22,Surrender!E74,HSD!E74)</f>
        <v>0</v>
      </c>
      <c r="F74">
        <f>IF(F22=Surrender!F22,Surrender!F74,HSD!F74)</f>
        <v>0</v>
      </c>
      <c r="G74">
        <f>IF(G22=Surrender!G22,Surrender!G74,HSD!G74)</f>
        <v>0</v>
      </c>
      <c r="H74">
        <f>IF(H22=Surrender!H22,Surrender!H74,HSD!H74)</f>
        <v>0</v>
      </c>
      <c r="I74">
        <f>IF(I22=Surrender!I22,Surrender!I74,HSD!I74)</f>
        <v>0</v>
      </c>
      <c r="J74">
        <f>IF(J22=Surrender!J22,Surrender!J74,HSD!J74)</f>
        <v>0</v>
      </c>
      <c r="K74">
        <f>IF(K22=Surrender!K22,Surrender!K74,HSD!K74)</f>
        <v>0</v>
      </c>
    </row>
    <row r="75" spans="1:11" x14ac:dyDescent="0.25">
      <c r="A75">
        <v>24</v>
      </c>
      <c r="B75">
        <f>IF(B23=Surrender!B23,Surrender!B75,HSD!B75)</f>
        <v>0</v>
      </c>
      <c r="C75">
        <f>IF(C23=Surrender!C23,Surrender!C75,HSD!C75)</f>
        <v>0</v>
      </c>
      <c r="D75">
        <f>IF(D23=Surrender!D23,Surrender!D75,HSD!D75)</f>
        <v>0</v>
      </c>
      <c r="E75">
        <f>IF(E23=Surrender!E23,Surrender!E75,HSD!E75)</f>
        <v>0</v>
      </c>
      <c r="F75">
        <f>IF(F23=Surrender!F23,Surrender!F75,HSD!F75)</f>
        <v>0</v>
      </c>
      <c r="G75">
        <f>IF(G23=Surrender!G23,Surrender!G75,HSD!G75)</f>
        <v>0</v>
      </c>
      <c r="H75">
        <f>IF(H23=Surrender!H23,Surrender!H75,HSD!H75)</f>
        <v>0</v>
      </c>
      <c r="I75">
        <f>IF(I23=Surrender!I23,Surrender!I75,HSD!I75)</f>
        <v>0</v>
      </c>
      <c r="J75">
        <f>IF(J23=Surrender!J23,Surrender!J75,HSD!J75)</f>
        <v>0</v>
      </c>
      <c r="K75">
        <f>IF(K23=Surrender!K23,Surrender!K75,HSD!K75)</f>
        <v>0</v>
      </c>
    </row>
    <row r="76" spans="1:11" x14ac:dyDescent="0.25">
      <c r="A76">
        <v>25</v>
      </c>
      <c r="B76">
        <f>IF(B24=Surrender!B24,Surrender!B76,HSD!B76)</f>
        <v>0</v>
      </c>
      <c r="C76">
        <f>IF(C24=Surrender!C24,Surrender!C76,HSD!C76)</f>
        <v>0</v>
      </c>
      <c r="D76">
        <f>IF(D24=Surrender!D24,Surrender!D76,HSD!D76)</f>
        <v>0</v>
      </c>
      <c r="E76">
        <f>IF(E24=Surrender!E24,Surrender!E76,HSD!E76)</f>
        <v>0</v>
      </c>
      <c r="F76">
        <f>IF(F24=Surrender!F24,Surrender!F76,HSD!F76)</f>
        <v>0</v>
      </c>
      <c r="G76">
        <f>IF(G24=Surrender!G24,Surrender!G76,HSD!G76)</f>
        <v>0</v>
      </c>
      <c r="H76">
        <f>IF(H24=Surrender!H24,Surrender!H76,HSD!H76)</f>
        <v>0</v>
      </c>
      <c r="I76">
        <f>IF(I24=Surrender!I24,Surrender!I76,HSD!I76)</f>
        <v>0</v>
      </c>
      <c r="J76">
        <f>IF(J24=Surrender!J24,Surrender!J76,HSD!J76)</f>
        <v>0</v>
      </c>
      <c r="K76">
        <f>IF(K24=Surrender!K24,Surrender!K76,HSD!K76)</f>
        <v>0</v>
      </c>
    </row>
    <row r="77" spans="1:11" x14ac:dyDescent="0.25">
      <c r="A77">
        <v>26</v>
      </c>
      <c r="B77">
        <f>IF(B25=Surrender!B25,Surrender!B77,HSD!B77)</f>
        <v>0</v>
      </c>
      <c r="C77">
        <f>IF(C25=Surrender!C25,Surrender!C77,HSD!C77)</f>
        <v>0</v>
      </c>
      <c r="D77">
        <f>IF(D25=Surrender!D25,Surrender!D77,HSD!D77)</f>
        <v>0</v>
      </c>
      <c r="E77">
        <f>IF(E25=Surrender!E25,Surrender!E77,HSD!E77)</f>
        <v>0</v>
      </c>
      <c r="F77">
        <f>IF(F25=Surrender!F25,Surrender!F77,HSD!F77)</f>
        <v>0</v>
      </c>
      <c r="G77">
        <f>IF(G25=Surrender!G25,Surrender!G77,HSD!G77)</f>
        <v>0</v>
      </c>
      <c r="H77">
        <f>IF(H25=Surrender!H25,Surrender!H77,HSD!H77)</f>
        <v>0</v>
      </c>
      <c r="I77">
        <f>IF(I25=Surrender!I25,Surrender!I77,HSD!I77)</f>
        <v>0</v>
      </c>
      <c r="J77">
        <f>IF(J25=Surrender!J25,Surrender!J77,HSD!J77)</f>
        <v>0</v>
      </c>
      <c r="K77">
        <f>IF(K25=Surrender!K25,Surrender!K77,HSD!K77)</f>
        <v>0</v>
      </c>
    </row>
    <row r="78" spans="1:11" x14ac:dyDescent="0.25">
      <c r="A78">
        <v>27</v>
      </c>
      <c r="B78">
        <f>IF(B26=Surrender!B26,Surrender!B78,HSD!B78)</f>
        <v>0</v>
      </c>
      <c r="C78">
        <f>IF(C26=Surrender!C26,Surrender!C78,HSD!C78)</f>
        <v>0</v>
      </c>
      <c r="D78">
        <f>IF(D26=Surrender!D26,Surrender!D78,HSD!D78)</f>
        <v>0</v>
      </c>
      <c r="E78">
        <f>IF(E26=Surrender!E26,Surrender!E78,HSD!E78)</f>
        <v>0</v>
      </c>
      <c r="F78">
        <f>IF(F26=Surrender!F26,Surrender!F78,HSD!F78)</f>
        <v>0</v>
      </c>
      <c r="G78">
        <f>IF(G26=Surrender!G26,Surrender!G78,HSD!G78)</f>
        <v>0</v>
      </c>
      <c r="H78">
        <f>IF(H26=Surrender!H26,Surrender!H78,HSD!H78)</f>
        <v>0</v>
      </c>
      <c r="I78">
        <f>IF(I26=Surrender!I26,Surrender!I78,HSD!I78)</f>
        <v>0</v>
      </c>
      <c r="J78">
        <f>IF(J26=Surrender!J26,Surrender!J78,HSD!J78)</f>
        <v>0</v>
      </c>
      <c r="K78">
        <f>IF(K26=Surrender!K26,Surrender!K78,HSD!K78)</f>
        <v>0</v>
      </c>
    </row>
    <row r="79" spans="1:11" x14ac:dyDescent="0.25">
      <c r="A79">
        <v>28</v>
      </c>
      <c r="B79">
        <f>IF(B27=Surrender!B27,Surrender!B79,HSD!B79)</f>
        <v>0</v>
      </c>
      <c r="C79">
        <f>IF(C27=Surrender!C27,Surrender!C79,HSD!C79)</f>
        <v>0</v>
      </c>
      <c r="D79">
        <f>IF(D27=Surrender!D27,Surrender!D79,HSD!D79)</f>
        <v>0</v>
      </c>
      <c r="E79">
        <f>IF(E27=Surrender!E27,Surrender!E79,HSD!E79)</f>
        <v>0</v>
      </c>
      <c r="F79">
        <f>IF(F27=Surrender!F27,Surrender!F79,HSD!F79)</f>
        <v>0</v>
      </c>
      <c r="G79">
        <f>IF(G27=Surrender!G27,Surrender!G79,HSD!G79)</f>
        <v>0</v>
      </c>
      <c r="H79">
        <f>IF(H27=Surrender!H27,Surrender!H79,HSD!H79)</f>
        <v>0</v>
      </c>
      <c r="I79">
        <f>IF(I27=Surrender!I27,Surrender!I79,HSD!I79)</f>
        <v>0</v>
      </c>
      <c r="J79">
        <f>IF(J27=Surrender!J27,Surrender!J79,HSD!J79)</f>
        <v>0</v>
      </c>
      <c r="K79">
        <f>IF(K27=Surrender!K27,Surrender!K79,HSD!K79)</f>
        <v>0</v>
      </c>
    </row>
    <row r="80" spans="1:11" x14ac:dyDescent="0.25">
      <c r="A80">
        <v>29</v>
      </c>
      <c r="B80">
        <f>IF(B28=Surrender!B28,Surrender!B80,HSD!B80)</f>
        <v>0</v>
      </c>
      <c r="C80">
        <f>IF(C28=Surrender!C28,Surrender!C80,HSD!C80)</f>
        <v>0</v>
      </c>
      <c r="D80">
        <f>IF(D28=Surrender!D28,Surrender!D80,HSD!D80)</f>
        <v>0</v>
      </c>
      <c r="E80">
        <f>IF(E28=Surrender!E28,Surrender!E80,HSD!E80)</f>
        <v>0</v>
      </c>
      <c r="F80">
        <f>IF(F28=Surrender!F28,Surrender!F80,HSD!F80)</f>
        <v>0</v>
      </c>
      <c r="G80">
        <f>IF(G28=Surrender!G28,Surrender!G80,HSD!G80)</f>
        <v>0</v>
      </c>
      <c r="H80">
        <f>IF(H28=Surrender!H28,Surrender!H80,HSD!H80)</f>
        <v>0</v>
      </c>
      <c r="I80">
        <f>IF(I28=Surrender!I28,Surrender!I80,HSD!I80)</f>
        <v>0</v>
      </c>
      <c r="J80">
        <f>IF(J28=Surrender!J28,Surrender!J80,HSD!J80)</f>
        <v>0</v>
      </c>
      <c r="K80">
        <f>IF(K28=Surrender!K28,Surrender!K80,HSD!K80)</f>
        <v>0</v>
      </c>
    </row>
    <row r="81" spans="1:11" x14ac:dyDescent="0.25">
      <c r="A81">
        <v>30</v>
      </c>
      <c r="B81">
        <f>IF(B29=Surrender!B29,Surrender!B81,HSD!B81)</f>
        <v>0</v>
      </c>
      <c r="C81">
        <f>IF(C29=Surrender!C29,Surrender!C81,HSD!C81)</f>
        <v>0</v>
      </c>
      <c r="D81">
        <f>IF(D29=Surrender!D29,Surrender!D81,HSD!D81)</f>
        <v>0</v>
      </c>
      <c r="E81">
        <f>IF(E29=Surrender!E29,Surrender!E81,HSD!E81)</f>
        <v>0</v>
      </c>
      <c r="F81">
        <f>IF(F29=Surrender!F29,Surrender!F81,HSD!F81)</f>
        <v>0</v>
      </c>
      <c r="G81">
        <f>IF(G29=Surrender!G29,Surrender!G81,HSD!G81)</f>
        <v>0</v>
      </c>
      <c r="H81">
        <f>IF(H29=Surrender!H29,Surrender!H81,HSD!H81)</f>
        <v>0</v>
      </c>
      <c r="I81">
        <f>IF(I29=Surrender!I29,Surrender!I81,HSD!I81)</f>
        <v>0</v>
      </c>
      <c r="J81">
        <f>IF(J29=Surrender!J29,Surrender!J81,HSD!J81)</f>
        <v>0</v>
      </c>
      <c r="K81">
        <f>IF(K29=Surrender!K29,Surrender!K81,HSD!K81)</f>
        <v>0</v>
      </c>
    </row>
    <row r="82" spans="1:11" x14ac:dyDescent="0.25">
      <c r="A82">
        <v>31</v>
      </c>
      <c r="B82">
        <f>IF(B30=Surrender!B30,Surrender!B82,HSD!B82)</f>
        <v>0</v>
      </c>
      <c r="C82">
        <f>IF(C30=Surrender!C30,Surrender!C82,HSD!C82)</f>
        <v>0</v>
      </c>
      <c r="D82">
        <f>IF(D30=Surrender!D30,Surrender!D82,HSD!D82)</f>
        <v>0</v>
      </c>
      <c r="E82">
        <f>IF(E30=Surrender!E30,Surrender!E82,HSD!E82)</f>
        <v>0</v>
      </c>
      <c r="F82">
        <f>IF(F30=Surrender!F30,Surrender!F82,HSD!F82)</f>
        <v>0</v>
      </c>
      <c r="G82">
        <f>IF(G30=Surrender!G30,Surrender!G82,HSD!G82)</f>
        <v>0</v>
      </c>
      <c r="H82">
        <f>IF(H30=Surrender!H30,Surrender!H82,HSD!H82)</f>
        <v>0</v>
      </c>
      <c r="I82">
        <f>IF(I30=Surrender!I30,Surrender!I82,HSD!I82)</f>
        <v>0</v>
      </c>
      <c r="J82">
        <f>IF(J30=Surrender!J30,Surrender!J82,HSD!J82)</f>
        <v>0</v>
      </c>
      <c r="K82">
        <f>IF(K30=Surrender!K30,Surrender!K82,HSD!K82)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>IF(B33=Surrender!B33,Surrender!B85,HSD!B85)</f>
        <v>0.34029064270089004</v>
      </c>
      <c r="C85">
        <f>IF(C33=Surrender!C33,Surrender!C85,HSD!C85)</f>
        <v>0.50196248535967314</v>
      </c>
      <c r="D85">
        <f>IF(D33=Surrender!D33,Surrender!D85,HSD!D85)</f>
        <v>0.51400371740935757</v>
      </c>
      <c r="E85">
        <f>IF(E33=Surrender!E33,Surrender!E85,HSD!E85)</f>
        <v>0.53475509919657171</v>
      </c>
      <c r="F85">
        <f>IF(F33=Surrender!F33,Surrender!F85,HSD!F85)</f>
        <v>0.55059269210710649</v>
      </c>
      <c r="G85">
        <f>IF(G33=Surrender!G33,Surrender!G85,HSD!G85)</f>
        <v>0.56742278330832019</v>
      </c>
      <c r="H85">
        <f>IF(H33=Surrender!H33,Surrender!H85,HSD!H85)</f>
        <v>0.53745258729187351</v>
      </c>
      <c r="I85">
        <f>IF(I33=Surrender!I33,Surrender!I85,HSD!I85)</f>
        <v>0.4912950067323541</v>
      </c>
      <c r="J85">
        <f>IF(J33=Surrender!J33,Surrender!J85,HSD!J85)</f>
        <v>0.44245609420148591</v>
      </c>
      <c r="K85">
        <f>IF(K33=Surrender!K33,Surrender!K85,HSD!K85)</f>
        <v>0.37624612851608741</v>
      </c>
    </row>
    <row r="86" spans="1:11" x14ac:dyDescent="0.25">
      <c r="A86">
        <v>13</v>
      </c>
      <c r="B86">
        <f>IF(B34=Surrender!B34,Surrender!B86,HSD!B86)</f>
        <v>0.327684238187961</v>
      </c>
      <c r="C86">
        <f>IF(C34=Surrender!C34,Surrender!C86,HSD!C86)</f>
        <v>0.49247239362692286</v>
      </c>
      <c r="D86">
        <f>IF(D34=Surrender!D34,Surrender!D86,HSD!D86)</f>
        <v>0.50716638736287001</v>
      </c>
      <c r="E86">
        <f>IF(E34=Surrender!E34,Surrender!E86,HSD!E86)</f>
        <v>0.52473462393271253</v>
      </c>
      <c r="F86">
        <f>IF(F34=Surrender!F34,Surrender!F86,HSD!F86)</f>
        <v>0.54100776192676059</v>
      </c>
      <c r="G86">
        <f>IF(G34=Surrender!G34,Surrender!G86,HSD!G86)</f>
        <v>1.0455010638435727</v>
      </c>
      <c r="H86">
        <f>IF(H34=Surrender!H34,Surrender!H86,HSD!H86)</f>
        <v>0.51719646119815188</v>
      </c>
      <c r="I86">
        <f>IF(I34=Surrender!I34,Surrender!I86,HSD!I86)</f>
        <v>0.47279133284078939</v>
      </c>
      <c r="J86">
        <f>IF(J34=Surrender!J34,Surrender!J86,HSD!J86)</f>
        <v>0.4256519695072028</v>
      </c>
      <c r="K86">
        <f>IF(K34=Surrender!K34,Surrender!K86,HSD!K86)</f>
        <v>0.36206998455041256</v>
      </c>
    </row>
    <row r="87" spans="1:11" x14ac:dyDescent="0.25">
      <c r="A87">
        <v>14</v>
      </c>
      <c r="B87">
        <f>IF(B35=Surrender!B35,Surrender!B87,HSD!B87)</f>
        <v>0.31514257185697642</v>
      </c>
      <c r="C87">
        <f>IF(C35=Surrender!C35,Surrender!C87,HSD!C87)</f>
        <v>0.48255351811038272</v>
      </c>
      <c r="D87">
        <f>IF(D35=Surrender!D35,Surrender!D87,HSD!D87)</f>
        <v>0.49764556579281816</v>
      </c>
      <c r="E87">
        <f>IF(E35=Surrender!E35,Surrender!E87,HSD!E87)</f>
        <v>0.51542989690198615</v>
      </c>
      <c r="F87">
        <f>IF(F35=Surrender!F35,Surrender!F87,HSD!F87)</f>
        <v>1.0180852172075909</v>
      </c>
      <c r="G87">
        <f>IF(G35=Surrender!G35,Surrender!G87,HSD!G87)</f>
        <v>1.0455010638435729</v>
      </c>
      <c r="H87">
        <f>IF(H35=Surrender!H35,Surrender!H87,HSD!H87)</f>
        <v>0.49709196236633008</v>
      </c>
      <c r="I87">
        <f>IF(I35=Surrender!I35,Surrender!I87,HSD!I87)</f>
        <v>0.45442443375652797</v>
      </c>
      <c r="J87">
        <f>IF(J35=Surrender!J35,Surrender!J87,HSD!J87)</f>
        <v>0.4089910050029118</v>
      </c>
      <c r="K87">
        <f>IF(K35=Surrender!K35,Surrender!K87,HSD!K87)</f>
        <v>0.34799938090373161</v>
      </c>
    </row>
    <row r="88" spans="1:11" x14ac:dyDescent="0.25">
      <c r="A88">
        <v>15</v>
      </c>
      <c r="B88">
        <f>IF(B36=Surrender!B36,Surrender!B88,HSD!B88)</f>
        <v>0.30272071378660209</v>
      </c>
      <c r="C88">
        <f>IF(C36=Surrender!C36,Surrender!C88,HSD!C88)</f>
        <v>0.47334313370216685</v>
      </c>
      <c r="D88">
        <f>IF(D36=Surrender!D36,Surrender!D88,HSD!D88)</f>
        <v>0.48880480290634137</v>
      </c>
      <c r="E88">
        <f>IF(E36=Surrender!E36,Surrender!E88,HSD!E88)</f>
        <v>0.50678979323059736</v>
      </c>
      <c r="F88">
        <f>IF(F36=Surrender!F36,Surrender!F88,HSD!F88)</f>
        <v>1.0180852172075909</v>
      </c>
      <c r="G88">
        <f>IF(G36=Surrender!G36,Surrender!G88,HSD!G88)</f>
        <v>1.0455010638435727</v>
      </c>
      <c r="H88">
        <f>IF(H36=Surrender!H36,Surrender!H88,HSD!H88)</f>
        <v>0.47722077734110446</v>
      </c>
      <c r="I88">
        <f>IF(I36=Surrender!I36,Surrender!I88,HSD!I88)</f>
        <v>0.43626917672083054</v>
      </c>
      <c r="J88">
        <f>IF(J36=Surrender!J36,Surrender!J88,HSD!J88)</f>
        <v>0.39253848456297252</v>
      </c>
      <c r="K88">
        <f>IF(K36=Surrender!K36,Surrender!K88,HSD!K88)</f>
        <v>0.33409156765274794</v>
      </c>
    </row>
    <row r="89" spans="1:11" x14ac:dyDescent="0.25">
      <c r="A89">
        <v>16</v>
      </c>
      <c r="B89">
        <f>IF(B37=Surrender!B37,Surrender!B89,HSD!B89)</f>
        <v>0.30235592900691816</v>
      </c>
      <c r="C89">
        <f>IF(C37=Surrender!C37,Surrender!C89,HSD!C89)</f>
        <v>0.4647906338945379</v>
      </c>
      <c r="D89">
        <f>IF(D37=Surrender!D37,Surrender!D89,HSD!D89)</f>
        <v>0.48059552308318443</v>
      </c>
      <c r="E89">
        <f>IF(E37=Surrender!E37,Surrender!E89,HSD!E89)</f>
        <v>0.98263390902591441</v>
      </c>
      <c r="F89">
        <f>IF(F37=Surrender!F37,Surrender!F89,HSD!F89)</f>
        <v>1.0180852172075909</v>
      </c>
      <c r="G89">
        <f>IF(G37=Surrender!G37,Surrender!G89,HSD!G89)</f>
        <v>1.0455010638435727</v>
      </c>
      <c r="H89">
        <f>IF(H37=Surrender!H37,Surrender!H89,HSD!H89)</f>
        <v>0.45765214955230726</v>
      </c>
      <c r="I89">
        <f>IF(I37=Surrender!I37,Surrender!I89,HSD!I89)</f>
        <v>0.41838903582412801</v>
      </c>
      <c r="J89">
        <f>IF(J37=Surrender!J37,Surrender!J89,HSD!J89)</f>
        <v>0.3763496353848465</v>
      </c>
      <c r="K89">
        <f>IF(K37=Surrender!K37,Surrender!K89,HSD!K89)</f>
        <v>0.32039507782076326</v>
      </c>
    </row>
    <row r="90" spans="1:11" x14ac:dyDescent="0.25">
      <c r="A90">
        <v>17</v>
      </c>
      <c r="B90">
        <f>IF(B38=Surrender!B38,Surrender!B90,HSD!B90)</f>
        <v>0.29590972526483106</v>
      </c>
      <c r="C90">
        <f>IF(C38=Surrender!C38,Surrender!C90,HSD!C90)</f>
        <v>0.45684902693031099</v>
      </c>
      <c r="D90">
        <f>IF(D38=Surrender!D38,Surrender!D90,HSD!D90)</f>
        <v>0.94822248238955131</v>
      </c>
      <c r="E90">
        <f>IF(E38=Surrender!E38,Surrender!E90,HSD!E90)</f>
        <v>0.98263390902591441</v>
      </c>
      <c r="F90">
        <f>IF(F38=Surrender!F38,Surrender!F90,HSD!F90)</f>
        <v>1.0180852172075907</v>
      </c>
      <c r="G90">
        <f>IF(G38=Surrender!G38,Surrender!G90,HSD!G90)</f>
        <v>1.0455010638435729</v>
      </c>
      <c r="H90">
        <f>IF(H38=Surrender!H38,Surrender!H90,HSD!H90)</f>
        <v>0.4432866873760104</v>
      </c>
      <c r="I90">
        <f>IF(I38=Surrender!I38,Surrender!I90,HSD!I90)</f>
        <v>0.40663059560479642</v>
      </c>
      <c r="J90">
        <f>IF(J38=Surrender!J38,Surrender!J90,HSD!J90)</f>
        <v>0.36851835521934828</v>
      </c>
      <c r="K90">
        <f>IF(K38=Surrender!K38,Surrender!K90,HSD!K90)</f>
        <v>0.31846025350866897</v>
      </c>
    </row>
    <row r="91" spans="1:11" x14ac:dyDescent="0.25">
      <c r="A91">
        <v>18</v>
      </c>
      <c r="B91">
        <f>IF(B39=Surrender!B39,Surrender!B91,HSD!B91)</f>
        <v>0.3235334151403132</v>
      </c>
      <c r="C91">
        <f>IF(C39=Surrender!C39,Surrender!C91,HSD!C91)</f>
        <v>0.4934172759230967</v>
      </c>
      <c r="D91">
        <f>IF(D39=Surrender!D39,Surrender!D91,HSD!D91)</f>
        <v>1.0105458613793081</v>
      </c>
      <c r="E91">
        <f>IF(E39=Surrender!E39,Surrender!E91,HSD!E91)</f>
        <v>1.0428599409564983</v>
      </c>
      <c r="F91">
        <f>IF(F39=Surrender!F39,Surrender!F91,HSD!F91)</f>
        <v>1.0745088873324604</v>
      </c>
      <c r="G91">
        <f>IF(G39=Surrender!G39,Surrender!G91,HSD!G91)</f>
        <v>1.1218571453066557</v>
      </c>
      <c r="H91">
        <f>IF(H39=Surrender!H39,Surrender!H91,HSD!H91)</f>
        <v>0.63087860215577196</v>
      </c>
      <c r="I91">
        <f>IF(I39=Surrender!I39,Surrender!I91,HSD!I91)</f>
        <v>0.37330778670036147</v>
      </c>
      <c r="J91">
        <f>IF(J39=Surrender!J39,Surrender!J91,HSD!J91)</f>
        <v>0.39279611023068156</v>
      </c>
      <c r="K91">
        <f>IF(K39=Surrender!K39,Surrender!K91,HSD!K91)</f>
        <v>0.34269926616577512</v>
      </c>
    </row>
    <row r="92" spans="1:11" x14ac:dyDescent="0.25">
      <c r="A92">
        <v>19</v>
      </c>
      <c r="B92">
        <f>IF(B40=Surrender!B40,Surrender!B92,HSD!B92)</f>
        <v>0.43495775366292722</v>
      </c>
      <c r="C92">
        <f>IF(C40=Surrender!C40,Surrender!C92,HSD!C92)</f>
        <v>0.62832462629779118</v>
      </c>
      <c r="D92">
        <f>IF(D40=Surrender!D40,Surrender!D92,HSD!D92)</f>
        <v>0.63939119964802815</v>
      </c>
      <c r="E92">
        <f>IF(E40=Surrender!E40,Surrender!E92,HSD!E92)</f>
        <v>0.65089625584534427</v>
      </c>
      <c r="F92">
        <f>IF(F40=Surrender!F40,Surrender!F92,HSD!F92)</f>
        <v>0.66090624012336407</v>
      </c>
      <c r="G92">
        <f>IF(G40=Surrender!G40,Surrender!G92,HSD!G92)</f>
        <v>0.69485524745855443</v>
      </c>
      <c r="H92">
        <f>IF(H40=Surrender!H40,Surrender!H92,HSD!H92)</f>
        <v>0.76867556518077984</v>
      </c>
      <c r="I92">
        <f>IF(I40=Surrender!I40,Surrender!I92,HSD!I92)</f>
        <v>0.73264356191876234</v>
      </c>
      <c r="J92">
        <f>IF(J40=Surrender!J40,Surrender!J92,HSD!J92)</f>
        <v>0.46841604240622936</v>
      </c>
      <c r="K92">
        <f>IF(K40=Surrender!K40,Surrender!K92,HSD!K92)</f>
        <v>0.43495775366292727</v>
      </c>
    </row>
    <row r="93" spans="1:11" x14ac:dyDescent="0.25">
      <c r="A93">
        <v>20</v>
      </c>
      <c r="B93">
        <f>IF(B41=Surrender!B41,Surrender!B93,HSD!B93)</f>
        <v>0.54638209218554123</v>
      </c>
      <c r="C93">
        <f>IF(C41=Surrender!C41,Surrender!C93,HSD!C93)</f>
        <v>0.75798005972279903</v>
      </c>
      <c r="D93">
        <f>IF(D41=Surrender!D41,Surrender!D93,HSD!D93)</f>
        <v>0.7649717369497322</v>
      </c>
      <c r="E93">
        <f>IF(E41=Surrender!E41,Surrender!E93,HSD!E93)</f>
        <v>0.77228266898215236</v>
      </c>
      <c r="F93">
        <f>IF(F41=Surrender!F41,Surrender!F93,HSD!F93)</f>
        <v>0.77860586403751975</v>
      </c>
      <c r="G93">
        <f>IF(G41=Surrender!G41,Surrender!G93,HSD!G93)</f>
        <v>0.80112182632876472</v>
      </c>
      <c r="H93">
        <f>IF(H41=Surrender!H41,Surrender!H93,HSD!H93)</f>
        <v>0.84730093057265166</v>
      </c>
      <c r="I93">
        <f>IF(I41=Surrender!I41,Surrender!I93,HSD!I93)</f>
        <v>0.86121010636793238</v>
      </c>
      <c r="J93">
        <f>IF(J41=Surrender!J41,Surrender!J93,HSD!J93)</f>
        <v>0.81918071466135212</v>
      </c>
      <c r="K93">
        <f>IF(K41=Surrender!K41,Surrender!K93,HSD!K93)</f>
        <v>0.54638209218554135</v>
      </c>
    </row>
    <row r="94" spans="1:11" x14ac:dyDescent="0.25">
      <c r="A94">
        <v>21</v>
      </c>
      <c r="B94">
        <f>IF(B42=Surrender!B42,Surrender!B94,HSD!B94)</f>
        <v>0.65780643070815525</v>
      </c>
      <c r="C94">
        <f>IF(C42=Surrender!C42,Surrender!C94,HSD!C94)</f>
        <v>0.88200651549404019</v>
      </c>
      <c r="D94">
        <f>IF(D42=Surrender!D42,Surrender!D94,HSD!D94)</f>
        <v>0.8853003573017495</v>
      </c>
      <c r="E94">
        <f>IF(E42=Surrender!E42,Surrender!E94,HSD!E94)</f>
        <v>0.88876729296591961</v>
      </c>
      <c r="F94">
        <f>IF(F42=Surrender!F42,Surrender!F94,HSD!F94)</f>
        <v>0.89175382659528035</v>
      </c>
      <c r="G94">
        <f>IF(G42=Surrender!G42,Surrender!G94,HSD!G94)</f>
        <v>0.90283674384257995</v>
      </c>
      <c r="H94">
        <f>IF(H42=Surrender!H42,Surrender!H94,HSD!H94)</f>
        <v>0.92592629596452347</v>
      </c>
      <c r="I94">
        <f>IF(I42=Surrender!I42,Surrender!I94,HSD!I94)</f>
        <v>0.93060505318396625</v>
      </c>
      <c r="J94">
        <f>IF(J42=Surrender!J42,Surrender!J94,HSD!J94)</f>
        <v>0.93917615614724415</v>
      </c>
      <c r="K94">
        <f>IF(K42=Surrender!K42,Surrender!K94,HSD!K94)</f>
        <v>0.88857566147738609</v>
      </c>
    </row>
    <row r="95" spans="1:11" x14ac:dyDescent="0.25">
      <c r="A95">
        <v>22</v>
      </c>
      <c r="B95">
        <f>IF(B43=Surrender!B43,Surrender!B95,HSD!B95)</f>
        <v>0.22932137132783617</v>
      </c>
      <c r="C95">
        <f>IF(C43=Surrender!C43,Surrender!C95,HSD!C95)</f>
        <v>0.3484437814934257</v>
      </c>
      <c r="D95">
        <f>IF(D43=Surrender!D43,Surrender!D95,HSD!D95)</f>
        <v>0.35907281492334692</v>
      </c>
      <c r="E95">
        <f>IF(E43=Surrender!E43,Surrender!E95,HSD!E95)</f>
        <v>0.39446844550254284</v>
      </c>
      <c r="F95">
        <f>IF(F43=Surrender!F43,Surrender!F95,HSD!F95)</f>
        <v>0.41640366958226238</v>
      </c>
      <c r="G95">
        <f>IF(G43=Surrender!G43,Surrender!G95,HSD!G95)</f>
        <v>0.42315049208499778</v>
      </c>
      <c r="H95">
        <f>IF(H43=Surrender!H43,Surrender!H95,HSD!H95)</f>
        <v>0.35541355077168107</v>
      </c>
      <c r="I95">
        <f>IF(I43=Surrender!I43,Surrender!I95,HSD!I95)</f>
        <v>0.32514100115062705</v>
      </c>
      <c r="J95">
        <f>IF(J43=Surrender!J43,Surrender!J95,HSD!J95)</f>
        <v>0.29007768787413191</v>
      </c>
      <c r="K95">
        <f>IF(K43=Surrender!K43,Surrender!K95,HSD!K95)</f>
        <v>0.2488921581952955</v>
      </c>
    </row>
    <row r="96" spans="1:11" x14ac:dyDescent="0.25">
      <c r="A96">
        <v>23</v>
      </c>
      <c r="B96">
        <f>IF(B44=Surrender!B44,Surrender!B96,HSD!B96)</f>
        <v>0.21294127337584787</v>
      </c>
      <c r="C96">
        <f>IF(C44=Surrender!C44,Surrender!C96,HSD!C96)</f>
        <v>0.35360813639536137</v>
      </c>
      <c r="D96">
        <f>IF(D44=Surrender!D44,Surrender!D96,HSD!D96)</f>
        <v>0.37387488538214331</v>
      </c>
      <c r="E96">
        <f>IF(E44=Surrender!E44,Surrender!E96,HSD!E96)</f>
        <v>0.39446844550254284</v>
      </c>
      <c r="F96">
        <f>IF(F44=Surrender!F44,Surrender!F96,HSD!F96)</f>
        <v>0.41640366958226238</v>
      </c>
      <c r="G96">
        <f>IF(G44=Surrender!G44,Surrender!G96,HSD!G96)</f>
        <v>0.42315049208499778</v>
      </c>
      <c r="H96">
        <f>IF(H44=Surrender!H44,Surrender!H96,HSD!H96)</f>
        <v>0.33002686857370378</v>
      </c>
      <c r="I96">
        <f>IF(I44=Surrender!I44,Surrender!I96,HSD!I96)</f>
        <v>0.30191664392558226</v>
      </c>
      <c r="J96">
        <f>IF(J44=Surrender!J44,Surrender!J96,HSD!J96)</f>
        <v>0.26935785302597964</v>
      </c>
      <c r="K96">
        <f>IF(K44=Surrender!K44,Surrender!K96,HSD!K96)</f>
        <v>0.23111414689563153</v>
      </c>
    </row>
    <row r="97" spans="1:11" x14ac:dyDescent="0.25">
      <c r="A97">
        <v>24</v>
      </c>
      <c r="B97">
        <f>IF(B45=Surrender!B45,Surrender!B97,HSD!B97)</f>
        <v>0.19773118242043017</v>
      </c>
      <c r="C97">
        <f>IF(C45=Surrender!C45,Surrender!C97,HSD!C97)</f>
        <v>0.35360813639536137</v>
      </c>
      <c r="D97">
        <f>IF(D45=Surrender!D45,Surrender!D97,HSD!D97)</f>
        <v>0.37387488538214331</v>
      </c>
      <c r="E97">
        <f>IF(E45=Surrender!E45,Surrender!E97,HSD!E97)</f>
        <v>0.39446844550254284</v>
      </c>
      <c r="F97">
        <f>IF(F45=Surrender!F45,Surrender!F97,HSD!F97)</f>
        <v>0.41640366958226238</v>
      </c>
      <c r="G97">
        <f>IF(G45=Surrender!G45,Surrender!G97,HSD!G97)</f>
        <v>0.42315049208499778</v>
      </c>
      <c r="H97">
        <f>IF(H45=Surrender!H45,Surrender!H97,HSD!H97)</f>
        <v>0.30645352081843924</v>
      </c>
      <c r="I97">
        <f>IF(I45=Surrender!I45,Surrender!I97,HSD!I97)</f>
        <v>0.28035116935946924</v>
      </c>
      <c r="J97">
        <f>IF(J45=Surrender!J45,Surrender!J97,HSD!J97)</f>
        <v>0.25011800638126686</v>
      </c>
      <c r="K97">
        <f>IF(K45=Surrender!K45,Surrender!K97,HSD!K97)</f>
        <v>0.21460599354594356</v>
      </c>
    </row>
    <row r="98" spans="1:11" x14ac:dyDescent="0.25">
      <c r="A98">
        <v>25</v>
      </c>
      <c r="B98">
        <f>IF(B46=Surrender!B46,Surrender!B98,HSD!B98)</f>
        <v>0.1836075265332566</v>
      </c>
      <c r="C98">
        <f>IF(C46=Surrender!C46,Surrender!C98,HSD!C98)</f>
        <v>0.35360813639536137</v>
      </c>
      <c r="D98">
        <f>IF(D46=Surrender!D46,Surrender!D98,HSD!D98)</f>
        <v>0.37387488538214331</v>
      </c>
      <c r="E98">
        <f>IF(E46=Surrender!E46,Surrender!E98,HSD!E98)</f>
        <v>0.39446844550254284</v>
      </c>
      <c r="F98">
        <f>IF(F46=Surrender!F46,Surrender!F98,HSD!F98)</f>
        <v>0.41640366958226238</v>
      </c>
      <c r="G98">
        <f>IF(G46=Surrender!G46,Surrender!G98,HSD!G98)</f>
        <v>0.42315049208499778</v>
      </c>
      <c r="H98">
        <f>IF(H46=Surrender!H46,Surrender!H98,HSD!H98)</f>
        <v>0.28456398361712221</v>
      </c>
      <c r="I98">
        <f>IF(I46=Surrender!I46,Surrender!I98,HSD!I98)</f>
        <v>0.26032608583379291</v>
      </c>
      <c r="J98">
        <f>IF(J46=Surrender!J46,Surrender!J98,HSD!J98)</f>
        <v>0.23225243449689065</v>
      </c>
      <c r="K98">
        <f>IF(K46=Surrender!K46,Surrender!K98,HSD!K98)</f>
        <v>0.19927699400694757</v>
      </c>
    </row>
    <row r="99" spans="1:11" x14ac:dyDescent="0.25">
      <c r="A99">
        <v>26</v>
      </c>
      <c r="B99">
        <f>IF(B47=Surrender!B47,Surrender!B99,HSD!B99)</f>
        <v>0.2121090766176992</v>
      </c>
      <c r="C99">
        <f>IF(C47=Surrender!C47,Surrender!C99,HSD!C99)</f>
        <v>0.35360813639536137</v>
      </c>
      <c r="D99">
        <f>IF(D47=Surrender!D47,Surrender!D99,HSD!D99)</f>
        <v>0.37387488538214331</v>
      </c>
      <c r="E99">
        <f>IF(E47=Surrender!E47,Surrender!E99,HSD!E99)</f>
        <v>0.39446844550254284</v>
      </c>
      <c r="F99">
        <f>IF(F47=Surrender!F47,Surrender!F99,HSD!F99)</f>
        <v>0.41640366958226238</v>
      </c>
      <c r="G99">
        <f>IF(G47=Surrender!G47,Surrender!G99,HSD!G99)</f>
        <v>0.42315049208499778</v>
      </c>
      <c r="H99">
        <f>IF(H47=Surrender!H47,Surrender!H99,HSD!H99)</f>
        <v>0.26423798478732774</v>
      </c>
      <c r="I99">
        <f>IF(I47=Surrender!I47,Surrender!I99,HSD!I99)</f>
        <v>0.24173136541709339</v>
      </c>
      <c r="J99">
        <f>IF(J47=Surrender!J47,Surrender!J99,HSD!J99)</f>
        <v>0.21566297488996986</v>
      </c>
      <c r="K99">
        <f>IF(K47=Surrender!K47,Surrender!K99,HSD!K99)</f>
        <v>0.18504292300645134</v>
      </c>
    </row>
    <row r="100" spans="1:11" x14ac:dyDescent="0.25">
      <c r="A100">
        <v>27</v>
      </c>
      <c r="B100">
        <f>IF(B48=Surrender!B48,Surrender!B100,HSD!B100)</f>
        <v>0.2121090766176992</v>
      </c>
      <c r="C100">
        <f>IF(C48=Surrender!C48,Surrender!C100,HSD!C100)</f>
        <v>0.35360813639536137</v>
      </c>
      <c r="D100">
        <f>IF(D48=Surrender!D48,Surrender!D100,HSD!D100)</f>
        <v>0.37387488538214331</v>
      </c>
      <c r="E100">
        <f>IF(E48=Surrender!E48,Surrender!E100,HSD!E100)</f>
        <v>0.39446844550254284</v>
      </c>
      <c r="F100">
        <f>IF(F48=Surrender!F48,Surrender!F100,HSD!F100)</f>
        <v>0.41640366958226238</v>
      </c>
      <c r="G100">
        <f>IF(G48=Surrender!G48,Surrender!G100,HSD!G100)</f>
        <v>0.42315049208499778</v>
      </c>
      <c r="H100">
        <f>IF(H48=Surrender!H48,Surrender!H100,HSD!H100)</f>
        <v>0.26231240836153336</v>
      </c>
      <c r="I100">
        <f>IF(I48=Surrender!I48,Surrender!I100,HSD!I100)</f>
        <v>0.24474124225119143</v>
      </c>
      <c r="J100">
        <f>IF(J48=Surrender!J48,Surrender!J100,HSD!J100)</f>
        <v>0.2284251594344453</v>
      </c>
      <c r="K100">
        <f>IF(K48=Surrender!K48,Surrender!K100,HSD!K100)</f>
        <v>0.21210907661769923</v>
      </c>
    </row>
    <row r="101" spans="1:11" x14ac:dyDescent="0.25">
      <c r="A101">
        <v>28</v>
      </c>
      <c r="B101">
        <f>IF(B49=Surrender!B49,Surrender!B101,HSD!B101)</f>
        <v>0.3235334151403132</v>
      </c>
      <c r="C101">
        <f>IF(C49=Surrender!C49,Surrender!C101,HSD!C101)</f>
        <v>0.4934172759230967</v>
      </c>
      <c r="D101">
        <f>IF(D49=Surrender!D49,Surrender!D101,HSD!D101)</f>
        <v>0.50890887319328326</v>
      </c>
      <c r="E101">
        <f>IF(E49=Surrender!E49,Surrender!E101,HSD!E101)</f>
        <v>0.52495818135214112</v>
      </c>
      <c r="F101">
        <f>IF(F49=Surrender!F49,Surrender!F101,HSD!F101)</f>
        <v>0.53865495485281323</v>
      </c>
      <c r="G101">
        <f>IF(G49=Surrender!G49,Surrender!G101,HSD!G101)</f>
        <v>0.58858866858834413</v>
      </c>
      <c r="H101">
        <f>IF(H49=Surrender!H49,Surrender!H101,HSD!H101)</f>
        <v>0.63087860215577196</v>
      </c>
      <c r="I101">
        <f>IF(I49=Surrender!I49,Surrender!I101,HSD!I101)</f>
        <v>0.37330778670036147</v>
      </c>
      <c r="J101">
        <f>IF(J49=Surrender!J49,Surrender!J101,HSD!J101)</f>
        <v>0.34842060092033733</v>
      </c>
      <c r="K101">
        <f>IF(K49=Surrender!K49,Surrender!K101,HSD!K101)</f>
        <v>0.32353341514031325</v>
      </c>
    </row>
    <row r="102" spans="1:11" x14ac:dyDescent="0.25">
      <c r="A102">
        <v>29</v>
      </c>
      <c r="B102">
        <f>IF(B50=Surrender!B50,Surrender!B102,HSD!B102)</f>
        <v>0.43495775366292722</v>
      </c>
      <c r="C102">
        <f>IF(C50=Surrender!C50,Surrender!C102,HSD!C102)</f>
        <v>0.62832462629779118</v>
      </c>
      <c r="D102">
        <f>IF(D50=Surrender!D50,Surrender!D102,HSD!D102)</f>
        <v>0.63939119964802815</v>
      </c>
      <c r="E102">
        <f>IF(E50=Surrender!E50,Surrender!E102,HSD!E102)</f>
        <v>0.65089625584534427</v>
      </c>
      <c r="F102">
        <f>IF(F50=Surrender!F50,Surrender!F102,HSD!F102)</f>
        <v>0.66090624012336407</v>
      </c>
      <c r="G102">
        <f>IF(G50=Surrender!G50,Surrender!G102,HSD!G102)</f>
        <v>0.69485524745855443</v>
      </c>
      <c r="H102">
        <f>IF(H50=Surrender!H50,Surrender!H102,HSD!H102)</f>
        <v>0.76867556518077984</v>
      </c>
      <c r="I102">
        <f>IF(I50=Surrender!I50,Surrender!I102,HSD!I102)</f>
        <v>0.73264356191876234</v>
      </c>
      <c r="J102">
        <f>IF(J50=Surrender!J50,Surrender!J102,HSD!J102)</f>
        <v>0.46841604240622936</v>
      </c>
      <c r="K102">
        <f>IF(K50=Surrender!K50,Surrender!K102,HSD!K102)</f>
        <v>0.43495775366292727</v>
      </c>
    </row>
    <row r="103" spans="1:11" x14ac:dyDescent="0.25">
      <c r="A103">
        <v>30</v>
      </c>
      <c r="B103">
        <f>IF(B51=Surrender!B51,Surrender!B103,HSD!B103)</f>
        <v>0.54638209218554123</v>
      </c>
      <c r="C103">
        <f>IF(C51=Surrender!C51,Surrender!C103,HSD!C103)</f>
        <v>0.75798005972279903</v>
      </c>
      <c r="D103">
        <f>IF(D51=Surrender!D51,Surrender!D103,HSD!D103)</f>
        <v>0.7649717369497322</v>
      </c>
      <c r="E103">
        <f>IF(E51=Surrender!E51,Surrender!E103,HSD!E103)</f>
        <v>0.77228266898215236</v>
      </c>
      <c r="F103">
        <f>IF(F51=Surrender!F51,Surrender!F103,HSD!F103)</f>
        <v>0.77860586403751975</v>
      </c>
      <c r="G103">
        <f>IF(G51=Surrender!G51,Surrender!G103,HSD!G103)</f>
        <v>0.80112182632876472</v>
      </c>
      <c r="H103">
        <f>IF(H51=Surrender!H51,Surrender!H103,HSD!H103)</f>
        <v>0.84730093057265166</v>
      </c>
      <c r="I103">
        <f>IF(I51=Surrender!I51,Surrender!I103,HSD!I103)</f>
        <v>0.86121010636793238</v>
      </c>
      <c r="J103">
        <f>IF(J51=Surrender!J51,Surrender!J103,HSD!J103)</f>
        <v>0.81918071466135212</v>
      </c>
      <c r="K103">
        <f>IF(K51=Surrender!K51,Surrender!K103,HSD!K103)</f>
        <v>0.54638209218554135</v>
      </c>
    </row>
    <row r="104" spans="1:11" x14ac:dyDescent="0.25">
      <c r="A104">
        <v>31</v>
      </c>
      <c r="B104">
        <f>IF(B52=Surrender!B52,Surrender!B104,HSD!B104)</f>
        <v>0.65780643070815525</v>
      </c>
      <c r="C104">
        <f>IF(C52=Surrender!C52,Surrender!C104,HSD!C104)</f>
        <v>0.88200651549404019</v>
      </c>
      <c r="D104">
        <f>IF(D52=Surrender!D52,Surrender!D104,HSD!D104)</f>
        <v>0.8853003573017495</v>
      </c>
      <c r="E104">
        <f>IF(E52=Surrender!E52,Surrender!E104,HSD!E104)</f>
        <v>0.88876729296591961</v>
      </c>
      <c r="F104">
        <f>IF(F52=Surrender!F52,Surrender!F104,HSD!F104)</f>
        <v>0.89175382659528035</v>
      </c>
      <c r="G104">
        <f>IF(G52=Surrender!G52,Surrender!G104,HSD!G104)</f>
        <v>0.90283674384257995</v>
      </c>
      <c r="H104">
        <f>IF(H52=Surrender!H52,Surrender!H104,HSD!H104)</f>
        <v>0.92592629596452347</v>
      </c>
      <c r="I104">
        <f>IF(I52=Surrender!I52,Surrender!I104,HSD!I104)</f>
        <v>0.93060505318396625</v>
      </c>
      <c r="J104">
        <f>IF(J52=Surrender!J52,Surrender!J104,HSD!J104)</f>
        <v>0.93917615614724415</v>
      </c>
      <c r="K104">
        <f>IF(K52=Surrender!K52,Surrender!K104,HSD!K104)</f>
        <v>0.88857566147738609</v>
      </c>
    </row>
    <row r="105" spans="1:11" x14ac:dyDescent="0.25">
      <c r="A105" s="526" t="s">
        <v>130</v>
      </c>
      <c r="B105" s="526"/>
      <c r="C105" s="526"/>
      <c r="D105" s="526"/>
      <c r="E105" s="526"/>
      <c r="F105" s="526"/>
      <c r="G105" s="526"/>
      <c r="H105" s="526"/>
      <c r="I105" s="526"/>
      <c r="J105" s="526"/>
      <c r="K105" s="526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IF(B3=Surrender!B3,Surrender!B107,HSD!B107)</f>
        <v>-0.64969215627243293</v>
      </c>
      <c r="C107">
        <f>IF(C3=Surrender!C3,Surrender!C107,HSD!C107)</f>
        <v>-0.62794445506581353</v>
      </c>
      <c r="D107">
        <f>IF(D3=Surrender!D3,Surrender!D107,HSD!D107)</f>
        <v>-0.62549382739723836</v>
      </c>
      <c r="E107">
        <f>IF(E3=Surrender!E3,Surrender!E107,HSD!E107)</f>
        <v>-0.64139839210054761</v>
      </c>
      <c r="F107">
        <f>IF(F3=Surrender!F3,Surrender!F107,HSD!F107)</f>
        <v>-0.63951804267999679</v>
      </c>
      <c r="G107">
        <f>IF(G3=Surrender!G3,Surrender!G107,HSD!G107)</f>
        <v>-0.63283750233551095</v>
      </c>
      <c r="H107">
        <f>IF(H3=Surrender!H3,Surrender!H107,HSD!H107)</f>
        <v>-0.49918158357350934</v>
      </c>
      <c r="I107">
        <f>IF(I3=Surrender!I3,Surrender!I107,HSD!I107)</f>
        <v>-0.53303800219597064</v>
      </c>
      <c r="J107">
        <f>IF(J3=Surrender!J3,Surrender!J107,HSD!J107)</f>
        <v>-0.57336816996507856</v>
      </c>
      <c r="K107">
        <f>IF(K3=Surrender!K3,Surrender!K107,HSD!K107)</f>
        <v>-0.62034738716819848</v>
      </c>
    </row>
    <row r="108" spans="1:11" x14ac:dyDescent="0.25">
      <c r="A108">
        <v>5</v>
      </c>
      <c r="B108">
        <f>IF(B4=Surrender!B4,Surrender!B108,HSD!B108)</f>
        <v>-0.66161021563681621</v>
      </c>
      <c r="C108">
        <f>IF(C4=Surrender!C4,Surrender!C108,HSD!C108)</f>
        <v>-0.63975586028521114</v>
      </c>
      <c r="D108">
        <f>IF(D4=Surrender!D4,Surrender!D108,HSD!D108)</f>
        <v>-0.63747965223362502</v>
      </c>
      <c r="E108">
        <f>IF(E4=Surrender!E4,Surrender!E108,HSD!E108)</f>
        <v>-0.65226238668282521</v>
      </c>
      <c r="F108">
        <f>IF(F4=Surrender!F4,Surrender!F108,HSD!F108)</f>
        <v>-0.65051607184757509</v>
      </c>
      <c r="G108">
        <f>IF(G4=Surrender!G4,Surrender!G108,HSD!G108)</f>
        <v>-0.64431188412953411</v>
      </c>
      <c r="H108">
        <f>IF(H4=Surrender!H4,Surrender!H108,HSD!H108)</f>
        <v>-0.51628322192830511</v>
      </c>
      <c r="I108">
        <f>IF(I4=Surrender!I4,Surrender!I108,HSD!I108)</f>
        <v>-0.54901899374941099</v>
      </c>
      <c r="J108">
        <f>IF(J4=Surrender!J4,Surrender!J108,HSD!J108)</f>
        <v>-0.58797254265475285</v>
      </c>
      <c r="K108">
        <f>IF(K4=Surrender!K4,Surrender!K108,HSD!K108)</f>
        <v>-0.63328384702255858</v>
      </c>
    </row>
    <row r="109" spans="1:11" x14ac:dyDescent="0.25">
      <c r="A109">
        <v>6</v>
      </c>
      <c r="B109">
        <f>IF(B5=Surrender!B5,Surrender!B109,HSD!B109)</f>
        <v>-0.67780484725526791</v>
      </c>
      <c r="C109">
        <f>IF(C5=Surrender!C5,Surrender!C109,HSD!C109)</f>
        <v>-0.65118323227086761</v>
      </c>
      <c r="D109">
        <f>IF(D5=Surrender!D5,Surrender!D109,HSD!D109)</f>
        <v>-0.64909810474299945</v>
      </c>
      <c r="E109">
        <f>IF(E5=Surrender!E5,Surrender!E109,HSD!E109)</f>
        <v>-0.66292687509510151</v>
      </c>
      <c r="F109">
        <f>IF(F5=Surrender!F5,Surrender!F109,HSD!F109)</f>
        <v>-0.6613324742233252</v>
      </c>
      <c r="G109">
        <f>IF(G5=Surrender!G5,Surrender!G109,HSD!G109)</f>
        <v>-0.65566123977056312</v>
      </c>
      <c r="H109">
        <f>IF(H5=Surrender!H5,Surrender!H109,HSD!H109)</f>
        <v>-0.53412528358263123</v>
      </c>
      <c r="I109">
        <f>IF(I5=Surrender!I5,Surrender!I109,HSD!I109)</f>
        <v>-0.5657286516448633</v>
      </c>
      <c r="J109">
        <f>IF(J5=Surrender!J5,Surrender!J109,HSD!J109)</f>
        <v>-0.60258608955731263</v>
      </c>
      <c r="K109">
        <f>IF(K5=Surrender!K5,Surrender!K109,HSD!K109)</f>
        <v>-0.64629383657022199</v>
      </c>
    </row>
    <row r="110" spans="1:11" x14ac:dyDescent="0.25">
      <c r="A110">
        <v>7</v>
      </c>
      <c r="B110">
        <f>IF(B6=Surrender!B6,Surrender!B110,HSD!B110)</f>
        <v>-0.65408751348945049</v>
      </c>
      <c r="C110">
        <f>IF(C6=Surrender!C6,Surrender!C110,HSD!C110)</f>
        <v>-0.57459899474076515</v>
      </c>
      <c r="D110">
        <f>IF(D6=Surrender!D6,Surrender!D110,HSD!D110)</f>
        <v>-0.56785808138444083</v>
      </c>
      <c r="E110">
        <f>IF(E6=Surrender!E6,Surrender!E110,HSD!E110)</f>
        <v>-0.57497300528939332</v>
      </c>
      <c r="F110">
        <f>IF(F6=Surrender!F6,Surrender!F110,HSD!F110)</f>
        <v>-0.56922223373423586</v>
      </c>
      <c r="G110">
        <f>IF(G6=Surrender!G6,Surrender!G110,HSD!G110)</f>
        <v>-0.54851117635997992</v>
      </c>
      <c r="H110">
        <f>IF(H6=Surrender!H6,Surrender!H110,HSD!H110)</f>
        <v>-0.44806397377899709</v>
      </c>
      <c r="I110">
        <f>IF(I6=Surrender!I6,Surrender!I110,HSD!I110)</f>
        <v>-0.54649948645992685</v>
      </c>
      <c r="J110">
        <f>IF(J6=Surrender!J6,Surrender!J110,HSD!J110)</f>
        <v>-0.59178605557427866</v>
      </c>
      <c r="K110">
        <f>IF(K6=Surrender!K6,Surrender!K110,HSD!K110)</f>
        <v>-0.63228864704315768</v>
      </c>
    </row>
    <row r="111" spans="1:11" x14ac:dyDescent="0.25">
      <c r="A111">
        <v>8</v>
      </c>
      <c r="B111">
        <f>IF(B7=Surrender!B7,Surrender!B111,HSD!B111)</f>
        <v>-0.61870368335035075</v>
      </c>
      <c r="C111">
        <f>IF(C7=Surrender!C7,Surrender!C111,HSD!C111)</f>
        <v>-0.52570125482952001</v>
      </c>
      <c r="D111">
        <f>IF(D7=Surrender!D7,Surrender!D111,HSD!D111)</f>
        <v>-0.51982063212531804</v>
      </c>
      <c r="E111">
        <f>IF(E7=Surrender!E7,Surrender!E111,HSD!E111)</f>
        <v>-0.52686965809573971</v>
      </c>
      <c r="F111">
        <f>IF(F7=Surrender!F7,Surrender!F111,HSD!F111)</f>
        <v>-0.52180592231171319</v>
      </c>
      <c r="G111">
        <f>IF(G7=Surrender!G7,Surrender!G111,HSD!G111)</f>
        <v>-0.50419996892272845</v>
      </c>
      <c r="H111">
        <f>IF(H7=Surrender!H7,Surrender!H111,HSD!H111)</f>
        <v>-0.40009338241588083</v>
      </c>
      <c r="I111">
        <f>IF(I7=Surrender!I7,Surrender!I111,HSD!I111)</f>
        <v>-0.44404302315822308</v>
      </c>
      <c r="J111">
        <f>IF(J7=Surrender!J7,Surrender!J111,HSD!J111)</f>
        <v>-0.54699786561582064</v>
      </c>
      <c r="K111">
        <f>IF(K7=Surrender!K7,Surrender!K111,HSD!K111)</f>
        <v>-0.60080448007436693</v>
      </c>
    </row>
    <row r="112" spans="1:11" x14ac:dyDescent="0.25">
      <c r="A112">
        <v>9</v>
      </c>
      <c r="B112">
        <f>IF(B8=Surrender!B8,Surrender!B112,HSD!B112)</f>
        <v>-0.57933468405491317</v>
      </c>
      <c r="C112">
        <f>IF(C8=Surrender!C8,Surrender!C112,HSD!C112)</f>
        <v>-0.47296850799930379</v>
      </c>
      <c r="D112">
        <f>IF(D8=Surrender!D8,Surrender!D112,HSD!D112)</f>
        <v>-1.0205935634387413</v>
      </c>
      <c r="E112">
        <f>IF(E8=Surrender!E8,Surrender!E112,HSD!E112)</f>
        <v>-1.0113220206464297</v>
      </c>
      <c r="F112">
        <f>IF(F8=Surrender!F8,Surrender!F112,HSD!F112)</f>
        <v>-1.0033241634726571</v>
      </c>
      <c r="G112">
        <f>IF(G8=Surrender!G8,Surrender!G112,HSD!G112)</f>
        <v>-0.97485808847527222</v>
      </c>
      <c r="H112">
        <f>IF(H8=Surrender!H8,Surrender!H112,HSD!H112)</f>
        <v>-0.36292586807283833</v>
      </c>
      <c r="I112">
        <f>IF(I8=Surrender!I8,Surrender!I112,HSD!I112)</f>
        <v>-0.39271659089901562</v>
      </c>
      <c r="J112">
        <f>IF(J8=Surrender!J8,Surrender!J112,HSD!J112)</f>
        <v>-0.44112297012360069</v>
      </c>
      <c r="K112">
        <f>IF(K8=Surrender!K8,Surrender!K112,HSD!K112)</f>
        <v>-0.54988410919942199</v>
      </c>
    </row>
    <row r="113" spans="1:11" x14ac:dyDescent="0.25">
      <c r="A113">
        <v>10</v>
      </c>
      <c r="B113">
        <f>IF(B9=Surrender!B9,Surrender!B113,HSD!B113)</f>
        <v>-0.51971754456469177</v>
      </c>
      <c r="C113">
        <f>IF(C9=Surrender!C9,Surrender!C113,HSD!C113)</f>
        <v>-0.85103178353717812</v>
      </c>
      <c r="D113">
        <f>IF(D9=Surrender!D9,Surrender!D113,HSD!D113)</f>
        <v>-0.84384328890976379</v>
      </c>
      <c r="E113">
        <f>IF(E9=Surrender!E9,Surrender!E113,HSD!E113)</f>
        <v>-0.83634589828741379</v>
      </c>
      <c r="F113">
        <f>IF(F9=Surrender!F9,Surrender!F113,HSD!F113)</f>
        <v>-0.82988803869487504</v>
      </c>
      <c r="G113">
        <f>IF(G9=Surrender!G9,Surrender!G113,HSD!G113)</f>
        <v>-0.80669875371777267</v>
      </c>
      <c r="H113">
        <f>IF(H9=Surrender!H9,Surrender!H113,HSD!H113)</f>
        <v>-0.76752220540680138</v>
      </c>
      <c r="I113">
        <f>IF(I9=Surrender!I9,Surrender!I113,HSD!I113)</f>
        <v>-0.80767276141362832</v>
      </c>
      <c r="J113">
        <f>IF(J9=Surrender!J9,Surrender!J113,HSD!J113)</f>
        <v>-0.85334348220532463</v>
      </c>
      <c r="K113">
        <f>IF(K9=Surrender!K9,Surrender!K113,HSD!K113)</f>
        <v>-0.4391161443290561</v>
      </c>
    </row>
    <row r="114" spans="1:11" x14ac:dyDescent="0.25">
      <c r="A114">
        <v>11</v>
      </c>
      <c r="B114">
        <f>IF(B10=Surrender!B10,Surrender!B114,HSD!B114)</f>
        <v>-0.44074979780503526</v>
      </c>
      <c r="C114">
        <f>IF(C10=Surrender!C10,Surrender!C114,HSD!C114)</f>
        <v>-0.79657325222673514</v>
      </c>
      <c r="D114">
        <f>IF(D10=Surrender!D10,Surrender!D114,HSD!D114)</f>
        <v>-0.79090499227980193</v>
      </c>
      <c r="E114">
        <f>IF(E10=Surrender!E10,Surrender!E114,HSD!E114)</f>
        <v>-0.78500772581014577</v>
      </c>
      <c r="F114">
        <f>IF(F10=Surrender!F10,Surrender!F114,HSD!F114)</f>
        <v>-0.77992826635423507</v>
      </c>
      <c r="G114">
        <f>IF(G10=Surrender!G10,Surrender!G114,HSD!G114)</f>
        <v>-0.76185417395280952</v>
      </c>
      <c r="H114">
        <f>IF(H10=Surrender!H10,Surrender!H114,HSD!H114)</f>
        <v>-0.73333434200581205</v>
      </c>
      <c r="I114">
        <f>IF(I10=Surrender!I10,Surrender!I114,HSD!I114)</f>
        <v>-0.7756443244216128</v>
      </c>
      <c r="J114">
        <f>IF(J10=Surrender!J10,Surrender!J114,HSD!J114)</f>
        <v>-0.82527093888866809</v>
      </c>
      <c r="K114">
        <f>IF(K10=Surrender!K10,Surrender!K114,HSD!K114)</f>
        <v>-0.41340283543922207</v>
      </c>
    </row>
    <row r="115" spans="1:11" x14ac:dyDescent="0.25">
      <c r="A115">
        <v>12</v>
      </c>
      <c r="B115">
        <f>IF(B11=Surrender!B11,Surrender!B115,HSD!B115)</f>
        <v>-0.69498195510467564</v>
      </c>
      <c r="C115">
        <f>IF(C11=Surrender!C11,Surrender!C115,HSD!C115)</f>
        <v>-0.64537193969934437</v>
      </c>
      <c r="D115">
        <f>IF(D11=Surrender!D11,Surrender!D115,HSD!D115)</f>
        <v>-0.64253780972587782</v>
      </c>
      <c r="E115">
        <f>IF(E11=Surrender!E11,Surrender!E115,HSD!E115)</f>
        <v>-0.78789092338230082</v>
      </c>
      <c r="F115">
        <f>IF(F11=Surrender!F11,Surrender!F115,HSD!F115)</f>
        <v>-0.78789092338230082</v>
      </c>
      <c r="G115">
        <f>IF(G11=Surrender!G11,Surrender!G115,HSD!G115)</f>
        <v>-0.78789092338230082</v>
      </c>
      <c r="H115">
        <f>IF(H11=Surrender!H11,Surrender!H115,HSD!H115)</f>
        <v>-0.56826126528899534</v>
      </c>
      <c r="I115">
        <f>IF(I11=Surrender!I11,Surrender!I115,HSD!I115)</f>
        <v>-0.59671580617491327</v>
      </c>
      <c r="J115">
        <f>IF(J11=Surrender!J11,Surrender!J115,HSD!J115)</f>
        <v>-0.63009096848306756</v>
      </c>
      <c r="K115">
        <f>IF(K11=Surrender!K11,Surrender!K115,HSD!K115)</f>
        <v>-0.66958834719356342</v>
      </c>
    </row>
    <row r="116" spans="1:11" x14ac:dyDescent="0.25">
      <c r="A116">
        <v>13</v>
      </c>
      <c r="B116">
        <f>IF(B12=Surrender!B12,Surrender!B116,HSD!B116)</f>
        <v>-0.71676895831148446</v>
      </c>
      <c r="C116">
        <f>IF(C12=Surrender!C12,Surrender!C116,HSD!C116)</f>
        <v>-0.78789092338230082</v>
      </c>
      <c r="D116">
        <f>IF(D12=Surrender!D12,Surrender!D116,HSD!D116)</f>
        <v>-0.78789092338230082</v>
      </c>
      <c r="E116">
        <f>IF(E12=Surrender!E12,Surrender!E116,HSD!E116)</f>
        <v>-0.78789092338230082</v>
      </c>
      <c r="F116">
        <f>IF(F12=Surrender!F12,Surrender!F116,HSD!F116)</f>
        <v>-0.78789092338230082</v>
      </c>
      <c r="G116">
        <f>IF(G12=Surrender!G12,Surrender!G116,HSD!G116)</f>
        <v>-0.78789092338230082</v>
      </c>
      <c r="H116">
        <f>IF(H12=Surrender!H12,Surrender!H116,HSD!H116)</f>
        <v>-0.59909974633978136</v>
      </c>
      <c r="I116">
        <f>IF(I12=Surrender!I12,Surrender!I116,HSD!I116)</f>
        <v>-0.62552182001956225</v>
      </c>
      <c r="J116">
        <f>IF(J12=Surrender!J12,Surrender!J116,HSD!J116)</f>
        <v>-0.65651304216284845</v>
      </c>
      <c r="K116">
        <f>IF(K12=Surrender!K12,Surrender!K116,HSD!K116)</f>
        <v>-0.69318917953688031</v>
      </c>
    </row>
    <row r="117" spans="1:11" x14ac:dyDescent="0.25">
      <c r="A117">
        <v>14</v>
      </c>
      <c r="B117">
        <f>IF(B13=Surrender!B13,Surrender!B117,HSD!B117)</f>
        <v>-0.73699974700352133</v>
      </c>
      <c r="C117">
        <f>IF(C13=Surrender!C13,Surrender!C117,HSD!C117)</f>
        <v>-0.78789092338230082</v>
      </c>
      <c r="D117">
        <f>IF(D13=Surrender!D13,Surrender!D117,HSD!D117)</f>
        <v>-0.78789092338230082</v>
      </c>
      <c r="E117">
        <f>IF(E13=Surrender!E13,Surrender!E117,HSD!E117)</f>
        <v>-0.78789092338230082</v>
      </c>
      <c r="F117">
        <f>IF(F13=Surrender!F13,Surrender!F117,HSD!F117)</f>
        <v>-0.78789092338230082</v>
      </c>
      <c r="G117">
        <f>IF(G13=Surrender!G13,Surrender!G117,HSD!G117)</f>
        <v>-0.78789092338230082</v>
      </c>
      <c r="H117">
        <f>IF(H13=Surrender!H13,Surrender!H117,HSD!H117)</f>
        <v>-0.62773547874408275</v>
      </c>
      <c r="I117">
        <f>IF(I13=Surrender!I13,Surrender!I117,HSD!I117)</f>
        <v>-0.65227026144673639</v>
      </c>
      <c r="J117">
        <f>IF(J13=Surrender!J13,Surrender!J117,HSD!J117)</f>
        <v>-0.68104782486550219</v>
      </c>
      <c r="K117">
        <f>IF(K13=Surrender!K13,Surrender!K117,HSD!K117)</f>
        <v>-0.71510423814138879</v>
      </c>
    </row>
    <row r="118" spans="1:11" x14ac:dyDescent="0.25">
      <c r="A118">
        <v>15</v>
      </c>
      <c r="B118">
        <f>IF(B14=Surrender!B14,Surrender!B118,HSD!B118)</f>
        <v>-0.75578547936041274</v>
      </c>
      <c r="C118">
        <f>IF(C14=Surrender!C14,Surrender!C118,HSD!C118)</f>
        <v>-0.78789092338230082</v>
      </c>
      <c r="D118">
        <f>IF(D14=Surrender!D14,Surrender!D118,HSD!D118)</f>
        <v>-0.78789092338230082</v>
      </c>
      <c r="E118">
        <f>IF(E14=Surrender!E14,Surrender!E118,HSD!E118)</f>
        <v>-0.78789092338230082</v>
      </c>
      <c r="F118">
        <f>IF(F14=Surrender!F14,Surrender!F118,HSD!F118)</f>
        <v>-0.78789092338230082</v>
      </c>
      <c r="G118">
        <f>IF(G14=Surrender!G14,Surrender!G118,HSD!G118)</f>
        <v>-0.78789092338230082</v>
      </c>
      <c r="H118">
        <f>IF(H14=Surrender!H14,Surrender!H118,HSD!H118)</f>
        <v>-0.65432580169093391</v>
      </c>
      <c r="I118">
        <f>IF(I14=Surrender!I14,Surrender!I118,HSD!I118)</f>
        <v>-0.67710809991482657</v>
      </c>
      <c r="J118">
        <f>IF(J14=Surrender!J14,Surrender!J118,HSD!J118)</f>
        <v>-0.70383012308939485</v>
      </c>
      <c r="K118">
        <f>IF(K14=Surrender!K14,Surrender!K118,HSD!K118)</f>
        <v>-0.73545393541700388</v>
      </c>
    </row>
    <row r="119" spans="1:11" x14ac:dyDescent="0.25">
      <c r="A119">
        <v>16</v>
      </c>
      <c r="B119">
        <f>IF(B15=Surrender!B15,Surrender!B119,HSD!B119)</f>
        <v>-0.78789092338230082</v>
      </c>
      <c r="C119">
        <f>IF(C15=Surrender!C15,Surrender!C119,HSD!C119)</f>
        <v>-0.78789092338230082</v>
      </c>
      <c r="D119">
        <f>IF(D15=Surrender!D15,Surrender!D119,HSD!D119)</f>
        <v>-0.78789092338230082</v>
      </c>
      <c r="E119">
        <f>IF(E15=Surrender!E15,Surrender!E119,HSD!E119)</f>
        <v>-0.78789092338230082</v>
      </c>
      <c r="F119">
        <f>IF(F15=Surrender!F15,Surrender!F119,HSD!F119)</f>
        <v>-0.78789092338230082</v>
      </c>
      <c r="G119">
        <f>IF(G15=Surrender!G15,Surrender!G119,HSD!G119)</f>
        <v>-0.78789092338230082</v>
      </c>
      <c r="H119">
        <f>IF(H15=Surrender!H15,Surrender!H119,HSD!H119)</f>
        <v>-0.67901681585586726</v>
      </c>
      <c r="I119">
        <f>IF(I15=Surrender!I15,Surrender!I119,HSD!I119)</f>
        <v>-0.70017180706376769</v>
      </c>
      <c r="J119">
        <f>IF(J15=Surrender!J15,Surrender!J119,HSD!J119)</f>
        <v>-0.72498511429729517</v>
      </c>
      <c r="K119">
        <f>IF(K15=Surrender!K15,Surrender!K119,HSD!K119)</f>
        <v>-0.75435008288721794</v>
      </c>
    </row>
    <row r="120" spans="1:11" x14ac:dyDescent="0.25">
      <c r="A120">
        <v>17</v>
      </c>
      <c r="B120">
        <f>IF(B16=Surrender!B16,Surrender!B120,HSD!B120)</f>
        <v>-0.67646658485968691</v>
      </c>
      <c r="C120">
        <f>IF(C16=Surrender!C16,Surrender!C120,HSD!C120)</f>
        <v>-0.50658272407690341</v>
      </c>
      <c r="D120">
        <f>IF(D16=Surrender!D16,Surrender!D120,HSD!D120)</f>
        <v>-0.49109112680671685</v>
      </c>
      <c r="E120">
        <f>IF(E16=Surrender!E16,Surrender!E120,HSD!E120)</f>
        <v>-0.47504181864785899</v>
      </c>
      <c r="F120">
        <f>IF(F16=Surrender!F16,Surrender!F120,HSD!F120)</f>
        <v>-0.46134504514718699</v>
      </c>
      <c r="G120">
        <f>IF(G16=Surrender!G16,Surrender!G120,HSD!G120)</f>
        <v>-0.41141133141165598</v>
      </c>
      <c r="H120">
        <f>IF(H16=Surrender!H16,Surrender!H120,HSD!H120)</f>
        <v>-0.36912139784422809</v>
      </c>
      <c r="I120">
        <f>IF(I16=Surrender!I16,Surrender!I120,HSD!I120)</f>
        <v>-0.62669221329963865</v>
      </c>
      <c r="J120">
        <f>IF(J16=Surrender!J16,Surrender!J120,HSD!J120)</f>
        <v>-0.65157939907966278</v>
      </c>
      <c r="K120">
        <f>IF(K16=Surrender!K16,Surrender!K120,HSD!K120)</f>
        <v>-0.6764665848596868</v>
      </c>
    </row>
    <row r="121" spans="1:11" x14ac:dyDescent="0.25">
      <c r="A121">
        <v>18</v>
      </c>
      <c r="B121">
        <f>IF(B17=Surrender!B17,Surrender!B121,HSD!B121)</f>
        <v>-0.56504224633707278</v>
      </c>
      <c r="C121">
        <f>IF(C17=Surrender!C17,Surrender!C121,HSD!C121)</f>
        <v>-0.37167537370220893</v>
      </c>
      <c r="D121">
        <f>IF(D17=Surrender!D17,Surrender!D121,HSD!D121)</f>
        <v>-0.36060880035197201</v>
      </c>
      <c r="E121">
        <f>IF(E17=Surrender!E17,Surrender!E121,HSD!E121)</f>
        <v>-0.34910374415465584</v>
      </c>
      <c r="F121">
        <f>IF(F17=Surrender!F17,Surrender!F121,HSD!F121)</f>
        <v>-0.33909375987663615</v>
      </c>
      <c r="G121">
        <f>IF(G17=Surrender!G17,Surrender!G121,HSD!G121)</f>
        <v>-0.30514475254144569</v>
      </c>
      <c r="H121">
        <f>IF(H17=Surrender!H17,Surrender!H121,HSD!H121)</f>
        <v>-0.23132443481922021</v>
      </c>
      <c r="I121">
        <f>IF(I17=Surrender!I17,Surrender!I121,HSD!I121)</f>
        <v>-0.26735643808123788</v>
      </c>
      <c r="J121">
        <f>IF(J17=Surrender!J17,Surrender!J121,HSD!J121)</f>
        <v>-0.53158395759377075</v>
      </c>
      <c r="K121">
        <f>IF(K17=Surrender!K17,Surrender!K121,HSD!K121)</f>
        <v>-0.56504224633707278</v>
      </c>
    </row>
    <row r="122" spans="1:11" x14ac:dyDescent="0.25">
      <c r="A122">
        <v>19</v>
      </c>
      <c r="B122">
        <f>IF(B18=Surrender!B18,Surrender!B122,HSD!B122)</f>
        <v>-0.45361790781445882</v>
      </c>
      <c r="C122">
        <f>IF(C18=Surrender!C18,Surrender!C122,HSD!C122)</f>
        <v>-0.24201994027720117</v>
      </c>
      <c r="D122">
        <f>IF(D18=Surrender!D18,Surrender!D122,HSD!D122)</f>
        <v>-0.23502826305026803</v>
      </c>
      <c r="E122">
        <f>IF(E18=Surrender!E18,Surrender!E122,HSD!E122)</f>
        <v>-0.22771733101784777</v>
      </c>
      <c r="F122">
        <f>IF(F18=Surrender!F18,Surrender!F122,HSD!F122)</f>
        <v>-0.22139413596248042</v>
      </c>
      <c r="G122">
        <f>IF(G18=Surrender!G18,Surrender!G122,HSD!G122)</f>
        <v>-0.19887817367123536</v>
      </c>
      <c r="H122">
        <f>IF(H18=Surrender!H18,Surrender!H122,HSD!H122)</f>
        <v>-0.15269906942734846</v>
      </c>
      <c r="I122">
        <f>IF(I18=Surrender!I18,Surrender!I122,HSD!I122)</f>
        <v>-0.13878989363206784</v>
      </c>
      <c r="J122">
        <f>IF(J18=Surrender!J18,Surrender!J122,HSD!J122)</f>
        <v>-0.18081928533864794</v>
      </c>
      <c r="K122">
        <f>IF(K18=Surrender!K18,Surrender!K122,HSD!K122)</f>
        <v>-0.45361790781445882</v>
      </c>
    </row>
    <row r="123" spans="1:11" x14ac:dyDescent="0.25">
      <c r="A123">
        <v>20</v>
      </c>
      <c r="B123">
        <f>IF(B19=Surrender!B19,Surrender!B123,HSD!B123)</f>
        <v>-0.3421935692918448</v>
      </c>
      <c r="C123">
        <f>IF(C19=Surrender!C19,Surrender!C123,HSD!C123)</f>
        <v>-0.11799348450596005</v>
      </c>
      <c r="D123">
        <f>IF(D19=Surrender!D19,Surrender!D123,HSD!D123)</f>
        <v>-0.11469964269825067</v>
      </c>
      <c r="E123">
        <f>IF(E19=Surrender!E19,Surrender!E123,HSD!E123)</f>
        <v>-0.11123270703408057</v>
      </c>
      <c r="F123">
        <f>IF(F19=Surrender!F19,Surrender!F123,HSD!F123)</f>
        <v>-0.10824617340471979</v>
      </c>
      <c r="G123">
        <f>IF(G19=Surrender!G19,Surrender!G123,HSD!G123)</f>
        <v>-9.7163256157420136E-2</v>
      </c>
      <c r="H123">
        <f>IF(H19=Surrender!H19,Surrender!H123,HSD!H123)</f>
        <v>-7.4073704035476681E-2</v>
      </c>
      <c r="I123">
        <f>IF(I19=Surrender!I19,Surrender!I123,HSD!I123)</f>
        <v>-6.939494681603392E-2</v>
      </c>
      <c r="J123">
        <f>IF(J19=Surrender!J19,Surrender!J123,HSD!J123)</f>
        <v>-6.0823843852755924E-2</v>
      </c>
      <c r="K123">
        <f>IF(K19=Surrender!K19,Surrender!K123,HSD!K123)</f>
        <v>-0.11142433852261402</v>
      </c>
    </row>
    <row r="124" spans="1:11" x14ac:dyDescent="0.25">
      <c r="A124">
        <v>21</v>
      </c>
      <c r="B124">
        <f>IF(B20=Surrender!B20,Surrender!B124,HSD!B124)</f>
        <v>0</v>
      </c>
      <c r="C124">
        <f>IF(C20=Surrender!C20,Surrender!C124,HSD!C124)</f>
        <v>0</v>
      </c>
      <c r="D124">
        <f>IF(D20=Surrender!D20,Surrender!D124,HSD!D124)</f>
        <v>0</v>
      </c>
      <c r="E124">
        <f>IF(E20=Surrender!E20,Surrender!E124,HSD!E124)</f>
        <v>0</v>
      </c>
      <c r="F124">
        <f>IF(F20=Surrender!F20,Surrender!F124,HSD!F124)</f>
        <v>0</v>
      </c>
      <c r="G124">
        <f>IF(G20=Surrender!G20,Surrender!G124,HSD!G124)</f>
        <v>0</v>
      </c>
      <c r="H124">
        <f>IF(H20=Surrender!H20,Surrender!H124,HSD!H124)</f>
        <v>0</v>
      </c>
      <c r="I124">
        <f>IF(I20=Surrender!I20,Surrender!I124,HSD!I124)</f>
        <v>0</v>
      </c>
      <c r="J124">
        <f>IF(J20=Surrender!J20,Surrender!J124,HSD!J124)</f>
        <v>0</v>
      </c>
      <c r="K124">
        <f>IF(K20=Surrender!K20,Surrender!K124,HSD!K124)</f>
        <v>0</v>
      </c>
    </row>
    <row r="125" spans="1:11" x14ac:dyDescent="0.25">
      <c r="A125">
        <v>22</v>
      </c>
      <c r="B125">
        <f>IF(B21=Surrender!B21,Surrender!B125,HSD!B125)</f>
        <v>-1</v>
      </c>
      <c r="C125">
        <f>IF(C21=Surrender!C21,Surrender!C125,HSD!C125)</f>
        <v>-1</v>
      </c>
      <c r="D125">
        <f>IF(D21=Surrender!D21,Surrender!D125,HSD!D125)</f>
        <v>-1</v>
      </c>
      <c r="E125">
        <f>IF(E21=Surrender!E21,Surrender!E125,HSD!E125)</f>
        <v>-1</v>
      </c>
      <c r="F125">
        <f>IF(F21=Surrender!F21,Surrender!F125,HSD!F125)</f>
        <v>-1</v>
      </c>
      <c r="G125">
        <f>IF(G21=Surrender!G21,Surrender!G125,HSD!G125)</f>
        <v>-1</v>
      </c>
      <c r="H125">
        <f>IF(H21=Surrender!H21,Surrender!H125,HSD!H125)</f>
        <v>-1</v>
      </c>
      <c r="I125">
        <f>IF(I21=Surrender!I21,Surrender!I125,HSD!I125)</f>
        <v>-1</v>
      </c>
      <c r="J125">
        <f>IF(J21=Surrender!J21,Surrender!J125,HSD!J125)</f>
        <v>-1</v>
      </c>
      <c r="K125">
        <f>IF(K21=Surrender!K21,Surrender!K125,HSD!K125)</f>
        <v>-1</v>
      </c>
    </row>
    <row r="126" spans="1:11" x14ac:dyDescent="0.25">
      <c r="A126">
        <v>23</v>
      </c>
      <c r="B126">
        <f>IF(B22=Surrender!B22,Surrender!B126,HSD!B126)</f>
        <v>-1</v>
      </c>
      <c r="C126">
        <f>IF(C22=Surrender!C22,Surrender!C126,HSD!C126)</f>
        <v>-1</v>
      </c>
      <c r="D126">
        <f>IF(D22=Surrender!D22,Surrender!D126,HSD!D126)</f>
        <v>-1</v>
      </c>
      <c r="E126">
        <f>IF(E22=Surrender!E22,Surrender!E126,HSD!E126)</f>
        <v>-1</v>
      </c>
      <c r="F126">
        <f>IF(F22=Surrender!F22,Surrender!F126,HSD!F126)</f>
        <v>-1</v>
      </c>
      <c r="G126">
        <f>IF(G22=Surrender!G22,Surrender!G126,HSD!G126)</f>
        <v>-1</v>
      </c>
      <c r="H126">
        <f>IF(H22=Surrender!H22,Surrender!H126,HSD!H126)</f>
        <v>-1</v>
      </c>
      <c r="I126">
        <f>IF(I22=Surrender!I22,Surrender!I126,HSD!I126)</f>
        <v>-1</v>
      </c>
      <c r="J126">
        <f>IF(J22=Surrender!J22,Surrender!J126,HSD!J126)</f>
        <v>-1</v>
      </c>
      <c r="K126">
        <f>IF(K22=Surrender!K22,Surrender!K126,HSD!K126)</f>
        <v>-1</v>
      </c>
    </row>
    <row r="127" spans="1:11" x14ac:dyDescent="0.25">
      <c r="A127">
        <v>24</v>
      </c>
      <c r="B127">
        <f>IF(B23=Surrender!B23,Surrender!B127,HSD!B127)</f>
        <v>-1</v>
      </c>
      <c r="C127">
        <f>IF(C23=Surrender!C23,Surrender!C127,HSD!C127)</f>
        <v>-1</v>
      </c>
      <c r="D127">
        <f>IF(D23=Surrender!D23,Surrender!D127,HSD!D127)</f>
        <v>-1</v>
      </c>
      <c r="E127">
        <f>IF(E23=Surrender!E23,Surrender!E127,HSD!E127)</f>
        <v>-1</v>
      </c>
      <c r="F127">
        <f>IF(F23=Surrender!F23,Surrender!F127,HSD!F127)</f>
        <v>-1</v>
      </c>
      <c r="G127">
        <f>IF(G23=Surrender!G23,Surrender!G127,HSD!G127)</f>
        <v>-1</v>
      </c>
      <c r="H127">
        <f>IF(H23=Surrender!H23,Surrender!H127,HSD!H127)</f>
        <v>-1</v>
      </c>
      <c r="I127">
        <f>IF(I23=Surrender!I23,Surrender!I127,HSD!I127)</f>
        <v>-1</v>
      </c>
      <c r="J127">
        <f>IF(J23=Surrender!J23,Surrender!J127,HSD!J127)</f>
        <v>-1</v>
      </c>
      <c r="K127">
        <f>IF(K23=Surrender!K23,Surrender!K127,HSD!K127)</f>
        <v>-1</v>
      </c>
    </row>
    <row r="128" spans="1:11" x14ac:dyDescent="0.25">
      <c r="A128">
        <v>25</v>
      </c>
      <c r="B128">
        <f>IF(B24=Surrender!B24,Surrender!B128,HSD!B128)</f>
        <v>-1</v>
      </c>
      <c r="C128">
        <f>IF(C24=Surrender!C24,Surrender!C128,HSD!C128)</f>
        <v>-1</v>
      </c>
      <c r="D128">
        <f>IF(D24=Surrender!D24,Surrender!D128,HSD!D128)</f>
        <v>-1</v>
      </c>
      <c r="E128">
        <f>IF(E24=Surrender!E24,Surrender!E128,HSD!E128)</f>
        <v>-1</v>
      </c>
      <c r="F128">
        <f>IF(F24=Surrender!F24,Surrender!F128,HSD!F128)</f>
        <v>-1</v>
      </c>
      <c r="G128">
        <f>IF(G24=Surrender!G24,Surrender!G128,HSD!G128)</f>
        <v>-1</v>
      </c>
      <c r="H128">
        <f>IF(H24=Surrender!H24,Surrender!H128,HSD!H128)</f>
        <v>-1</v>
      </c>
      <c r="I128">
        <f>IF(I24=Surrender!I24,Surrender!I128,HSD!I128)</f>
        <v>-1</v>
      </c>
      <c r="J128">
        <f>IF(J24=Surrender!J24,Surrender!J128,HSD!J128)</f>
        <v>-1</v>
      </c>
      <c r="K128">
        <f>IF(K24=Surrender!K24,Surrender!K128,HSD!K128)</f>
        <v>-1</v>
      </c>
    </row>
    <row r="129" spans="1:11" x14ac:dyDescent="0.25">
      <c r="A129">
        <v>26</v>
      </c>
      <c r="B129">
        <f>IF(B25=Surrender!B25,Surrender!B129,HSD!B129)</f>
        <v>-1</v>
      </c>
      <c r="C129">
        <f>IF(C25=Surrender!C25,Surrender!C129,HSD!C129)</f>
        <v>-1</v>
      </c>
      <c r="D129">
        <f>IF(D25=Surrender!D25,Surrender!D129,HSD!D129)</f>
        <v>-1</v>
      </c>
      <c r="E129">
        <f>IF(E25=Surrender!E25,Surrender!E129,HSD!E129)</f>
        <v>-1</v>
      </c>
      <c r="F129">
        <f>IF(F25=Surrender!F25,Surrender!F129,HSD!F129)</f>
        <v>-1</v>
      </c>
      <c r="G129">
        <f>IF(G25=Surrender!G25,Surrender!G129,HSD!G129)</f>
        <v>-1</v>
      </c>
      <c r="H129">
        <f>IF(H25=Surrender!H25,Surrender!H129,HSD!H129)</f>
        <v>-1</v>
      </c>
      <c r="I129">
        <f>IF(I25=Surrender!I25,Surrender!I129,HSD!I129)</f>
        <v>-1</v>
      </c>
      <c r="J129">
        <f>IF(J25=Surrender!J25,Surrender!J129,HSD!J129)</f>
        <v>-1</v>
      </c>
      <c r="K129">
        <f>IF(K25=Surrender!K25,Surrender!K129,HSD!K129)</f>
        <v>-1</v>
      </c>
    </row>
    <row r="130" spans="1:11" x14ac:dyDescent="0.25">
      <c r="A130">
        <v>27</v>
      </c>
      <c r="B130">
        <f>IF(B26=Surrender!B26,Surrender!B130,HSD!B130)</f>
        <v>-1</v>
      </c>
      <c r="C130">
        <f>IF(C26=Surrender!C26,Surrender!C130,HSD!C130)</f>
        <v>-1</v>
      </c>
      <c r="D130">
        <f>IF(D26=Surrender!D26,Surrender!D130,HSD!D130)</f>
        <v>-1</v>
      </c>
      <c r="E130">
        <f>IF(E26=Surrender!E26,Surrender!E130,HSD!E130)</f>
        <v>-1</v>
      </c>
      <c r="F130">
        <f>IF(F26=Surrender!F26,Surrender!F130,HSD!F130)</f>
        <v>-1</v>
      </c>
      <c r="G130">
        <f>IF(G26=Surrender!G26,Surrender!G130,HSD!G130)</f>
        <v>-1</v>
      </c>
      <c r="H130">
        <f>IF(H26=Surrender!H26,Surrender!H130,HSD!H130)</f>
        <v>-1</v>
      </c>
      <c r="I130">
        <f>IF(I26=Surrender!I26,Surrender!I130,HSD!I130)</f>
        <v>-1</v>
      </c>
      <c r="J130">
        <f>IF(J26=Surrender!J26,Surrender!J130,HSD!J130)</f>
        <v>-1</v>
      </c>
      <c r="K130">
        <f>IF(K26=Surrender!K26,Surrender!K130,HSD!K130)</f>
        <v>-1</v>
      </c>
    </row>
    <row r="131" spans="1:11" x14ac:dyDescent="0.25">
      <c r="A131">
        <v>28</v>
      </c>
      <c r="B131">
        <f>IF(B27=Surrender!B27,Surrender!B131,HSD!B131)</f>
        <v>-1</v>
      </c>
      <c r="C131">
        <f>IF(C27=Surrender!C27,Surrender!C131,HSD!C131)</f>
        <v>-1</v>
      </c>
      <c r="D131">
        <f>IF(D27=Surrender!D27,Surrender!D131,HSD!D131)</f>
        <v>-1</v>
      </c>
      <c r="E131">
        <f>IF(E27=Surrender!E27,Surrender!E131,HSD!E131)</f>
        <v>-1</v>
      </c>
      <c r="F131">
        <f>IF(F27=Surrender!F27,Surrender!F131,HSD!F131)</f>
        <v>-1</v>
      </c>
      <c r="G131">
        <f>IF(G27=Surrender!G27,Surrender!G131,HSD!G131)</f>
        <v>-1</v>
      </c>
      <c r="H131">
        <f>IF(H27=Surrender!H27,Surrender!H131,HSD!H131)</f>
        <v>-1</v>
      </c>
      <c r="I131">
        <f>IF(I27=Surrender!I27,Surrender!I131,HSD!I131)</f>
        <v>-1</v>
      </c>
      <c r="J131">
        <f>IF(J27=Surrender!J27,Surrender!J131,HSD!J131)</f>
        <v>-1</v>
      </c>
      <c r="K131">
        <f>IF(K27=Surrender!K27,Surrender!K131,HSD!K131)</f>
        <v>-1</v>
      </c>
    </row>
    <row r="132" spans="1:11" x14ac:dyDescent="0.25">
      <c r="A132">
        <v>29</v>
      </c>
      <c r="B132">
        <f>IF(B28=Surrender!B28,Surrender!B132,HSD!B132)</f>
        <v>-1</v>
      </c>
      <c r="C132">
        <f>IF(C28=Surrender!C28,Surrender!C132,HSD!C132)</f>
        <v>-1</v>
      </c>
      <c r="D132">
        <f>IF(D28=Surrender!D28,Surrender!D132,HSD!D132)</f>
        <v>-1</v>
      </c>
      <c r="E132">
        <f>IF(E28=Surrender!E28,Surrender!E132,HSD!E132)</f>
        <v>-1</v>
      </c>
      <c r="F132">
        <f>IF(F28=Surrender!F28,Surrender!F132,HSD!F132)</f>
        <v>-1</v>
      </c>
      <c r="G132">
        <f>IF(G28=Surrender!G28,Surrender!G132,HSD!G132)</f>
        <v>-1</v>
      </c>
      <c r="H132">
        <f>IF(H28=Surrender!H28,Surrender!H132,HSD!H132)</f>
        <v>-1</v>
      </c>
      <c r="I132">
        <f>IF(I28=Surrender!I28,Surrender!I132,HSD!I132)</f>
        <v>-1</v>
      </c>
      <c r="J132">
        <f>IF(J28=Surrender!J28,Surrender!J132,HSD!J132)</f>
        <v>-1</v>
      </c>
      <c r="K132">
        <f>IF(K28=Surrender!K28,Surrender!K132,HSD!K132)</f>
        <v>-1</v>
      </c>
    </row>
    <row r="133" spans="1:11" x14ac:dyDescent="0.25">
      <c r="A133">
        <v>30</v>
      </c>
      <c r="B133">
        <f>IF(B29=Surrender!B29,Surrender!B133,HSD!B133)</f>
        <v>-1</v>
      </c>
      <c r="C133">
        <f>IF(C29=Surrender!C29,Surrender!C133,HSD!C133)</f>
        <v>-1</v>
      </c>
      <c r="D133">
        <f>IF(D29=Surrender!D29,Surrender!D133,HSD!D133)</f>
        <v>-1</v>
      </c>
      <c r="E133">
        <f>IF(E29=Surrender!E29,Surrender!E133,HSD!E133)</f>
        <v>-1</v>
      </c>
      <c r="F133">
        <f>IF(F29=Surrender!F29,Surrender!F133,HSD!F133)</f>
        <v>-1</v>
      </c>
      <c r="G133">
        <f>IF(G29=Surrender!G29,Surrender!G133,HSD!G133)</f>
        <v>-1</v>
      </c>
      <c r="H133">
        <f>IF(H29=Surrender!H29,Surrender!H133,HSD!H133)</f>
        <v>-1</v>
      </c>
      <c r="I133">
        <f>IF(I29=Surrender!I29,Surrender!I133,HSD!I133)</f>
        <v>-1</v>
      </c>
      <c r="J133">
        <f>IF(J29=Surrender!J29,Surrender!J133,HSD!J133)</f>
        <v>-1</v>
      </c>
      <c r="K133">
        <f>IF(K29=Surrender!K29,Surrender!K133,HSD!K133)</f>
        <v>-1</v>
      </c>
    </row>
    <row r="134" spans="1:11" x14ac:dyDescent="0.25">
      <c r="A134">
        <v>31</v>
      </c>
      <c r="B134">
        <f>IF(B30=Surrender!B30,Surrender!B134,HSD!B134)</f>
        <v>-1</v>
      </c>
      <c r="C134">
        <f>IF(C30=Surrender!C30,Surrender!C134,HSD!C134)</f>
        <v>-1</v>
      </c>
      <c r="D134">
        <f>IF(D30=Surrender!D30,Surrender!D134,HSD!D134)</f>
        <v>-1</v>
      </c>
      <c r="E134">
        <f>IF(E30=Surrender!E30,Surrender!E134,HSD!E134)</f>
        <v>-1</v>
      </c>
      <c r="F134">
        <f>IF(F30=Surrender!F30,Surrender!F134,HSD!F134)</f>
        <v>-1</v>
      </c>
      <c r="G134">
        <f>IF(G30=Surrender!G30,Surrender!G134,HSD!G134)</f>
        <v>-1</v>
      </c>
      <c r="H134">
        <f>IF(H30=Surrender!H30,Surrender!H134,HSD!H134)</f>
        <v>-1</v>
      </c>
      <c r="I134">
        <f>IF(I30=Surrender!I30,Surrender!I134,HSD!I134)</f>
        <v>-1</v>
      </c>
      <c r="J134">
        <f>IF(J30=Surrender!J30,Surrender!J134,HSD!J134)</f>
        <v>-1</v>
      </c>
      <c r="K134">
        <f>IF(K30=Surrender!K30,Surrender!K134,HSD!K134)</f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>IF(B33=Surrender!B33,Surrender!B137,HSD!B137)</f>
        <v>-0.54550417377244853</v>
      </c>
      <c r="C137">
        <f>IF(C33=Surrender!C33,Surrender!C137,HSD!C137)</f>
        <v>-0.46053328988236136</v>
      </c>
      <c r="D137">
        <f>IF(D33=Surrender!D33,Surrender!D137,HSD!D137)</f>
        <v>-0.45669114292413376</v>
      </c>
      <c r="E137">
        <f>IF(E33=Surrender!E33,Surrender!E137,HSD!E137)</f>
        <v>-0.50343624548286681</v>
      </c>
      <c r="F137">
        <f>IF(F33=Surrender!F33,Surrender!F137,HSD!F137)</f>
        <v>-0.50084751526634408</v>
      </c>
      <c r="G137">
        <f>IF(G33=Surrender!G33,Surrender!G137,HSD!G137)</f>
        <v>-0.49173137064627787</v>
      </c>
      <c r="H137">
        <f>IF(H33=Surrender!H33,Surrender!H137,HSD!H137)</f>
        <v>-0.37197965652123854</v>
      </c>
      <c r="I137">
        <f>IF(I33=Surrender!I33,Surrender!I137,HSD!I137)</f>
        <v>-0.39617998580532177</v>
      </c>
      <c r="J137">
        <f>IF(J33=Surrender!J33,Surrender!J137,HSD!J137)</f>
        <v>-0.44239030336025914</v>
      </c>
      <c r="K137">
        <f>IF(K33=Surrender!K33,Surrender!K137,HSD!K137)</f>
        <v>-0.50432893007274882</v>
      </c>
    </row>
    <row r="138" spans="1:11" x14ac:dyDescent="0.25">
      <c r="A138">
        <v>13</v>
      </c>
      <c r="B138">
        <f>IF(B34=Surrender!B34,Surrender!B138,HSD!B138)</f>
        <v>-0.56240601621241026</v>
      </c>
      <c r="C138">
        <f>IF(C34=Surrender!C34,Surrender!C138,HSD!C138)</f>
        <v>-0.51445576020727635</v>
      </c>
      <c r="D138">
        <f>IF(D34=Surrender!D34,Surrender!D138,HSD!D138)</f>
        <v>-0.5114953658832363</v>
      </c>
      <c r="E138">
        <f>IF(E34=Surrender!E34,Surrender!E138,HSD!E138)</f>
        <v>-0.52375443676139788</v>
      </c>
      <c r="F138">
        <f>IF(F34=Surrender!F34,Surrender!F138,HSD!F138)</f>
        <v>-0.52135061584605524</v>
      </c>
      <c r="G138">
        <f>IF(G34=Surrender!G34,Surrender!G138,HSD!G138)</f>
        <v>-1.1254961385907944</v>
      </c>
      <c r="H138">
        <f>IF(H34=Surrender!H34,Surrender!H138,HSD!H138)</f>
        <v>-0.39481076601916004</v>
      </c>
      <c r="I138">
        <f>IF(I34=Surrender!I34,Surrender!I138,HSD!I138)</f>
        <v>-0.41873426264447799</v>
      </c>
      <c r="J138">
        <f>IF(J34=Surrender!J34,Surrender!J138,HSD!J138)</f>
        <v>-0.4633466576346828</v>
      </c>
      <c r="K138">
        <f>IF(K34=Surrender!K34,Surrender!K138,HSD!K138)</f>
        <v>-0.52287626910804041</v>
      </c>
    </row>
    <row r="139" spans="1:11" x14ac:dyDescent="0.25">
      <c r="A139">
        <v>14</v>
      </c>
      <c r="B139">
        <f>IF(B35=Surrender!B35,Surrender!B139,HSD!B139)</f>
        <v>-0.57921216598864034</v>
      </c>
      <c r="C139">
        <f>IF(C35=Surrender!C35,Surrender!C139,HSD!C139)</f>
        <v>-0.5339868432912066</v>
      </c>
      <c r="D139">
        <f>IF(D35=Surrender!D35,Surrender!D139,HSD!D139)</f>
        <v>-0.53123790570459806</v>
      </c>
      <c r="E139">
        <f>IF(E35=Surrender!E35,Surrender!E139,HSD!E139)</f>
        <v>-0.54262132866289092</v>
      </c>
      <c r="F139">
        <f>IF(F35=Surrender!F35,Surrender!F139,HSD!F139)</f>
        <v>-1.14357023099222</v>
      </c>
      <c r="G139">
        <f>IF(G35=Surrender!G35,Surrender!G139,HSD!G139)</f>
        <v>-1.1254961385907944</v>
      </c>
      <c r="H139">
        <f>IF(H35=Surrender!H35,Surrender!H139,HSD!H139)</f>
        <v>-0.41758447387186204</v>
      </c>
      <c r="I139">
        <f>IF(I35=Surrender!I35,Surrender!I139,HSD!I139)</f>
        <v>-0.44114721429331949</v>
      </c>
      <c r="J139">
        <f>IF(J35=Surrender!J35,Surrender!J139,HSD!J139)</f>
        <v>-0.48415419444459573</v>
      </c>
      <c r="K139">
        <f>IF(K35=Surrender!K35,Surrender!K139,HSD!K139)</f>
        <v>-0.54130292231138855</v>
      </c>
    </row>
    <row r="140" spans="1:11" x14ac:dyDescent="0.25">
      <c r="A140">
        <v>15</v>
      </c>
      <c r="B140">
        <f>IF(B36=Surrender!B36,Surrender!B140,HSD!B140)</f>
        <v>-0.59585005959167214</v>
      </c>
      <c r="C140">
        <f>IF(C36=Surrender!C36,Surrender!C140,HSD!C140)</f>
        <v>-0.55212284901199915</v>
      </c>
      <c r="D140">
        <f>IF(D36=Surrender!D36,Surrender!D140,HSD!D140)</f>
        <v>-0.54957026411014831</v>
      </c>
      <c r="E140">
        <f>IF(E36=Surrender!E36,Surrender!E140,HSD!E140)</f>
        <v>-0.56014058542856304</v>
      </c>
      <c r="F140">
        <f>IF(F36=Surrender!F36,Surrender!F140,HSD!F140)</f>
        <v>-1.14357023099222</v>
      </c>
      <c r="G140">
        <f>IF(G36=Surrender!G36,Surrender!G140,HSD!G140)</f>
        <v>-1.1254961385907944</v>
      </c>
      <c r="H140">
        <f>IF(H36=Surrender!H36,Surrender!H140,HSD!H140)</f>
        <v>-0.44019249506183517</v>
      </c>
      <c r="I140">
        <f>IF(I36=Surrender!I36,Surrender!I140,HSD!I140)</f>
        <v>-0.46332395722373215</v>
      </c>
      <c r="J140">
        <f>IF(J36=Surrender!J36,Surrender!J140,HSD!J140)</f>
        <v>-0.50472725325291556</v>
      </c>
      <c r="K140">
        <f>IF(K36=Surrender!K36,Surrender!K140,HSD!K140)</f>
        <v>-0.55953150123513584</v>
      </c>
    </row>
    <row r="141" spans="1:11" x14ac:dyDescent="0.25">
      <c r="A141">
        <v>16</v>
      </c>
      <c r="B141">
        <f>IF(B37=Surrender!B37,Surrender!B141,HSD!B141)</f>
        <v>-0.61644700215283599</v>
      </c>
      <c r="C141">
        <f>IF(C37=Surrender!C37,Surrender!C141,HSD!C141)</f>
        <v>-0.56896342575273495</v>
      </c>
      <c r="D141">
        <f>IF(D37=Surrender!D37,Surrender!D141,HSD!D141)</f>
        <v>-0.56659316834387352</v>
      </c>
      <c r="E141">
        <f>IF(E37=Surrender!E37,Surrender!E141,HSD!E141)</f>
        <v>-1.1486496904481309</v>
      </c>
      <c r="F141">
        <f>IF(F37=Surrender!F37,Surrender!F141,HSD!F141)</f>
        <v>-1.14357023099222</v>
      </c>
      <c r="G141">
        <f>IF(G37=Surrender!G37,Surrender!G141,HSD!G141)</f>
        <v>-1.1254961385907944</v>
      </c>
      <c r="H141">
        <f>IF(H37=Surrender!H37,Surrender!H141,HSD!H141)</f>
        <v>-0.46254230672532326</v>
      </c>
      <c r="I141">
        <f>IF(I37=Surrender!I37,Surrender!I141,HSD!I141)</f>
        <v>-0.48518388374422211</v>
      </c>
      <c r="J141">
        <f>IF(J37=Surrender!J37,Surrender!J141,HSD!J141)</f>
        <v>-0.5249931700149213</v>
      </c>
      <c r="K141">
        <f>IF(K37=Surrender!K37,Surrender!K141,HSD!K141)</f>
        <v>-0.57749628866818747</v>
      </c>
    </row>
    <row r="142" spans="1:11" x14ac:dyDescent="0.25">
      <c r="A142">
        <v>17</v>
      </c>
      <c r="B142">
        <f>IF(B38=Surrender!B38,Surrender!B142,HSD!B142)</f>
        <v>-0.59685747123419386</v>
      </c>
      <c r="C142">
        <f>IF(C38=Surrender!C38,Surrender!C142,HSD!C142)</f>
        <v>-0.50422733292473321</v>
      </c>
      <c r="D142">
        <f>IF(D38=Surrender!D38,Surrender!D142,HSD!D142)</f>
        <v>-1.0175624354213635</v>
      </c>
      <c r="E142">
        <f>IF(E38=Surrender!E38,Surrender!E142,HSD!E142)</f>
        <v>-1.0042577959553116</v>
      </c>
      <c r="F142">
        <f>IF(F38=Surrender!F38,Surrender!F142,HSD!F142)</f>
        <v>-0.99285674872985985</v>
      </c>
      <c r="G142">
        <f>IF(G38=Surrender!G38,Surrender!G142,HSD!G142)</f>
        <v>-0.95173632691203536</v>
      </c>
      <c r="H142">
        <f>IF(H38=Surrender!H38,Surrender!H142,HSD!H142)</f>
        <v>-0.38946322365989378</v>
      </c>
      <c r="I142">
        <f>IF(I38=Surrender!I38,Surrender!I142,HSD!I142)</f>
        <v>-0.47954599433443851</v>
      </c>
      <c r="J142">
        <f>IF(J38=Surrender!J38,Surrender!J142,HSD!J142)</f>
        <v>-0.51830524740148154</v>
      </c>
      <c r="K142">
        <f>IF(K38=Surrender!K38,Surrender!K142,HSD!K142)</f>
        <v>-0.5678762745331094</v>
      </c>
    </row>
    <row r="143" spans="1:11" x14ac:dyDescent="0.25">
      <c r="A143">
        <v>18</v>
      </c>
      <c r="B143">
        <f>IF(B39=Surrender!B39,Surrender!B143,HSD!B143)</f>
        <v>-0.56504224633707278</v>
      </c>
      <c r="C143">
        <f>IF(C39=Surrender!C39,Surrender!C143,HSD!C143)</f>
        <v>-0.37167537370220893</v>
      </c>
      <c r="D143">
        <f>IF(D39=Surrender!D39,Surrender!D143,HSD!D143)</f>
        <v>-0.95733982321148137</v>
      </c>
      <c r="E143">
        <f>IF(E39=Surrender!E39,Surrender!E143,HSD!E143)</f>
        <v>-0.94613253080460236</v>
      </c>
      <c r="F143">
        <f>IF(F39=Surrender!F39,Surrender!F143,HSD!F143)</f>
        <v>-0.93643307860499025</v>
      </c>
      <c r="G143">
        <f>IF(G39=Surrender!G39,Surrender!G143,HSD!G143)</f>
        <v>-0.90269021358732282</v>
      </c>
      <c r="H143">
        <f>IF(H39=Surrender!H39,Surrender!H143,HSD!H143)</f>
        <v>-0.23132443481922021</v>
      </c>
      <c r="I143">
        <f>IF(I39=Surrender!I39,Surrender!I143,HSD!I143)</f>
        <v>-0.26735643808123788</v>
      </c>
      <c r="J143">
        <f>IF(J39=Surrender!J39,Surrender!J143,HSD!J143)</f>
        <v>-0.49354041781109681</v>
      </c>
      <c r="K143">
        <f>IF(K39=Surrender!K39,Surrender!K143,HSD!K143)</f>
        <v>-0.54379719997854659</v>
      </c>
    </row>
    <row r="144" spans="1:11" x14ac:dyDescent="0.25">
      <c r="A144">
        <v>19</v>
      </c>
      <c r="B144">
        <f>IF(B40=Surrender!B40,Surrender!B144,HSD!B144)</f>
        <v>-0.45361790781445882</v>
      </c>
      <c r="C144">
        <f>IF(C40=Surrender!C40,Surrender!C144,HSD!C144)</f>
        <v>-0.24201994027720117</v>
      </c>
      <c r="D144">
        <f>IF(D40=Surrender!D40,Surrender!D144,HSD!D144)</f>
        <v>-0.23502826305026803</v>
      </c>
      <c r="E144">
        <f>IF(E40=Surrender!E40,Surrender!E144,HSD!E144)</f>
        <v>-0.22771733101784777</v>
      </c>
      <c r="F144">
        <f>IF(F40=Surrender!F40,Surrender!F144,HSD!F144)</f>
        <v>-0.22139413596248042</v>
      </c>
      <c r="G144">
        <f>IF(G40=Surrender!G40,Surrender!G144,HSD!G144)</f>
        <v>-0.19887817367123536</v>
      </c>
      <c r="H144">
        <f>IF(H40=Surrender!H40,Surrender!H144,HSD!H144)</f>
        <v>-0.15269906942734846</v>
      </c>
      <c r="I144">
        <f>IF(I40=Surrender!I40,Surrender!I144,HSD!I144)</f>
        <v>-0.13878989363206784</v>
      </c>
      <c r="J144">
        <f>IF(J40=Surrender!J40,Surrender!J144,HSD!J144)</f>
        <v>-0.18081928533864794</v>
      </c>
      <c r="K144">
        <f>IF(K40=Surrender!K40,Surrender!K144,HSD!K144)</f>
        <v>-0.45361790781445882</v>
      </c>
    </row>
    <row r="145" spans="1:11" x14ac:dyDescent="0.25">
      <c r="A145">
        <v>20</v>
      </c>
      <c r="B145">
        <f>IF(B41=Surrender!B41,Surrender!B145,HSD!B145)</f>
        <v>-0.3421935692918448</v>
      </c>
      <c r="C145">
        <f>IF(C41=Surrender!C41,Surrender!C145,HSD!C145)</f>
        <v>-0.11799348450596005</v>
      </c>
      <c r="D145">
        <f>IF(D41=Surrender!D41,Surrender!D145,HSD!D145)</f>
        <v>-0.11469964269825067</v>
      </c>
      <c r="E145">
        <f>IF(E41=Surrender!E41,Surrender!E145,HSD!E145)</f>
        <v>-0.11123270703408057</v>
      </c>
      <c r="F145">
        <f>IF(F41=Surrender!F41,Surrender!F145,HSD!F145)</f>
        <v>-0.10824617340471979</v>
      </c>
      <c r="G145">
        <f>IF(G41=Surrender!G41,Surrender!G145,HSD!G145)</f>
        <v>-9.7163256157420136E-2</v>
      </c>
      <c r="H145">
        <f>IF(H41=Surrender!H41,Surrender!H145,HSD!H145)</f>
        <v>-7.4073704035476681E-2</v>
      </c>
      <c r="I145">
        <f>IF(I41=Surrender!I41,Surrender!I145,HSD!I145)</f>
        <v>-6.939494681603392E-2</v>
      </c>
      <c r="J145">
        <f>IF(J41=Surrender!J41,Surrender!J145,HSD!J145)</f>
        <v>-6.0823843852755924E-2</v>
      </c>
      <c r="K145">
        <f>IF(K41=Surrender!K41,Surrender!K145,HSD!K145)</f>
        <v>-0.11142433852261402</v>
      </c>
    </row>
    <row r="146" spans="1:11" x14ac:dyDescent="0.25">
      <c r="A146">
        <v>21</v>
      </c>
      <c r="B146">
        <f>IF(B42=Surrender!B42,Surrender!B146,HSD!B146)</f>
        <v>0</v>
      </c>
      <c r="C146">
        <f>IF(C42=Surrender!C42,Surrender!C146,HSD!C146)</f>
        <v>0</v>
      </c>
      <c r="D146">
        <f>IF(D42=Surrender!D42,Surrender!D146,HSD!D146)</f>
        <v>0</v>
      </c>
      <c r="E146">
        <f>IF(E42=Surrender!E42,Surrender!E146,HSD!E146)</f>
        <v>0</v>
      </c>
      <c r="F146">
        <f>IF(F42=Surrender!F42,Surrender!F146,HSD!F146)</f>
        <v>0</v>
      </c>
      <c r="G146">
        <f>IF(G42=Surrender!G42,Surrender!G146,HSD!G146)</f>
        <v>0</v>
      </c>
      <c r="H146">
        <f>IF(H42=Surrender!H42,Surrender!H146,HSD!H146)</f>
        <v>0</v>
      </c>
      <c r="I146">
        <f>IF(I42=Surrender!I42,Surrender!I146,HSD!I146)</f>
        <v>0</v>
      </c>
      <c r="J146">
        <f>IF(J42=Surrender!J42,Surrender!J146,HSD!J146)</f>
        <v>0</v>
      </c>
      <c r="K146">
        <f>IF(K42=Surrender!K42,Surrender!K146,HSD!K146)</f>
        <v>0</v>
      </c>
    </row>
    <row r="147" spans="1:11" x14ac:dyDescent="0.25">
      <c r="A147">
        <v>22</v>
      </c>
      <c r="B147">
        <f>IF(B43=Surrender!B43,Surrender!B147,HSD!B147)</f>
        <v>-0.69498195510467564</v>
      </c>
      <c r="C147">
        <f>IF(C43=Surrender!C43,Surrender!C147,HSD!C147)</f>
        <v>-0.64537193969934437</v>
      </c>
      <c r="D147">
        <f>IF(D43=Surrender!D43,Surrender!D147,HSD!D147)</f>
        <v>-0.64253780972587782</v>
      </c>
      <c r="E147">
        <f>IF(E43=Surrender!E43,Surrender!E147,HSD!E147)</f>
        <v>-0.78789092338230082</v>
      </c>
      <c r="F147">
        <f>IF(F43=Surrender!F43,Surrender!F147,HSD!F147)</f>
        <v>-0.78789092338230082</v>
      </c>
      <c r="G147">
        <f>IF(G43=Surrender!G43,Surrender!G147,HSD!G147)</f>
        <v>-0.78789092338230082</v>
      </c>
      <c r="H147">
        <f>IF(H43=Surrender!H43,Surrender!H147,HSD!H147)</f>
        <v>-0.56826126528899534</v>
      </c>
      <c r="I147">
        <f>IF(I43=Surrender!I43,Surrender!I147,HSD!I147)</f>
        <v>-0.59671580617491327</v>
      </c>
      <c r="J147">
        <f>IF(J43=Surrender!J43,Surrender!J147,HSD!J147)</f>
        <v>-0.63009096848306756</v>
      </c>
      <c r="K147">
        <f>IF(K43=Surrender!K43,Surrender!K147,HSD!K147)</f>
        <v>-0.66958834719356342</v>
      </c>
    </row>
    <row r="148" spans="1:11" x14ac:dyDescent="0.25">
      <c r="A148">
        <v>23</v>
      </c>
      <c r="B148">
        <f>IF(B44=Surrender!B44,Surrender!B148,HSD!B148)</f>
        <v>-0.71676895831148446</v>
      </c>
      <c r="C148">
        <f>IF(C44=Surrender!C44,Surrender!C148,HSD!C148)</f>
        <v>-0.78789092338230082</v>
      </c>
      <c r="D148">
        <f>IF(D44=Surrender!D44,Surrender!D148,HSD!D148)</f>
        <v>-0.78789092338230082</v>
      </c>
      <c r="E148">
        <f>IF(E44=Surrender!E44,Surrender!E148,HSD!E148)</f>
        <v>-0.78789092338230082</v>
      </c>
      <c r="F148">
        <f>IF(F44=Surrender!F44,Surrender!F148,HSD!F148)</f>
        <v>-0.78789092338230082</v>
      </c>
      <c r="G148">
        <f>IF(G44=Surrender!G44,Surrender!G148,HSD!G148)</f>
        <v>-0.78789092338230082</v>
      </c>
      <c r="H148">
        <f>IF(H44=Surrender!H44,Surrender!H148,HSD!H148)</f>
        <v>-0.59909974633978136</v>
      </c>
      <c r="I148">
        <f>IF(I44=Surrender!I44,Surrender!I148,HSD!I148)</f>
        <v>-0.62552182001956225</v>
      </c>
      <c r="J148">
        <f>IF(J44=Surrender!J44,Surrender!J148,HSD!J148)</f>
        <v>-0.65651304216284845</v>
      </c>
      <c r="K148">
        <f>IF(K44=Surrender!K44,Surrender!K148,HSD!K148)</f>
        <v>-0.69318917953688031</v>
      </c>
    </row>
    <row r="149" spans="1:11" x14ac:dyDescent="0.25">
      <c r="A149">
        <v>24</v>
      </c>
      <c r="B149">
        <f>IF(B45=Surrender!B45,Surrender!B149,HSD!B149)</f>
        <v>-0.73699974700352133</v>
      </c>
      <c r="C149">
        <f>IF(C45=Surrender!C45,Surrender!C149,HSD!C149)</f>
        <v>-0.78789092338230082</v>
      </c>
      <c r="D149">
        <f>IF(D45=Surrender!D45,Surrender!D149,HSD!D149)</f>
        <v>-0.78789092338230082</v>
      </c>
      <c r="E149">
        <f>IF(E45=Surrender!E45,Surrender!E149,HSD!E149)</f>
        <v>-0.78789092338230082</v>
      </c>
      <c r="F149">
        <f>IF(F45=Surrender!F45,Surrender!F149,HSD!F149)</f>
        <v>-0.78789092338230082</v>
      </c>
      <c r="G149">
        <f>IF(G45=Surrender!G45,Surrender!G149,HSD!G149)</f>
        <v>-0.78789092338230082</v>
      </c>
      <c r="H149">
        <f>IF(H45=Surrender!H45,Surrender!H149,HSD!H149)</f>
        <v>-0.62773547874408275</v>
      </c>
      <c r="I149">
        <f>IF(I45=Surrender!I45,Surrender!I149,HSD!I149)</f>
        <v>-0.65227026144673639</v>
      </c>
      <c r="J149">
        <f>IF(J45=Surrender!J45,Surrender!J149,HSD!J149)</f>
        <v>-0.68104782486550219</v>
      </c>
      <c r="K149">
        <f>IF(K45=Surrender!K45,Surrender!K149,HSD!K149)</f>
        <v>-0.71510423814138879</v>
      </c>
    </row>
    <row r="150" spans="1:11" x14ac:dyDescent="0.25">
      <c r="A150">
        <v>25</v>
      </c>
      <c r="B150">
        <f>IF(B46=Surrender!B46,Surrender!B150,HSD!B150)</f>
        <v>-0.75578547936041274</v>
      </c>
      <c r="C150">
        <f>IF(C46=Surrender!C46,Surrender!C150,HSD!C150)</f>
        <v>-0.78789092338230082</v>
      </c>
      <c r="D150">
        <f>IF(D46=Surrender!D46,Surrender!D150,HSD!D150)</f>
        <v>-0.78789092338230082</v>
      </c>
      <c r="E150">
        <f>IF(E46=Surrender!E46,Surrender!E150,HSD!E150)</f>
        <v>-0.78789092338230082</v>
      </c>
      <c r="F150">
        <f>IF(F46=Surrender!F46,Surrender!F150,HSD!F150)</f>
        <v>-0.78789092338230082</v>
      </c>
      <c r="G150">
        <f>IF(G46=Surrender!G46,Surrender!G150,HSD!G150)</f>
        <v>-0.78789092338230082</v>
      </c>
      <c r="H150">
        <f>IF(H46=Surrender!H46,Surrender!H150,HSD!H150)</f>
        <v>-0.65432580169093391</v>
      </c>
      <c r="I150">
        <f>IF(I46=Surrender!I46,Surrender!I150,HSD!I150)</f>
        <v>-0.67710809991482657</v>
      </c>
      <c r="J150">
        <f>IF(J46=Surrender!J46,Surrender!J150,HSD!J150)</f>
        <v>-0.70383012308939485</v>
      </c>
      <c r="K150">
        <f>IF(K46=Surrender!K46,Surrender!K150,HSD!K150)</f>
        <v>-0.73545393541700388</v>
      </c>
    </row>
    <row r="151" spans="1:11" x14ac:dyDescent="0.25">
      <c r="A151">
        <v>26</v>
      </c>
      <c r="B151">
        <f>IF(B47=Surrender!B47,Surrender!B151,HSD!B151)</f>
        <v>-0.78789092338230082</v>
      </c>
      <c r="C151">
        <f>IF(C47=Surrender!C47,Surrender!C151,HSD!C151)</f>
        <v>-0.78789092338230082</v>
      </c>
      <c r="D151">
        <f>IF(D47=Surrender!D47,Surrender!D151,HSD!D151)</f>
        <v>-0.78789092338230082</v>
      </c>
      <c r="E151">
        <f>IF(E47=Surrender!E47,Surrender!E151,HSD!E151)</f>
        <v>-0.78789092338230082</v>
      </c>
      <c r="F151">
        <f>IF(F47=Surrender!F47,Surrender!F151,HSD!F151)</f>
        <v>-0.78789092338230082</v>
      </c>
      <c r="G151">
        <f>IF(G47=Surrender!G47,Surrender!G151,HSD!G151)</f>
        <v>-0.78789092338230082</v>
      </c>
      <c r="H151">
        <f>IF(H47=Surrender!H47,Surrender!H151,HSD!H151)</f>
        <v>-0.67901681585586726</v>
      </c>
      <c r="I151">
        <f>IF(I47=Surrender!I47,Surrender!I151,HSD!I151)</f>
        <v>-0.70017180706376769</v>
      </c>
      <c r="J151">
        <f>IF(J47=Surrender!J47,Surrender!J151,HSD!J151)</f>
        <v>-0.72498511429729517</v>
      </c>
      <c r="K151">
        <f>IF(K47=Surrender!K47,Surrender!K151,HSD!K151)</f>
        <v>-0.75435008288721794</v>
      </c>
    </row>
    <row r="152" spans="1:11" x14ac:dyDescent="0.25">
      <c r="A152">
        <v>27</v>
      </c>
      <c r="B152">
        <f>IF(B48=Surrender!B48,Surrender!B152,HSD!B152)</f>
        <v>-0.67646658485968691</v>
      </c>
      <c r="C152">
        <f>IF(C48=Surrender!C48,Surrender!C152,HSD!C152)</f>
        <v>-0.50658272407690341</v>
      </c>
      <c r="D152">
        <f>IF(D48=Surrender!D48,Surrender!D152,HSD!D152)</f>
        <v>-0.49109112680671685</v>
      </c>
      <c r="E152">
        <f>IF(E48=Surrender!E48,Surrender!E152,HSD!E152)</f>
        <v>-0.47504181864785899</v>
      </c>
      <c r="F152">
        <f>IF(F48=Surrender!F48,Surrender!F152,HSD!F152)</f>
        <v>-0.46134504514718699</v>
      </c>
      <c r="G152">
        <f>IF(G48=Surrender!G48,Surrender!G152,HSD!G152)</f>
        <v>-0.41141133141165598</v>
      </c>
      <c r="H152">
        <f>IF(H48=Surrender!H48,Surrender!H152,HSD!H152)</f>
        <v>-0.36912139784422809</v>
      </c>
      <c r="I152">
        <f>IF(I48=Surrender!I48,Surrender!I152,HSD!I152)</f>
        <v>-0.62669221329963865</v>
      </c>
      <c r="J152">
        <f>IF(J48=Surrender!J48,Surrender!J152,HSD!J152)</f>
        <v>-0.65157939907966278</v>
      </c>
      <c r="K152">
        <f>IF(K48=Surrender!K48,Surrender!K152,HSD!K152)</f>
        <v>-0.6764665848596868</v>
      </c>
    </row>
    <row r="153" spans="1:11" x14ac:dyDescent="0.25">
      <c r="A153">
        <v>28</v>
      </c>
      <c r="B153">
        <f>IF(B49=Surrender!B49,Surrender!B153,HSD!B153)</f>
        <v>-0.56504224633707278</v>
      </c>
      <c r="C153">
        <f>IF(C49=Surrender!C49,Surrender!C153,HSD!C153)</f>
        <v>-0.37167537370220893</v>
      </c>
      <c r="D153">
        <f>IF(D49=Surrender!D49,Surrender!D153,HSD!D153)</f>
        <v>-0.36060880035197201</v>
      </c>
      <c r="E153">
        <f>IF(E49=Surrender!E49,Surrender!E153,HSD!E153)</f>
        <v>-0.34910374415465584</v>
      </c>
      <c r="F153">
        <f>IF(F49=Surrender!F49,Surrender!F153,HSD!F153)</f>
        <v>-0.33909375987663615</v>
      </c>
      <c r="G153">
        <f>IF(G49=Surrender!G49,Surrender!G153,HSD!G153)</f>
        <v>-0.30514475254144569</v>
      </c>
      <c r="H153">
        <f>IF(H49=Surrender!H49,Surrender!H153,HSD!H153)</f>
        <v>-0.23132443481922021</v>
      </c>
      <c r="I153">
        <f>IF(I49=Surrender!I49,Surrender!I153,HSD!I153)</f>
        <v>-0.26735643808123788</v>
      </c>
      <c r="J153">
        <f>IF(J49=Surrender!J49,Surrender!J153,HSD!J153)</f>
        <v>-0.53158395759377075</v>
      </c>
      <c r="K153">
        <f>IF(K49=Surrender!K49,Surrender!K153,HSD!K153)</f>
        <v>-0.56504224633707278</v>
      </c>
    </row>
    <row r="154" spans="1:11" x14ac:dyDescent="0.25">
      <c r="A154">
        <v>29</v>
      </c>
      <c r="B154">
        <f>IF(B50=Surrender!B50,Surrender!B154,HSD!B154)</f>
        <v>-0.45361790781445882</v>
      </c>
      <c r="C154">
        <f>IF(C50=Surrender!C50,Surrender!C154,HSD!C154)</f>
        <v>-0.24201994027720117</v>
      </c>
      <c r="D154">
        <f>IF(D50=Surrender!D50,Surrender!D154,HSD!D154)</f>
        <v>-0.23502826305026803</v>
      </c>
      <c r="E154">
        <f>IF(E50=Surrender!E50,Surrender!E154,HSD!E154)</f>
        <v>-0.22771733101784777</v>
      </c>
      <c r="F154">
        <f>IF(F50=Surrender!F50,Surrender!F154,HSD!F154)</f>
        <v>-0.22139413596248042</v>
      </c>
      <c r="G154">
        <f>IF(G50=Surrender!G50,Surrender!G154,HSD!G154)</f>
        <v>-0.19887817367123536</v>
      </c>
      <c r="H154">
        <f>IF(H50=Surrender!H50,Surrender!H154,HSD!H154)</f>
        <v>-0.15269906942734846</v>
      </c>
      <c r="I154">
        <f>IF(I50=Surrender!I50,Surrender!I154,HSD!I154)</f>
        <v>-0.13878989363206784</v>
      </c>
      <c r="J154">
        <f>IF(J50=Surrender!J50,Surrender!J154,HSD!J154)</f>
        <v>-0.18081928533864794</v>
      </c>
      <c r="K154">
        <f>IF(K50=Surrender!K50,Surrender!K154,HSD!K154)</f>
        <v>-0.45361790781445882</v>
      </c>
    </row>
    <row r="155" spans="1:11" x14ac:dyDescent="0.25">
      <c r="A155">
        <v>30</v>
      </c>
      <c r="B155">
        <f>IF(B51=Surrender!B51,Surrender!B155,HSD!B155)</f>
        <v>-0.3421935692918448</v>
      </c>
      <c r="C155">
        <f>IF(C51=Surrender!C51,Surrender!C155,HSD!C155)</f>
        <v>-0.11799348450596005</v>
      </c>
      <c r="D155">
        <f>IF(D51=Surrender!D51,Surrender!D155,HSD!D155)</f>
        <v>-0.11469964269825067</v>
      </c>
      <c r="E155">
        <f>IF(E51=Surrender!E51,Surrender!E155,HSD!E155)</f>
        <v>-0.11123270703408057</v>
      </c>
      <c r="F155">
        <f>IF(F51=Surrender!F51,Surrender!F155,HSD!F155)</f>
        <v>-0.10824617340471979</v>
      </c>
      <c r="G155">
        <f>IF(G51=Surrender!G51,Surrender!G155,HSD!G155)</f>
        <v>-9.7163256157420136E-2</v>
      </c>
      <c r="H155">
        <f>IF(H51=Surrender!H51,Surrender!H155,HSD!H155)</f>
        <v>-7.4073704035476681E-2</v>
      </c>
      <c r="I155">
        <f>IF(I51=Surrender!I51,Surrender!I155,HSD!I155)</f>
        <v>-6.939494681603392E-2</v>
      </c>
      <c r="J155">
        <f>IF(J51=Surrender!J51,Surrender!J155,HSD!J155)</f>
        <v>-6.0823843852755924E-2</v>
      </c>
      <c r="K155">
        <f>IF(K51=Surrender!K51,Surrender!K155,HSD!K155)</f>
        <v>-0.11142433852261402</v>
      </c>
    </row>
    <row r="156" spans="1:11" x14ac:dyDescent="0.25">
      <c r="A156">
        <v>31</v>
      </c>
      <c r="B156">
        <f>IF(B52=Surrender!B52,Surrender!B156,HSD!B156)</f>
        <v>0</v>
      </c>
      <c r="C156">
        <f>IF(C52=Surrender!C52,Surrender!C156,HSD!C156)</f>
        <v>0</v>
      </c>
      <c r="D156">
        <f>IF(D52=Surrender!D52,Surrender!D156,HSD!D156)</f>
        <v>0</v>
      </c>
      <c r="E156">
        <f>IF(E52=Surrender!E52,Surrender!E156,HSD!E156)</f>
        <v>0</v>
      </c>
      <c r="F156">
        <f>IF(F52=Surrender!F52,Surrender!F156,HSD!F156)</f>
        <v>0</v>
      </c>
      <c r="G156">
        <f>IF(G52=Surrender!G52,Surrender!G156,HSD!G156)</f>
        <v>0</v>
      </c>
      <c r="H156">
        <f>IF(H52=Surrender!H52,Surrender!H156,HSD!H156)</f>
        <v>0</v>
      </c>
      <c r="I156">
        <f>IF(I52=Surrender!I52,Surrender!I156,HSD!I156)</f>
        <v>0</v>
      </c>
      <c r="J156">
        <f>IF(J52=Surrender!J52,Surrender!J156,HSD!J156)</f>
        <v>0</v>
      </c>
      <c r="K156">
        <f>IF(K52=Surrender!K52,Surrender!K156,HSD!K156)</f>
        <v>0</v>
      </c>
    </row>
  </sheetData>
  <sheetProtection sheet="1" objects="1" scenarios="1"/>
  <mergeCells count="3">
    <mergeCell ref="A53:K53"/>
    <mergeCell ref="A105:K105"/>
    <mergeCell ref="A1:X1"/>
  </mergeCells>
  <phoneticPr fontId="16" type="noConversion"/>
  <conditionalFormatting sqref="O33:X52 O3:X30">
    <cfRule type="containsText" dxfId="359" priority="14" operator="containsText" text="S">
      <formula>NOT(ISERROR(SEARCH("S",O3)))</formula>
    </cfRule>
    <cfRule type="containsText" dxfId="358" priority="15" operator="containsText" text="H">
      <formula>NOT(ISERROR(SEARCH("H",O3)))</formula>
    </cfRule>
  </conditionalFormatting>
  <conditionalFormatting sqref="O33:X52 O3:X30">
    <cfRule type="containsText" dxfId="357" priority="13" operator="containsText" text="D">
      <formula>NOT(ISERROR(SEARCH("D",O3)))</formula>
    </cfRule>
  </conditionalFormatting>
  <conditionalFormatting sqref="O33:X52 O3:X30">
    <cfRule type="containsText" dxfId="356" priority="9" operator="containsText" text="R">
      <formula>NOT(ISERROR(SEARCH("R",O3)))</formula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116"/>
  <sheetViews>
    <sheetView workbookViewId="0">
      <selection sqref="A1:X1"/>
    </sheetView>
  </sheetViews>
  <sheetFormatPr defaultColWidth="8.75" defaultRowHeight="15.75" x14ac:dyDescent="0.25"/>
  <cols>
    <col min="2" max="2" width="8.75" customWidth="1"/>
    <col min="14" max="14" width="3.75" style="256" customWidth="1"/>
    <col min="15" max="24" width="3.75" customWidth="1"/>
  </cols>
  <sheetData>
    <row r="1" spans="1:24" ht="27" thickBot="1" x14ac:dyDescent="0.45">
      <c r="A1" s="527" t="s">
        <v>299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</row>
    <row r="2" spans="1:24" ht="16.5" thickBot="1" x14ac:dyDescent="0.3">
      <c r="A2" s="485" t="s">
        <v>73</v>
      </c>
      <c r="B2" s="561"/>
      <c r="C2" s="561"/>
      <c r="D2" s="561"/>
      <c r="E2" s="561"/>
      <c r="F2" s="561"/>
      <c r="G2" s="561"/>
      <c r="H2" s="561"/>
      <c r="I2" s="561"/>
      <c r="J2" s="561"/>
      <c r="K2" s="562"/>
      <c r="N2" s="279"/>
      <c r="O2" s="278">
        <v>1</v>
      </c>
      <c r="P2" s="147">
        <v>2</v>
      </c>
      <c r="Q2" s="147">
        <v>3</v>
      </c>
      <c r="R2" s="147">
        <v>4</v>
      </c>
      <c r="S2" s="147">
        <v>5</v>
      </c>
      <c r="T2" s="147">
        <v>6</v>
      </c>
      <c r="U2" s="147">
        <v>7</v>
      </c>
      <c r="V2" s="147">
        <v>8</v>
      </c>
      <c r="W2" s="147">
        <v>9</v>
      </c>
      <c r="X2" s="148">
        <v>10</v>
      </c>
    </row>
    <row r="3" spans="1:24" ht="16.5" thickBot="1" x14ac:dyDescent="0.3">
      <c r="A3" s="103" t="s">
        <v>7</v>
      </c>
      <c r="B3" s="115">
        <v>1</v>
      </c>
      <c r="C3" s="116">
        <v>2</v>
      </c>
      <c r="D3" s="116">
        <v>3</v>
      </c>
      <c r="E3" s="116">
        <v>4</v>
      </c>
      <c r="F3" s="116">
        <v>5</v>
      </c>
      <c r="G3" s="116">
        <v>6</v>
      </c>
      <c r="H3" s="116">
        <v>7</v>
      </c>
      <c r="I3" s="116">
        <v>8</v>
      </c>
      <c r="J3" s="116">
        <v>9</v>
      </c>
      <c r="K3" s="104">
        <v>10</v>
      </c>
      <c r="N3" s="280">
        <v>1</v>
      </c>
      <c r="O3" s="54">
        <f>IF(B69=HSDR!B33,HSDR!O33,IF(B69=B43,2,IF(B69=B30,3,IF(B69=B17,4,IF(B69=B4,5)))))</f>
        <v>2</v>
      </c>
      <c r="P3" s="287">
        <f>IF(C69=HSDR!C33,HSDR!P33,IF(C69=C43,2,IF(C69=C30,3,IF(C69=C17,4,IF(C69=C4,5)))))</f>
        <v>2</v>
      </c>
      <c r="Q3" s="287">
        <f>IF(D69=HSDR!D33,HSDR!Q33,IF(D69=D43,2,IF(D69=D30,3,IF(D69=D17,4,IF(D69=D4,5)))))</f>
        <v>2</v>
      </c>
      <c r="R3" s="287">
        <f>IF(E69=HSDR!E33,HSDR!R33,IF(E69=E43,2,IF(E69=E30,3,IF(E69=E17,4,IF(E69=E4,5)))))</f>
        <v>2</v>
      </c>
      <c r="S3" s="287">
        <f>IF(F69=HSDR!F33,HSDR!S33,IF(F69=F43,2,IF(F69=F30,3,IF(F69=F17,4,IF(F69=F4,5)))))</f>
        <v>2</v>
      </c>
      <c r="T3" s="287">
        <f>IF(G69=HSDR!G33,HSDR!T33,IF(G69=G43,2,IF(G69=G30,3,IF(G69=G17,4,IF(G69=G4,5)))))</f>
        <v>2</v>
      </c>
      <c r="U3" s="287">
        <f>IF(H69=HSDR!H33,HSDR!U33,IF(H69=H43,2,IF(H69=H30,3,IF(H69=H17,4,IF(H69=H4,5)))))</f>
        <v>2</v>
      </c>
      <c r="V3" s="287">
        <f>IF(I69=HSDR!I33,HSDR!V33,IF(I69=I43,2,IF(I69=I30,3,IF(I69=I17,4,IF(I69=I4,5)))))</f>
        <v>2</v>
      </c>
      <c r="W3" s="287">
        <f>IF(J69=HSDR!J33,HSDR!W33,IF(J69=J43,2,IF(J69=J30,3,IF(J69=J17,4,IF(J69=J4,5)))))</f>
        <v>2</v>
      </c>
      <c r="X3" s="288">
        <f>IF(K69=HSDR!K33,HSDR!X33,IF(K69=K43,2,IF(K69=K30,3,IF(K69=K17,4,IF(K69=K4,5)))))</f>
        <v>2</v>
      </c>
    </row>
    <row r="4" spans="1:24" x14ac:dyDescent="0.25">
      <c r="A4" s="239" t="s">
        <v>22</v>
      </c>
      <c r="B4" s="107">
        <f>(IF(Rules!$B$13=Rules!$E$13,
SUM(Stand!B33*Inittialize!$F$3,Stand!B34*Inittialize!$F$4,Stand!B35*Inittialize!$F$5,Stand!B36*Inittialize!$F$6,Stand!B37*Inittialize!$F$7,Stand!B38*Inittialize!$F$8,Stand!B39*Inittialize!$F$9,Stand!B40*Inittialize!$F$10,Stand!B41*Inittialize!$F$11,Stand!B42*Inittialize!$F$12),
IF(Rules!$B$10=Rules!$D$10,SUM(HSD!B33*Inittialize!$F$3,HSD!B34*Inittialize!$F$4,HSD!B35*Inittialize!$F$5,HSD!B36*Inittialize!$F$6,HSD!B37*Inittialize!$F$7,HSD!B38*Inittialize!$F$8,HSD!B39*Inittialize!$F$9,HSD!B40*Inittialize!$F$10,HSD!B41*Inittialize!$F$11,HSD!B42*Inittialize!$F$12),
SUM(HS!B33*Inittialize!$F$3,HS!B34*Inittialize!$F$4,HS!B35*Inittialize!$F$5,HS!B36*Inittialize!$F$6,HS!B37*Inittialize!$F$7,HS!B38*Inittialize!$F$8,HS!B39*Inittialize!$F$9,HS!B40*Inittialize!$F$10,HS!B41*Inittialize!$F$11,HS!B43*Inittialize!$F$12))
)+B17)</f>
        <v>-0.29539287757191157</v>
      </c>
      <c r="C4" s="108">
        <f>(IF(Rules!$B$13=Rules!$E$13,
SUM(Stand!C33*Inittialize!$F$3,Stand!C34*Inittialize!$F$4,Stand!C35*Inittialize!$F$5,Stand!C36*Inittialize!$F$6,Stand!C37*Inittialize!$F$7,Stand!C38*Inittialize!$F$8,Stand!C39*Inittialize!$F$9,Stand!C40*Inittialize!$F$10,Stand!C41*Inittialize!$F$11,Stand!C42*Inittialize!$F$12),
IF(Rules!$B$10=Rules!$D$10,SUM(HSD!C33*Inittialize!$F$3,HSD!C34*Inittialize!$F$4,HSD!C35*Inittialize!$F$5,HSD!C36*Inittialize!$F$6,HSD!C37*Inittialize!$F$7,HSD!C38*Inittialize!$F$8,HSD!C39*Inittialize!$F$9,HSD!C40*Inittialize!$F$10,HSD!C41*Inittialize!$F$11,HSD!C42*Inittialize!$F$12),
SUM(HS!C33*Inittialize!$F$3,HS!C34*Inittialize!$F$4,HS!C35*Inittialize!$F$5,HS!C36*Inittialize!$F$6,HS!C37*Inittialize!$F$7,HS!C38*Inittialize!$F$8,HS!C39*Inittialize!$F$9,HS!C40*Inittialize!$F$10,HS!C41*Inittialize!$F$11,HS!C43*Inittialize!$F$12))
)+C17)</f>
        <v>1.1766023083486727</v>
      </c>
      <c r="D4" s="108">
        <f>(IF(Rules!$B$13=Rules!$E$13,
SUM(Stand!D33*Inittialize!$F$3,Stand!D34*Inittialize!$F$4,Stand!D35*Inittialize!$F$5,Stand!D36*Inittialize!$F$6,Stand!D37*Inittialize!$F$7,Stand!D38*Inittialize!$F$8,Stand!D39*Inittialize!$F$9,Stand!D40*Inittialize!$F$10,Stand!D41*Inittialize!$F$11,Stand!D42*Inittialize!$F$12),
IF(Rules!$B$10=Rules!$D$10,SUM(HSD!D33*Inittialize!$F$3,HSD!D34*Inittialize!$F$4,HSD!D35*Inittialize!$F$5,HSD!D36*Inittialize!$F$6,HSD!D37*Inittialize!$F$7,HSD!D38*Inittialize!$F$8,HSD!D39*Inittialize!$F$9,HSD!D40*Inittialize!$F$10,HSD!D41*Inittialize!$F$11,HSD!D42*Inittialize!$F$12),
SUM(HS!D33*Inittialize!$F$3,HS!D34*Inittialize!$F$4,HS!D35*Inittialize!$F$5,HS!D36*Inittialize!$F$6,HS!D37*Inittialize!$F$7,HS!D38*Inittialize!$F$8,HS!D39*Inittialize!$F$9,HS!D40*Inittialize!$F$10,HS!D41*Inittialize!$F$11,HS!D43*Inittialize!$F$12))
)+D17)</f>
        <v>1.2944881328055424</v>
      </c>
      <c r="E4" s="108">
        <f>(IF(Rules!$B$13=Rules!$E$13,
SUM(Stand!E33*Inittialize!$F$3,Stand!E34*Inittialize!$F$4,Stand!E35*Inittialize!$F$5,Stand!E36*Inittialize!$F$6,Stand!E37*Inittialize!$F$7,Stand!E38*Inittialize!$F$8,Stand!E39*Inittialize!$F$9,Stand!E40*Inittialize!$F$10,Stand!E41*Inittialize!$F$11,Stand!E42*Inittialize!$F$12),
IF(Rules!$B$10=Rules!$D$10,SUM(HSD!E33*Inittialize!$F$3,HSD!E34*Inittialize!$F$4,HSD!E35*Inittialize!$F$5,HSD!E36*Inittialize!$F$6,HSD!E37*Inittialize!$F$7,HSD!E38*Inittialize!$F$8,HSD!E39*Inittialize!$F$9,HSD!E40*Inittialize!$F$10,HSD!E41*Inittialize!$F$11,HSD!E42*Inittialize!$F$12),
SUM(HS!E33*Inittialize!$F$3,HS!E34*Inittialize!$F$4,HS!E35*Inittialize!$F$5,HS!E36*Inittialize!$F$6,HS!E37*Inittialize!$F$7,HS!E38*Inittialize!$F$8,HS!E39*Inittialize!$F$9,HS!E40*Inittialize!$F$10,HS!E41*Inittialize!$F$11,HS!E43*Inittialize!$F$12))
)+E17)</f>
        <v>1.41510137604494</v>
      </c>
      <c r="F4" s="108">
        <f>(IF(Rules!$B$13=Rules!$E$13,
SUM(Stand!F33*Inittialize!$F$3,Stand!F34*Inittialize!$F$4,Stand!F35*Inittialize!$F$5,Stand!F36*Inittialize!$F$6,Stand!F37*Inittialize!$F$7,Stand!F38*Inittialize!$F$8,Stand!F39*Inittialize!$F$9,Stand!F40*Inittialize!$F$10,Stand!F41*Inittialize!$F$11,Stand!F42*Inittialize!$F$12),
IF(Rules!$B$10=Rules!$D$10,SUM(HSD!F33*Inittialize!$F$3,HSD!F34*Inittialize!$F$4,HSD!F35*Inittialize!$F$5,HSD!F36*Inittialize!$F$6,HSD!F37*Inittialize!$F$7,HSD!F38*Inittialize!$F$8,HSD!F39*Inittialize!$F$9,HSD!F40*Inittialize!$F$10,HSD!F41*Inittialize!$F$11,HSD!F42*Inittialize!$F$12),
SUM(HS!F33*Inittialize!$F$3,HS!F34*Inittialize!$F$4,HS!F35*Inittialize!$F$5,HS!F36*Inittialize!$F$6,HS!F37*Inittialize!$F$7,HS!F38*Inittialize!$F$8,HS!F39*Inittialize!$F$9,HS!F40*Inittialize!$F$10,HS!F41*Inittialize!$F$11,HS!F43*Inittialize!$F$12))
)+F17)</f>
        <v>1.5367475447725694</v>
      </c>
      <c r="G4" s="108">
        <f>(IF(Rules!$B$13=Rules!$E$13,
SUM(Stand!G33*Inittialize!$F$3,Stand!G34*Inittialize!$F$4,Stand!G35*Inittialize!$F$5,Stand!G36*Inittialize!$F$6,Stand!G37*Inittialize!$F$7,Stand!G38*Inittialize!$F$8,Stand!G39*Inittialize!$F$9,Stand!G40*Inittialize!$F$10,Stand!G41*Inittialize!$F$11,Stand!G42*Inittialize!$F$12),
IF(Rules!$B$10=Rules!$D$10,SUM(HSD!G33*Inittialize!$F$3,HSD!G34*Inittialize!$F$4,HSD!G35*Inittialize!$F$5,HSD!G36*Inittialize!$F$6,HSD!G37*Inittialize!$F$7,HSD!G38*Inittialize!$F$8,HSD!G39*Inittialize!$F$9,HSD!G40*Inittialize!$F$10,HSD!G41*Inittialize!$F$11,HSD!G42*Inittialize!$F$12),
SUM(HS!G33*Inittialize!$F$3,HS!G34*Inittialize!$F$4,HS!G35*Inittialize!$F$5,HS!G36*Inittialize!$F$6,HS!G37*Inittialize!$F$7,HS!G38*Inittialize!$F$8,HS!G39*Inittialize!$F$9,HS!G40*Inittialize!$F$10,HS!G41*Inittialize!$F$11,HS!G43*Inittialize!$F$12))
)+G17)</f>
        <v>1.6684502372689236</v>
      </c>
      <c r="H4" s="108">
        <f>(IF(Rules!$B$13=Rules!$E$13,
SUM(Stand!H33*Inittialize!$F$3,Stand!H34*Inittialize!$F$4,Stand!H35*Inittialize!$F$5,Stand!H36*Inittialize!$F$6,Stand!H37*Inittialize!$F$7,Stand!H38*Inittialize!$F$8,Stand!H39*Inittialize!$F$9,Stand!H40*Inittialize!$F$10,Stand!H41*Inittialize!$F$11,Stand!H42*Inittialize!$F$12),
IF(Rules!$B$10=Rules!$D$10,SUM(HSD!H33*Inittialize!$F$3,HSD!H34*Inittialize!$F$4,HSD!H35*Inittialize!$F$5,HSD!H36*Inittialize!$F$6,HSD!H37*Inittialize!$F$7,HSD!H38*Inittialize!$F$8,HSD!H39*Inittialize!$F$9,HSD!H40*Inittialize!$F$10,HSD!H41*Inittialize!$F$11,HSD!H42*Inittialize!$F$12),
SUM(HS!H33*Inittialize!$F$3,HS!H34*Inittialize!$F$4,HS!H35*Inittialize!$F$5,HS!H36*Inittialize!$F$6,HS!H37*Inittialize!$F$7,HS!H38*Inittialize!$F$8,HS!H39*Inittialize!$F$9,HS!H40*Inittialize!$F$10,HS!H41*Inittialize!$F$11,HS!H43*Inittialize!$F$12))
)+H17)</f>
        <v>1.1572223721607269</v>
      </c>
      <c r="I4" s="108">
        <f>(IF(Rules!$B$13=Rules!$E$13,
SUM(Stand!I33*Inittialize!$F$3,Stand!I34*Inittialize!$F$4,Stand!I35*Inittialize!$F$5,Stand!I36*Inittialize!$F$6,Stand!I37*Inittialize!$F$7,Stand!I38*Inittialize!$F$8,Stand!I39*Inittialize!$F$9,Stand!I40*Inittialize!$F$10,Stand!I41*Inittialize!$F$11,Stand!I42*Inittialize!$F$12),
IF(Rules!$B$10=Rules!$D$10,SUM(HSD!I33*Inittialize!$F$3,HSD!I34*Inittialize!$F$4,HSD!I35*Inittialize!$F$5,HSD!I36*Inittialize!$F$6,HSD!I37*Inittialize!$F$7,HSD!I38*Inittialize!$F$8,HSD!I39*Inittialize!$F$9,HSD!I40*Inittialize!$F$10,HSD!I41*Inittialize!$F$11,HSD!I42*Inittialize!$F$12),
SUM(HS!I33*Inittialize!$F$3,HS!I34*Inittialize!$F$4,HS!I35*Inittialize!$F$5,HS!I36*Inittialize!$F$6,HS!I37*Inittialize!$F$7,HS!I38*Inittialize!$F$8,HS!I39*Inittialize!$F$9,HS!I40*Inittialize!$F$10,HS!I41*Inittialize!$F$11,HS!I43*Inittialize!$F$12))
)+I17)</f>
        <v>0.8767314771757877</v>
      </c>
      <c r="J4" s="108">
        <f>(IF(Rules!$B$13=Rules!$E$13,
SUM(Stand!J33*Inittialize!$F$3,Stand!J34*Inittialize!$F$4,Stand!J35*Inittialize!$F$5,Stand!J36*Inittialize!$F$6,Stand!J37*Inittialize!$F$7,Stand!J38*Inittialize!$F$8,Stand!J39*Inittialize!$F$9,Stand!J40*Inittialize!$F$10,Stand!J41*Inittialize!$F$11,Stand!J42*Inittialize!$F$12),
IF(Rules!$B$10=Rules!$D$10,SUM(HSD!J33*Inittialize!$F$3,HSD!J34*Inittialize!$F$4,HSD!J35*Inittialize!$F$5,HSD!J36*Inittialize!$F$6,HSD!J37*Inittialize!$F$7,HSD!J38*Inittialize!$F$8,HSD!J39*Inittialize!$F$9,HSD!J40*Inittialize!$F$10,HSD!J41*Inittialize!$F$11,HSD!J42*Inittialize!$F$12),
SUM(HS!J33*Inittialize!$F$3,HS!J34*Inittialize!$F$4,HS!J35*Inittialize!$F$5,HS!J36*Inittialize!$F$6,HS!J37*Inittialize!$F$7,HS!J38*Inittialize!$F$8,HS!J39*Inittialize!$F$9,HS!J40*Inittialize!$F$10,HS!J41*Inittialize!$F$11,HS!J43*Inittialize!$F$12))
)+J17)</f>
        <v>0.56945855788113675</v>
      </c>
      <c r="K4" s="57">
        <f>(IF(Rules!$B$13=Rules!$E$13,
SUM(Stand!K33*Inittialize!$F$3,Stand!K34*Inittialize!$F$4,Stand!K35*Inittialize!$F$5,Stand!K36*Inittialize!$F$6,Stand!K37*Inittialize!$F$7,Stand!K38*Inittialize!$F$8,Stand!K39*Inittialize!$F$9,Stand!K40*Inittialize!$F$10,Stand!K41*Inittialize!$F$11,Stand!K42*Inittialize!$F$12),
IF(Rules!$B$10=Rules!$D$10,SUM(HSD!K33*Inittialize!$F$3,HSD!K34*Inittialize!$F$4,HSD!K35*Inittialize!$F$5,HSD!K36*Inittialize!$F$6,HSD!K37*Inittialize!$F$7,HSD!K38*Inittialize!$F$8,HSD!K39*Inittialize!$F$9,HSD!K40*Inittialize!$F$10,HSD!K41*Inittialize!$F$11,HSD!K42*Inittialize!$F$12),
SUM(HS!K33*Inittialize!$F$3,HS!K34*Inittialize!$F$4,HS!K35*Inittialize!$F$5,HS!K36*Inittialize!$F$6,HS!K37*Inittialize!$F$7,HS!K38*Inittialize!$F$8,HS!K39*Inittialize!$F$9,HS!K40*Inittialize!$F$10,HS!K41*Inittialize!$F$11,HS!K43*Inittialize!$F$12))
)+K17)</f>
        <v>0.14839410467660935</v>
      </c>
      <c r="N4" s="281">
        <v>2</v>
      </c>
      <c r="O4" s="58" t="str">
        <f>IF(B70=HSDR!B3,HSDR!O3,IF(B70=B44,2,IF(B70=B31,3,IF(B70=B18,4,IF(B70=B5,5)))))</f>
        <v>H</v>
      </c>
      <c r="P4" s="284" t="str">
        <f>IF(C70=HSDR!C3,HSDR!P3,IF(C70=C44,2,IF(C70=C31,3,IF(C70=C18,4,IF(C70=C5,5)))))</f>
        <v>H</v>
      </c>
      <c r="Q4" s="284" t="str">
        <f>IF(D70=HSDR!D3,HSDR!Q3,IF(D70=D44,2,IF(D70=D31,3,IF(D70=D18,4,IF(D70=D5,5)))))</f>
        <v>H</v>
      </c>
      <c r="R4" s="284">
        <f>IF(E70=HSDR!E3,HSDR!R3,IF(E70=E44,2,IF(E70=E31,3,IF(E70=E18,4,IF(E70=E5,5)))))</f>
        <v>2</v>
      </c>
      <c r="S4" s="284">
        <f>IF(F70=HSDR!F3,HSDR!S3,IF(F70=F44,2,IF(F70=F31,3,IF(F70=F18,4,IF(F70=F5,5)))))</f>
        <v>2</v>
      </c>
      <c r="T4" s="284">
        <f>IF(G70=HSDR!G3,HSDR!T3,IF(G70=G44,2,IF(G70=G31,3,IF(G70=G18,4,IF(G70=G5,5)))))</f>
        <v>2</v>
      </c>
      <c r="U4" s="284">
        <f>IF(H70=HSDR!H3,HSDR!U3,IF(H70=H44,2,IF(H70=H31,3,IF(H70=H18,4,IF(H70=H5,5)))))</f>
        <v>2</v>
      </c>
      <c r="V4" s="284" t="str">
        <f>IF(I70=HSDR!I3,HSDR!V3,IF(I70=I44,2,IF(I70=I31,3,IF(I70=I18,4,IF(I70=I5,5)))))</f>
        <v>H</v>
      </c>
      <c r="W4" s="284" t="str">
        <f>IF(J70=HSDR!J3,HSDR!W3,IF(J70=J44,2,IF(J70=J31,3,IF(J70=J18,4,IF(J70=J5,5)))))</f>
        <v>H</v>
      </c>
      <c r="X4" s="275" t="str">
        <f>IF(K70=HSDR!K3,HSDR!X3,IF(K70=K44,2,IF(K70=K31,3,IF(K70=K18,4,IF(K70=K5,5)))))</f>
        <v>H</v>
      </c>
    </row>
    <row r="5" spans="1:24" x14ac:dyDescent="0.25">
      <c r="A5" s="98">
        <v>2</v>
      </c>
      <c r="B5" s="93">
        <f>(IF(Rules!$B$10=Rules!$D$10,
SUM(HSD!B34*Inittialize!$F$3,HSD!B3*Inittialize!$F$4,HSD!B4*Inittialize!$F$5,HSD!B5*Inittialize!$F$6,HSD!B6*Inittialize!$F$7,HSD!B7*Inittialize!$F$8,HSD!B8*Inittialize!$F$9,HSD!B9*Inittialize!$F$10,HSD!B10*Inittialize!$F$11,HSD!B11*Inittialize!$F$12),
SUM(HS!B34*Inittialize!$F$3,HS!B3*Inittialize!$F$4,HS!B4*Inittialize!$F$5,HS!B5*Inittialize!$F$6,HS!B6*Inittialize!$F$7,HS!B7*Inittialize!$F$8,HS!B8*Inittialize!$F$9,HS!B9*Inittialize!$F$10,HS!B10*Inittialize!$F$11,HS!B11*Inittialize!$F$12)
)+B18)</f>
        <v>-1.7228418596267092</v>
      </c>
      <c r="C5" s="1">
        <f>(IF(Rules!$B$10=Rules!$D$10,
SUM(HSD!C34*Inittialize!$F$3,HSD!C3*Inittialize!$F$4,HSD!C4*Inittialize!$F$5,HSD!C5*Inittialize!$F$6,HSD!C6*Inittialize!$F$7,HSD!C7*Inittialize!$F$8,HSD!C8*Inittialize!$F$9,HSD!C9*Inittialize!$F$10,HSD!C10*Inittialize!$F$11,HSD!C11*Inittialize!$F$12),
SUM(HS!C34*Inittialize!$F$3,HS!C3*Inittialize!$F$4,HS!C4*Inittialize!$F$5,HS!C5*Inittialize!$F$6,HS!C6*Inittialize!$F$7,HS!C7*Inittialize!$F$8,HS!C8*Inittialize!$F$9,HS!C9*Inittialize!$F$10,HS!C10*Inittialize!$F$11,HS!C11*Inittialize!$F$12)
)+C18)</f>
        <v>-0.37942179159474537</v>
      </c>
      <c r="D5" s="1">
        <f>(IF(Rules!$B$10=Rules!$D$10,
SUM(HSD!D34*Inittialize!$F$3,HSD!D3*Inittialize!$F$4,HSD!D4*Inittialize!$F$5,HSD!D5*Inittialize!$F$6,HSD!D6*Inittialize!$F$7,HSD!D7*Inittialize!$F$8,HSD!D8*Inittialize!$F$9,HSD!D9*Inittialize!$F$10,HSD!D10*Inittialize!$F$11,HSD!D11*Inittialize!$F$12),
SUM(HS!D34*Inittialize!$F$3,HS!D3*Inittialize!$F$4,HS!D4*Inittialize!$F$5,HS!D5*Inittialize!$F$6,HS!D6*Inittialize!$F$7,HS!D7*Inittialize!$F$8,HS!D8*Inittialize!$F$9,HS!D9*Inittialize!$F$10,HS!D10*Inittialize!$F$11,HS!D11*Inittialize!$F$12)
)+D18)</f>
        <v>-0.24875353073205991</v>
      </c>
      <c r="E5" s="1">
        <f>(IF(Rules!$B$10=Rules!$D$10,
SUM(HSD!E34*Inittialize!$F$3,HSD!E3*Inittialize!$F$4,HSD!E4*Inittialize!$F$5,HSD!E5*Inittialize!$F$6,HSD!E6*Inittialize!$F$7,HSD!E7*Inittialize!$F$8,HSD!E8*Inittialize!$F$9,HSD!E9*Inittialize!$F$10,HSD!E10*Inittialize!$F$11,HSD!E11*Inittialize!$F$12),
SUM(HS!E34*Inittialize!$F$3,HS!E3*Inittialize!$F$4,HS!E4*Inittialize!$F$5,HS!E5*Inittialize!$F$6,HS!E6*Inittialize!$F$7,HS!E7*Inittialize!$F$8,HS!E8*Inittialize!$F$9,HS!E9*Inittialize!$F$10,HS!E10*Inittialize!$F$11,HS!E11*Inittialize!$F$12)
)+E18)</f>
        <v>-0.11050206067917206</v>
      </c>
      <c r="F5" s="1">
        <f>(IF(Rules!$B$10=Rules!$D$10,
SUM(HSD!F34*Inittialize!$F$3,HSD!F3*Inittialize!$F$4,HSD!F4*Inittialize!$F$5,HSD!F5*Inittialize!$F$6,HSD!F6*Inittialize!$F$7,HSD!F7*Inittialize!$F$8,HSD!F8*Inittialize!$F$9,HSD!F9*Inittialize!$F$10,HSD!F10*Inittialize!$F$11,HSD!F11*Inittialize!$F$12),
SUM(HS!F34*Inittialize!$F$3,HS!F3*Inittialize!$F$4,HS!F4*Inittialize!$F$5,HS!F5*Inittialize!$F$6,HS!F6*Inittialize!$F$7,HS!F7*Inittialize!$F$8,HS!F8*Inittialize!$F$9,HS!F9*Inittialize!$F$10,HS!F10*Inittialize!$F$11,HS!F11*Inittialize!$F$12)
)+F18)</f>
        <v>6.8650161423917E-2</v>
      </c>
      <c r="G5" s="1">
        <f>(IF(Rules!$B$10=Rules!$D$10,
SUM(HSD!G34*Inittialize!$F$3,HSD!G3*Inittialize!$F$4,HSD!G4*Inittialize!$F$5,HSD!G5*Inittialize!$F$6,HSD!G6*Inittialize!$F$7,HSD!G7*Inittialize!$F$8,HSD!G8*Inittialize!$F$9,HSD!G9*Inittialize!$F$10,HSD!G10*Inittialize!$F$11,HSD!G11*Inittialize!$F$12),
SUM(HS!G34*Inittialize!$F$3,HS!G3*Inittialize!$F$4,HS!G4*Inittialize!$F$5,HS!G5*Inittialize!$F$6,HS!G6*Inittialize!$F$7,HS!G7*Inittialize!$F$8,HS!G8*Inittialize!$F$9,HS!G9*Inittialize!$F$10,HS!G10*Inittialize!$F$11,HS!G11*Inittialize!$F$12)
)+G18)</f>
        <v>0.19441705973150591</v>
      </c>
      <c r="H5" s="1">
        <f>(IF(Rules!$B$10=Rules!$D$10,
SUM(HSD!H34*Inittialize!$F$3,HSD!H3*Inittialize!$F$4,HSD!H4*Inittialize!$F$5,HSD!H5*Inittialize!$F$6,HSD!H6*Inittialize!$F$7,HSD!H7*Inittialize!$F$8,HSD!H8*Inittialize!$F$9,HSD!H9*Inittialize!$F$10,HSD!H10*Inittialize!$F$11,HSD!H11*Inittialize!$F$12),
SUM(HS!H34*Inittialize!$F$3,HS!H3*Inittialize!$F$4,HS!H4*Inittialize!$F$5,HS!H5*Inittialize!$F$6,HS!H6*Inittialize!$F$7,HS!H7*Inittialize!$F$8,HS!H8*Inittialize!$F$9,HS!H9*Inittialize!$F$10,HS!H10*Inittialize!$F$11,HS!H11*Inittialize!$F$12)
)+H18)</f>
        <v>-0.13628510687931125</v>
      </c>
      <c r="I5" s="1">
        <f>(IF(Rules!$B$10=Rules!$D$10,
SUM(HSD!I34*Inittialize!$F$3,HSD!I3*Inittialize!$F$4,HSD!I4*Inittialize!$F$5,HSD!I5*Inittialize!$F$6,HSD!I6*Inittialize!$F$7,HSD!I7*Inittialize!$F$8,HSD!I8*Inittialize!$F$9,HSD!I9*Inittialize!$F$10,HSD!I10*Inittialize!$F$11,HSD!I11*Inittialize!$F$12),
SUM(HS!I34*Inittialize!$F$3,HS!I3*Inittialize!$F$4,HS!I4*Inittialize!$F$5,HS!I5*Inittialize!$F$6,HS!I6*Inittialize!$F$7,HS!I7*Inittialize!$F$8,HS!I8*Inittialize!$F$9,HS!I9*Inittialize!$F$10,HS!I10*Inittialize!$F$11,HS!I11*Inittialize!$F$12)
)+I18)</f>
        <v>-0.51580863887563599</v>
      </c>
      <c r="J5" s="1">
        <f>(IF(Rules!$B$10=Rules!$D$10,
SUM(HSD!J34*Inittialize!$F$3,HSD!J3*Inittialize!$F$4,HSD!J4*Inittialize!$F$5,HSD!J5*Inittialize!$F$6,HSD!J6*Inittialize!$F$7,HSD!J7*Inittialize!$F$8,HSD!J8*Inittialize!$F$9,HSD!J9*Inittialize!$F$10,HSD!J10*Inittialize!$F$11,HSD!J11*Inittialize!$F$12),
SUM(HS!J34*Inittialize!$F$3,HS!J3*Inittialize!$F$4,HS!J4*Inittialize!$F$5,HS!J5*Inittialize!$F$6,HS!J6*Inittialize!$F$7,HS!J7*Inittialize!$F$8,HS!J8*Inittialize!$F$9,HS!J9*Inittialize!$F$10,HS!J10*Inittialize!$F$11,HS!J11*Inittialize!$F$12)
)+J18)</f>
        <v>-0.95023571526754225</v>
      </c>
      <c r="K5" s="9">
        <f>(IF(Rules!$B$10=Rules!$D$10,
SUM(HSD!K34*Inittialize!$F$3,HSD!K3*Inittialize!$F$4,HSD!K4*Inittialize!$F$5,HSD!K5*Inittialize!$F$6,HSD!K6*Inittialize!$F$7,HSD!K7*Inittialize!$F$8,HSD!K8*Inittialize!$F$9,HSD!K9*Inittialize!$F$10,HSD!K10*Inittialize!$F$11,HSD!K11*Inittialize!$F$12),
SUM(HS!K34*Inittialize!$F$3,HS!K3*Inittialize!$F$4,HS!K4*Inittialize!$F$5,HS!K5*Inittialize!$F$6,HS!K6*Inittialize!$F$7,HS!K7*Inittialize!$F$8,HS!K8*Inittialize!$F$9,HS!K9*Inittialize!$F$10,HS!K10*Inittialize!$F$11,HS!K11*Inittialize!$F$12)
)+K18)</f>
        <v>-1.4548186386988715</v>
      </c>
      <c r="N5" s="281">
        <v>3</v>
      </c>
      <c r="O5" s="58" t="str">
        <f>IF(B71=HSDR!B5,HSDR!O5,IF(B71=B45,2,IF(B71=B32,3,IF(B71=B19,4,IF(B71=B6,5)))))</f>
        <v>H</v>
      </c>
      <c r="P5" s="284" t="str">
        <f>IF(C71=HSDR!C5,HSDR!P5,IF(C71=C45,2,IF(C71=C32,3,IF(C71=C19,4,IF(C71=C6,5)))))</f>
        <v>H</v>
      </c>
      <c r="Q5" s="284" t="str">
        <f>IF(D71=HSDR!D5,HSDR!Q5,IF(D71=D45,2,IF(D71=D32,3,IF(D71=D19,4,IF(D71=D6,5)))))</f>
        <v>H</v>
      </c>
      <c r="R5" s="284">
        <f>IF(E71=HSDR!E5,HSDR!R5,IF(E71=E45,2,IF(E71=E32,3,IF(E71=E19,4,IF(E71=E6,5)))))</f>
        <v>2</v>
      </c>
      <c r="S5" s="284">
        <f>IF(F71=HSDR!F5,HSDR!S5,IF(F71=F45,2,IF(F71=F32,3,IF(F71=F19,4,IF(F71=F6,5)))))</f>
        <v>2</v>
      </c>
      <c r="T5" s="284">
        <f>IF(G71=HSDR!G5,HSDR!T5,IF(G71=G45,2,IF(G71=G32,3,IF(G71=G19,4,IF(G71=G6,5)))))</f>
        <v>2</v>
      </c>
      <c r="U5" s="284">
        <f>IF(H71=HSDR!H5,HSDR!U5,IF(H71=H45,2,IF(H71=H32,3,IF(H71=H19,4,IF(H71=H6,5)))))</f>
        <v>2</v>
      </c>
      <c r="V5" s="284" t="str">
        <f>IF(I71=HSDR!I5,HSDR!V5,IF(I71=I45,2,IF(I71=I32,3,IF(I71=I19,4,IF(I71=I6,5)))))</f>
        <v>H</v>
      </c>
      <c r="W5" s="284" t="str">
        <f>IF(J71=HSDR!J5,HSDR!W5,IF(J71=J45,2,IF(J71=J32,3,IF(J71=J19,4,IF(J71=J6,5)))))</f>
        <v>H</v>
      </c>
      <c r="X5" s="275" t="str">
        <f>IF(K71=HSDR!K5,HSDR!X5,IF(K71=K45,2,IF(K71=K32,3,IF(K71=K19,4,IF(K71=K6,5)))))</f>
        <v>H</v>
      </c>
    </row>
    <row r="6" spans="1:24" x14ac:dyDescent="0.25">
      <c r="A6" s="98">
        <v>3</v>
      </c>
      <c r="B6" s="93">
        <f>(IF(Rules!$B$10=Rules!$D$10,
SUM(HSD!B35*Inittialize!$F$3,HSD!B4*Inittialize!$F$4,HSD!B5*Inittialize!$F$5,HSD!B6*Inittialize!$F$6,HSD!B7*Inittialize!$F$7,HSD!B8*Inittialize!$F$8,HSD!B9*Inittialize!$F$9,HSD!B10*Inittialize!$F$10,HSD!B11*Inittialize!$F$11,HSD!B12*Inittialize!$F$12),
SUM(HS!B35*Inittialize!$F$3,HS!B4*Inittialize!$F$4,HS!B5*Inittialize!$F$5,HS!B6*Inittialize!$F$6,HS!B7*Inittialize!$F$7,HS!B8*Inittialize!$F$8,HS!B9*Inittialize!$F$9,HS!B10*Inittialize!$F$10,HS!B11*Inittialize!$F$11,HS!B12*Inittialize!$F$12)
)+B19)</f>
        <v>-1.823723204973777</v>
      </c>
      <c r="C6" s="1">
        <f>(IF(Rules!$B$10=Rules!$D$10,
SUM(HSD!C35*Inittialize!$F$3,HSD!C4*Inittialize!$F$4,HSD!C5*Inittialize!$F$5,HSD!C6*Inittialize!$F$6,HSD!C7*Inittialize!$F$7,HSD!C8*Inittialize!$F$8,HSD!C9*Inittialize!$F$9,HSD!C10*Inittialize!$F$10,HSD!C11*Inittialize!$F$11,HSD!C12*Inittialize!$F$12),
SUM(HS!C35*Inittialize!$F$3,HS!C4*Inittialize!$F$4,HS!C5*Inittialize!$F$5,HS!C6*Inittialize!$F$6,HS!C7*Inittialize!$F$7,HS!C8*Inittialize!$F$8,HS!C9*Inittialize!$F$9,HS!C10*Inittialize!$F$10,HS!C11*Inittialize!$F$11,HS!C12*Inittialize!$F$12)
)+C19)</f>
        <v>-0.50261252198926254</v>
      </c>
      <c r="D6" s="1">
        <f>(IF(Rules!$B$10=Rules!$D$10,
SUM(HSD!D35*Inittialize!$F$3,HSD!D4*Inittialize!$F$4,HSD!D5*Inittialize!$F$5,HSD!D6*Inittialize!$F$6,HSD!D7*Inittialize!$F$7,HSD!D8*Inittialize!$F$8,HSD!D9*Inittialize!$F$9,HSD!D10*Inittialize!$F$10,HSD!D11*Inittialize!$F$11,HSD!D12*Inittialize!$F$12),
SUM(HS!D35*Inittialize!$F$3,HS!D4*Inittialize!$F$4,HS!D5*Inittialize!$F$5,HS!D6*Inittialize!$F$6,HS!D7*Inittialize!$F$7,HS!D8*Inittialize!$F$8,HS!D9*Inittialize!$F$9,HS!D10*Inittialize!$F$10,HS!D11*Inittialize!$F$11,HS!D12*Inittialize!$F$12)
)+D19)</f>
        <v>-0.34437929139448731</v>
      </c>
      <c r="E6" s="1">
        <f>(IF(Rules!$B$10=Rules!$D$10,
SUM(HSD!E35*Inittialize!$F$3,HSD!E4*Inittialize!$F$4,HSD!E5*Inittialize!$F$5,HSD!E6*Inittialize!$F$6,HSD!E7*Inittialize!$F$7,HSD!E8*Inittialize!$F$8,HSD!E9*Inittialize!$F$9,HSD!E10*Inittialize!$F$10,HSD!E11*Inittialize!$F$11,HSD!E12*Inittialize!$F$12),
SUM(HS!E35*Inittialize!$F$3,HS!E4*Inittialize!$F$4,HS!E5*Inittialize!$F$5,HS!E6*Inittialize!$F$6,HS!E7*Inittialize!$F$7,HS!E8*Inittialize!$F$8,HS!E9*Inittialize!$F$9,HS!E10*Inittialize!$F$10,HS!E11*Inittialize!$F$11,HS!E12*Inittialize!$F$12)
)+E19)</f>
        <v>-0.18130645354452685</v>
      </c>
      <c r="F6" s="1">
        <f>(IF(Rules!$B$10=Rules!$D$10,
SUM(HSD!F35*Inittialize!$F$3,HSD!F4*Inittialize!$F$4,HSD!F5*Inittialize!$F$5,HSD!F6*Inittialize!$F$6,HSD!F7*Inittialize!$F$7,HSD!F8*Inittialize!$F$8,HSD!F9*Inittialize!$F$9,HSD!F10*Inittialize!$F$10,HSD!F11*Inittialize!$F$11,HSD!F12*Inittialize!$F$12),
SUM(HS!F35*Inittialize!$F$3,HS!F4*Inittialize!$F$4,HS!F5*Inittialize!$F$5,HS!F6*Inittialize!$F$6,HS!F7*Inittialize!$F$7,HS!F8*Inittialize!$F$8,HS!F9*Inittialize!$F$9,HS!F10*Inittialize!$F$10,HS!F11*Inittialize!$F$11,HS!F12*Inittialize!$F$12)
)+F19)</f>
        <v>8.4978560698355243E-4</v>
      </c>
      <c r="G6" s="1">
        <f>(IF(Rules!$B$10=Rules!$D$10,
SUM(HSD!G35*Inittialize!$F$3,HSD!G4*Inittialize!$F$4,HSD!G5*Inittialize!$F$5,HSD!G6*Inittialize!$F$6,HSD!G7*Inittialize!$F$7,HSD!G8*Inittialize!$F$8,HSD!G9*Inittialize!$F$9,HSD!G10*Inittialize!$F$10,HSD!G11*Inittialize!$F$11,HSD!G12*Inittialize!$F$12),
SUM(HS!G35*Inittialize!$F$3,HS!G4*Inittialize!$F$4,HS!G5*Inittialize!$F$5,HS!G6*Inittialize!$F$6,HS!G7*Inittialize!$F$7,HS!G8*Inittialize!$F$8,HS!G9*Inittialize!$F$9,HS!G10*Inittialize!$F$10,HS!G11*Inittialize!$F$11,HS!G12*Inittialize!$F$12)
)+G19)</f>
        <v>0.12235651603279656</v>
      </c>
      <c r="H6" s="1">
        <f>(IF(Rules!$B$10=Rules!$D$10,
SUM(HSD!H35*Inittialize!$F$3,HSD!H4*Inittialize!$F$4,HSD!H5*Inittialize!$F$5,HSD!H6*Inittialize!$F$6,HSD!H7*Inittialize!$F$7,HSD!H8*Inittialize!$F$8,HSD!H9*Inittialize!$F$9,HSD!H10*Inittialize!$F$10,HSD!H11*Inittialize!$F$11,HSD!H12*Inittialize!$F$12),
SUM(HS!H35*Inittialize!$F$3,HS!H4*Inittialize!$F$4,HS!H5*Inittialize!$F$5,HS!H6*Inittialize!$F$6,HS!H7*Inittialize!$F$7,HS!H8*Inittialize!$F$8,HS!H9*Inittialize!$F$9,HS!H10*Inittialize!$F$10,HS!H11*Inittialize!$F$11,HS!H12*Inittialize!$F$12)
)+H19)</f>
        <v>-0.28718794270178327</v>
      </c>
      <c r="I6" s="1">
        <f>(IF(Rules!$B$10=Rules!$D$10,
SUM(HSD!I35*Inittialize!$F$3,HSD!I4*Inittialize!$F$4,HSD!I5*Inittialize!$F$5,HSD!I6*Inittialize!$F$6,HSD!I7*Inittialize!$F$7,HSD!I8*Inittialize!$F$8,HSD!I9*Inittialize!$F$9,HSD!I10*Inittialize!$F$10,HSD!I11*Inittialize!$F$11,HSD!I12*Inittialize!$F$12),
SUM(HS!I35*Inittialize!$F$3,HS!I4*Inittialize!$F$4,HS!I5*Inittialize!$F$5,HS!I6*Inittialize!$F$6,HS!I7*Inittialize!$F$7,HS!I8*Inittialize!$F$8,HS!I9*Inittialize!$F$9,HS!I10*Inittialize!$F$10,HS!I11*Inittialize!$F$11,HS!I12*Inittialize!$F$12)
)+I19)</f>
        <v>-0.65470940325100502</v>
      </c>
      <c r="J6" s="1">
        <f>(IF(Rules!$B$10=Rules!$D$10,
SUM(HSD!J35*Inittialize!$F$3,HSD!J4*Inittialize!$F$4,HSD!J5*Inittialize!$F$5,HSD!J6*Inittialize!$F$6,HSD!J7*Inittialize!$F$7,HSD!J8*Inittialize!$F$8,HSD!J9*Inittialize!$F$9,HSD!J10*Inittialize!$F$10,HSD!J11*Inittialize!$F$11,HSD!J12*Inittialize!$F$12),
SUM(HS!J35*Inittialize!$F$3,HS!J4*Inittialize!$F$4,HS!J5*Inittialize!$F$5,HS!J6*Inittialize!$F$6,HS!J7*Inittialize!$F$7,HS!J8*Inittialize!$F$8,HS!J9*Inittialize!$F$9,HS!J10*Inittialize!$F$10,HS!J11*Inittialize!$F$11,HS!J12*Inittialize!$F$12)
)+J19)</f>
        <v>-1.0753831140681218</v>
      </c>
      <c r="K6" s="9">
        <f>(IF(Rules!$B$10=Rules!$D$10,
SUM(HSD!K35*Inittialize!$F$3,HSD!K4*Inittialize!$F$4,HSD!K5*Inittialize!$F$5,HSD!K6*Inittialize!$F$6,HSD!K7*Inittialize!$F$7,HSD!K8*Inittialize!$F$8,HSD!K9*Inittialize!$F$9,HSD!K10*Inittialize!$F$10,HSD!K11*Inittialize!$F$11,HSD!K12*Inittialize!$F$12),
SUM(HS!K35*Inittialize!$F$3,HS!K4*Inittialize!$F$4,HS!K5*Inittialize!$F$5,HS!K6*Inittialize!$F$6,HS!K7*Inittialize!$F$7,HS!K8*Inittialize!$F$8,HS!K9*Inittialize!$F$9,HS!K10*Inittialize!$F$10,HS!K11*Inittialize!$F$11,HS!K12*Inittialize!$F$12)
)+K19)</f>
        <v>-1.5638990064129903</v>
      </c>
      <c r="N6" s="281">
        <v>4</v>
      </c>
      <c r="O6" s="58" t="str">
        <f>IF(B72=HSDR!B7,HSDR!O7,IF(B72=B46,2,IF(B72=B33,3,IF(B72=B20,4,IF(B72=B7,5)))))</f>
        <v>H</v>
      </c>
      <c r="P6" s="284" t="str">
        <f>IF(C72=HSDR!C7,HSDR!P7,IF(C72=C46,2,IF(C72=C33,3,IF(C72=C20,4,IF(C72=C7,5)))))</f>
        <v>H</v>
      </c>
      <c r="Q6" s="284" t="str">
        <f>IF(D72=HSDR!D7,HSDR!Q7,IF(D72=D46,2,IF(D72=D33,3,IF(D72=D20,4,IF(D72=D7,5)))))</f>
        <v>H</v>
      </c>
      <c r="R6" s="284" t="str">
        <f>IF(E72=HSDR!E7,HSDR!R7,IF(E72=E46,2,IF(E72=E33,3,IF(E72=E20,4,IF(E72=E7,5)))))</f>
        <v>H</v>
      </c>
      <c r="S6" s="284" t="str">
        <f>IF(F72=HSDR!F7,HSDR!S7,IF(F72=F46,2,IF(F72=F33,3,IF(F72=F20,4,IF(F72=F7,5)))))</f>
        <v>H</v>
      </c>
      <c r="T6" s="284" t="str">
        <f>IF(G72=HSDR!G7,HSDR!T7,IF(G72=G46,2,IF(G72=G33,3,IF(G72=G20,4,IF(G72=G7,5)))))</f>
        <v>H</v>
      </c>
      <c r="U6" s="284" t="str">
        <f>IF(H72=HSDR!H7,HSDR!U7,IF(H72=H46,2,IF(H72=H33,3,IF(H72=H20,4,IF(H72=H7,5)))))</f>
        <v>H</v>
      </c>
      <c r="V6" s="284" t="str">
        <f>IF(I72=HSDR!I7,HSDR!V7,IF(I72=I46,2,IF(I72=I33,3,IF(I72=I20,4,IF(I72=I7,5)))))</f>
        <v>H</v>
      </c>
      <c r="W6" s="284" t="str">
        <f>IF(J72=HSDR!J7,HSDR!W7,IF(J72=J46,2,IF(J72=J33,3,IF(J72=J20,4,IF(J72=J7,5)))))</f>
        <v>H</v>
      </c>
      <c r="X6" s="275" t="str">
        <f>IF(K72=HSDR!K7,HSDR!X7,IF(K72=K46,2,IF(K72=K33,3,IF(K72=K20,4,IF(K72=K7,5)))))</f>
        <v>H</v>
      </c>
    </row>
    <row r="7" spans="1:24" x14ac:dyDescent="0.25">
      <c r="A7" s="98">
        <v>4</v>
      </c>
      <c r="B7" s="93">
        <f>(IF(Rules!$B$10=Rules!$D$10,
SUM(HSD!B36*Inittialize!$F$3,HSD!B5*Inittialize!$F$4,HSD!B6*Inittialize!$F$5,HSD!B7*Inittialize!$F$6,HSD!B8*Inittialize!$F$7,HSD!B9*Inittialize!$F$8,HSD!B10*Inittialize!$F$9,HSD!B11*Inittialize!$F$10,HSD!B12*Inittialize!$F$11,HSD!B13*Inittialize!$F$12),
SUM(HS!B36*Inittialize!$F$3,HS!B5*Inittialize!$F$4,HS!B6*Inittialize!$F$5,HS!B7*Inittialize!$F$6,HS!B8*Inittialize!$F$7,HS!B9*Inittialize!$F$8,HS!B10*Inittialize!$F$9,HS!B11*Inittialize!$F$10,HS!B12*Inittialize!$F$11,HS!B13*Inittialize!$F$12)
)+B20)</f>
        <v>-1.9269265330843317</v>
      </c>
      <c r="C7" s="1">
        <f>(IF(Rules!$B$10=Rules!$D$10,
SUM(HSD!C36*Inittialize!$F$3,HSD!C5*Inittialize!$F$4,HSD!C6*Inittialize!$F$5,HSD!C7*Inittialize!$F$6,HSD!C8*Inittialize!$F$7,HSD!C9*Inittialize!$F$8,HSD!C10*Inittialize!$F$9,HSD!C11*Inittialize!$F$10,HSD!C12*Inittialize!$F$11,HSD!C13*Inittialize!$F$12),
SUM(HS!C36*Inittialize!$F$3,HS!C5*Inittialize!$F$4,HS!C6*Inittialize!$F$5,HS!C7*Inittialize!$F$6,HS!C8*Inittialize!$F$7,HS!C9*Inittialize!$F$8,HS!C10*Inittialize!$F$9,HS!C11*Inittialize!$F$10,HS!C12*Inittialize!$F$11,HS!C13*Inittialize!$F$12)
)+C20)</f>
        <v>-0.57456663809460695</v>
      </c>
      <c r="D7" s="1">
        <f>(IF(Rules!$B$10=Rules!$D$10,
SUM(HSD!D36*Inittialize!$F$3,HSD!D5*Inittialize!$F$4,HSD!D6*Inittialize!$F$5,HSD!D7*Inittialize!$F$6,HSD!D8*Inittialize!$F$7,HSD!D9*Inittialize!$F$8,HSD!D10*Inittialize!$F$9,HSD!D11*Inittialize!$F$10,HSD!D12*Inittialize!$F$11,HSD!D13*Inittialize!$F$12),
SUM(HS!D36*Inittialize!$F$3,HS!D5*Inittialize!$F$4,HS!D6*Inittialize!$F$5,HS!D7*Inittialize!$F$6,HS!D8*Inittialize!$F$7,HS!D9*Inittialize!$F$8,HS!D10*Inittialize!$F$9,HS!D11*Inittialize!$F$10,HS!D12*Inittialize!$F$11,HS!D13*Inittialize!$F$12)
)+D20)</f>
        <v>-0.41306657149872161</v>
      </c>
      <c r="E7" s="1">
        <f>(IF(Rules!$B$10=Rules!$D$10,
SUM(HSD!E36*Inittialize!$F$3,HSD!E5*Inittialize!$F$4,HSD!E6*Inittialize!$F$5,HSD!E7*Inittialize!$F$6,HSD!E8*Inittialize!$F$7,HSD!E9*Inittialize!$F$8,HSD!E10*Inittialize!$F$9,HSD!E11*Inittialize!$F$10,HSD!E12*Inittialize!$F$11,HSD!E13*Inittialize!$F$12),
SUM(HS!E36*Inittialize!$F$3,HS!E5*Inittialize!$F$4,HS!E6*Inittialize!$F$5,HS!E7*Inittialize!$F$6,HS!E8*Inittialize!$F$7,HS!E9*Inittialize!$F$8,HS!E10*Inittialize!$F$9,HS!E11*Inittialize!$F$10,HS!E12*Inittialize!$F$11,HS!E13*Inittialize!$F$12)
)+E20)</f>
        <v>-0.24683710053458463</v>
      </c>
      <c r="F7" s="1">
        <f>(IF(Rules!$B$10=Rules!$D$10,
SUM(HSD!F36*Inittialize!$F$3,HSD!F5*Inittialize!$F$4,HSD!F6*Inittialize!$F$5,HSD!F7*Inittialize!$F$6,HSD!F8*Inittialize!$F$7,HSD!F9*Inittialize!$F$8,HSD!F10*Inittialize!$F$9,HSD!F11*Inittialize!$F$10,HSD!F12*Inittialize!$F$11,HSD!F13*Inittialize!$F$12),
SUM(HS!F36*Inittialize!$F$3,HS!F5*Inittialize!$F$4,HS!F6*Inittialize!$F$5,HS!F7*Inittialize!$F$6,HS!F8*Inittialize!$F$7,HS!F9*Inittialize!$F$8,HS!F10*Inittialize!$F$9,HS!F11*Inittialize!$F$10,HS!F12*Inittialize!$F$11,HS!F13*Inittialize!$F$12)
)+F20)</f>
        <v>-6.1899632599632763E-2</v>
      </c>
      <c r="G7" s="1">
        <f>(IF(Rules!$B$10=Rules!$D$10,
SUM(HSD!G36*Inittialize!$F$3,HSD!G5*Inittialize!$F$4,HSD!G6*Inittialize!$F$5,HSD!G7*Inittialize!$F$6,HSD!G8*Inittialize!$F$7,HSD!G9*Inittialize!$F$8,HSD!G10*Inittialize!$F$9,HSD!G11*Inittialize!$F$10,HSD!G12*Inittialize!$F$11,HSD!G13*Inittialize!$F$12),
SUM(HS!G36*Inittialize!$F$3,HS!G5*Inittialize!$F$4,HS!G6*Inittialize!$F$5,HS!G7*Inittialize!$F$6,HS!G8*Inittialize!$F$7,HS!G9*Inittialize!$F$8,HS!G10*Inittialize!$F$9,HS!G11*Inittialize!$F$10,HS!G12*Inittialize!$F$11,HS!G13*Inittialize!$F$12)
)+G20)</f>
        <v>5.5652086404898715E-2</v>
      </c>
      <c r="H7" s="1">
        <f>(IF(Rules!$B$10=Rules!$D$10,
SUM(HSD!H36*Inittialize!$F$3,HSD!H5*Inittialize!$F$4,HSD!H6*Inittialize!$F$5,HSD!H7*Inittialize!$F$6,HSD!H8*Inittialize!$F$7,HSD!H9*Inittialize!$F$8,HSD!H10*Inittialize!$F$9,HSD!H11*Inittialize!$F$10,HSD!H12*Inittialize!$F$11,HSD!H13*Inittialize!$F$12),
SUM(HS!H36*Inittialize!$F$3,HS!H5*Inittialize!$F$4,HS!H6*Inittialize!$F$5,HS!H7*Inittialize!$F$6,HS!H8*Inittialize!$F$7,HS!H9*Inittialize!$F$8,HS!H10*Inittialize!$F$9,HS!H11*Inittialize!$F$10,HS!H12*Inittialize!$F$11,HS!H13*Inittialize!$F$12)
)+H20)</f>
        <v>-0.44139600529231848</v>
      </c>
      <c r="I7" s="1">
        <f>(IF(Rules!$B$10=Rules!$D$10,
SUM(HSD!I36*Inittialize!$F$3,HSD!I5*Inittialize!$F$4,HSD!I6*Inittialize!$F$5,HSD!I7*Inittialize!$F$6,HSD!I8*Inittialize!$F$7,HSD!I9*Inittialize!$F$8,HSD!I10*Inittialize!$F$9,HSD!I11*Inittialize!$F$10,HSD!I12*Inittialize!$F$11,HSD!I13*Inittialize!$F$12),
SUM(HS!I36*Inittialize!$F$3,HS!I5*Inittialize!$F$4,HS!I6*Inittialize!$F$5,HS!I7*Inittialize!$F$6,HS!I8*Inittialize!$F$7,HS!I9*Inittialize!$F$8,HS!I10*Inittialize!$F$9,HS!I11*Inittialize!$F$10,HS!I12*Inittialize!$F$11,HS!I13*Inittialize!$F$12)
)+I20)</f>
        <v>-0.7966707633010256</v>
      </c>
      <c r="J7" s="1">
        <f>(IF(Rules!$B$10=Rules!$D$10,
SUM(HSD!J36*Inittialize!$F$3,HSD!J5*Inittialize!$F$4,HSD!J6*Inittialize!$F$5,HSD!J7*Inittialize!$F$6,HSD!J8*Inittialize!$F$7,HSD!J9*Inittialize!$F$8,HSD!J10*Inittialize!$F$9,HSD!J11*Inittialize!$F$10,HSD!J12*Inittialize!$F$11,HSD!J13*Inittialize!$F$12),
SUM(HS!J36*Inittialize!$F$3,HS!J5*Inittialize!$F$4,HS!J6*Inittialize!$F$5,HS!J7*Inittialize!$F$6,HS!J8*Inittialize!$F$7,HS!J9*Inittialize!$F$8,HS!J10*Inittialize!$F$9,HS!J11*Inittialize!$F$10,HS!J12*Inittialize!$F$11,HS!J13*Inittialize!$F$12)
)+J20)</f>
        <v>-1.2033308957668276</v>
      </c>
      <c r="K7" s="9">
        <f>(IF(Rules!$B$10=Rules!$D$10,
SUM(HSD!K36*Inittialize!$F$3,HSD!K5*Inittialize!$F$4,HSD!K6*Inittialize!$F$5,HSD!K7*Inittialize!$F$6,HSD!K8*Inittialize!$F$7,HSD!K9*Inittialize!$F$8,HSD!K10*Inittialize!$F$9,HSD!K11*Inittialize!$F$10,HSD!K12*Inittialize!$F$11,HSD!K13*Inittialize!$F$12),
SUM(HS!K36*Inittialize!$F$3,HS!K5*Inittialize!$F$4,HS!K6*Inittialize!$F$5,HS!K7*Inittialize!$F$6,HS!K8*Inittialize!$F$7,HS!K9*Inittialize!$F$8,HS!K10*Inittialize!$F$9,HS!K11*Inittialize!$F$10,HS!K12*Inittialize!$F$11,HS!K13*Inittialize!$F$12)
)+K20)</f>
        <v>-1.6754993218175551</v>
      </c>
      <c r="N7" s="281">
        <v>5</v>
      </c>
      <c r="O7" s="58" t="str">
        <f>IF(B73=HSDR!B9,HSDR!O9,IF(B73=B47,2,IF(B73=B34,3,IF(B73=B21,4,IF(B73=B8,5)))))</f>
        <v>H</v>
      </c>
      <c r="P7" s="284" t="str">
        <f>IF(C73=HSDR!C9,HSDR!P9,IF(C73=C47,2,IF(C73=C34,3,IF(C73=C21,4,IF(C73=C8,5)))))</f>
        <v>D</v>
      </c>
      <c r="Q7" s="284" t="str">
        <f>IF(D73=HSDR!D9,HSDR!Q9,IF(D73=D47,2,IF(D73=D34,3,IF(D73=D21,4,IF(D73=D8,5)))))</f>
        <v>D</v>
      </c>
      <c r="R7" s="284" t="str">
        <f>IF(E73=HSDR!E9,HSDR!R9,IF(E73=E47,2,IF(E73=E34,3,IF(E73=E21,4,IF(E73=E8,5)))))</f>
        <v>D</v>
      </c>
      <c r="S7" s="284" t="str">
        <f>IF(F73=HSDR!F9,HSDR!S9,IF(F73=F47,2,IF(F73=F34,3,IF(F73=F21,4,IF(F73=F8,5)))))</f>
        <v>D</v>
      </c>
      <c r="T7" s="284" t="str">
        <f>IF(G73=HSDR!G9,HSDR!T9,IF(G73=G47,2,IF(G73=G34,3,IF(G73=G21,4,IF(G73=G8,5)))))</f>
        <v>D</v>
      </c>
      <c r="U7" s="284" t="str">
        <f>IF(H73=HSDR!H9,HSDR!U9,IF(H73=H47,2,IF(H73=H34,3,IF(H73=H21,4,IF(H73=H8,5)))))</f>
        <v>D</v>
      </c>
      <c r="V7" s="284" t="str">
        <f>IF(I73=HSDR!I9,HSDR!V9,IF(I73=I47,2,IF(I73=I34,3,IF(I73=I21,4,IF(I73=I8,5)))))</f>
        <v>D</v>
      </c>
      <c r="W7" s="284" t="str">
        <f>IF(J73=HSDR!J9,HSDR!W9,IF(J73=J47,2,IF(J73=J34,3,IF(J73=J21,4,IF(J73=J8,5)))))</f>
        <v>D</v>
      </c>
      <c r="X7" s="275" t="str">
        <f>IF(K73=HSDR!K9,HSDR!X9,IF(K73=K47,2,IF(K73=K34,3,IF(K73=K21,4,IF(K73=K8,5)))))</f>
        <v>H</v>
      </c>
    </row>
    <row r="8" spans="1:24" x14ac:dyDescent="0.25">
      <c r="A8" s="98">
        <v>5</v>
      </c>
      <c r="B8" s="93">
        <f>(IF(Rules!$B$10=Rules!$D$10,
SUM(HSD!B37*Inittialize!$F$3,HSD!B6*Inittialize!$F$4,HSD!B7*Inittialize!$F$5,HSD!B8*Inittialize!$F$6,HSD!B9*Inittialize!$F$7,HSD!B10*Inittialize!$F$8,HSD!B11*Inittialize!$F$9,HSD!B12*Inittialize!$F$10,HSD!B13*Inittialize!$F$11,HSD!B14*Inittialize!$F$12),
SUM(HS!B37*Inittialize!$F$3,HS!B6*Inittialize!$F$4,HS!B7*Inittialize!$F$5,HS!B8*Inittialize!$F$6,HS!B9*Inittialize!$F$7,HS!B10*Inittialize!$F$8,HS!B11*Inittialize!$F$9,HS!B12*Inittialize!$F$10,HS!B13*Inittialize!$F$11,HS!B14*Inittialize!$F$12)
)+B21)</f>
        <v>-2.031611510557096</v>
      </c>
      <c r="C8" s="1">
        <f>(IF(Rules!$B$10=Rules!$D$10,
SUM(HSD!C37*Inittialize!$F$3,HSD!C6*Inittialize!$F$4,HSD!C7*Inittialize!$F$5,HSD!C8*Inittialize!$F$6,HSD!C9*Inittialize!$F$7,HSD!C10*Inittialize!$F$8,HSD!C11*Inittialize!$F$9,HSD!C12*Inittialize!$F$10,HSD!C13*Inittialize!$F$11,HSD!C14*Inittialize!$F$12),
SUM(HS!C37*Inittialize!$F$3,HS!C6*Inittialize!$F$4,HS!C7*Inittialize!$F$5,HS!C8*Inittialize!$F$6,HS!C9*Inittialize!$F$7,HS!C10*Inittialize!$F$8,HS!C11*Inittialize!$F$9,HS!C12*Inittialize!$F$10,HS!C13*Inittialize!$F$11,HS!C14*Inittialize!$F$12)
)+C21)</f>
        <v>-0.64107783531873752</v>
      </c>
      <c r="D8" s="1">
        <f>(IF(Rules!$B$10=Rules!$D$10,
SUM(HSD!D37*Inittialize!$F$3,HSD!D6*Inittialize!$F$4,HSD!D7*Inittialize!$F$5,HSD!D8*Inittialize!$F$6,HSD!D9*Inittialize!$F$7,HSD!D10*Inittialize!$F$8,HSD!D11*Inittialize!$F$9,HSD!D12*Inittialize!$F$10,HSD!D13*Inittialize!$F$11,HSD!D14*Inittialize!$F$12),
SUM(HS!D37*Inittialize!$F$3,HS!D6*Inittialize!$F$4,HS!D7*Inittialize!$F$5,HS!D8*Inittialize!$F$6,HS!D9*Inittialize!$F$7,HS!D10*Inittialize!$F$8,HS!D11*Inittialize!$F$9,HS!D12*Inittialize!$F$10,HS!D13*Inittialize!$F$11,HS!D14*Inittialize!$F$12)
)+D21)</f>
        <v>-0.47655113630744916</v>
      </c>
      <c r="E8" s="1">
        <f>(IF(Rules!$B$10=Rules!$D$10,
SUM(HSD!E37*Inittialize!$F$3,HSD!E6*Inittialize!$F$4,HSD!E7*Inittialize!$F$5,HSD!E8*Inittialize!$F$6,HSD!E9*Inittialize!$F$7,HSD!E10*Inittialize!$F$8,HSD!E11*Inittialize!$F$9,HSD!E12*Inittialize!$F$10,HSD!E13*Inittialize!$F$11,HSD!E14*Inittialize!$F$12),
SUM(HS!E37*Inittialize!$F$3,HS!E6*Inittialize!$F$4,HS!E7*Inittialize!$F$5,HS!E8*Inittialize!$F$6,HS!E9*Inittialize!$F$7,HS!E10*Inittialize!$F$8,HS!E11*Inittialize!$F$9,HS!E12*Inittialize!$F$10,HS!E13*Inittialize!$F$11,HS!E14*Inittialize!$F$12)
)+E21)</f>
        <v>-0.30739732099847134</v>
      </c>
      <c r="F8" s="1">
        <f>(IF(Rules!$B$10=Rules!$D$10,
SUM(HSD!F37*Inittialize!$F$3,HSD!F6*Inittialize!$F$4,HSD!F7*Inittialize!$F$5,HSD!F8*Inittialize!$F$6,HSD!F9*Inittialize!$F$7,HSD!F10*Inittialize!$F$8,HSD!F11*Inittialize!$F$9,HSD!F12*Inittialize!$F$10,HSD!F13*Inittialize!$F$11,HSD!F14*Inittialize!$F$12),
SUM(HS!F37*Inittialize!$F$3,HS!F6*Inittialize!$F$4,HS!F7*Inittialize!$F$5,HS!F8*Inittialize!$F$6,HS!F9*Inittialize!$F$7,HS!F10*Inittialize!$F$8,HS!F11*Inittialize!$F$9,HS!F12*Inittialize!$F$10,HS!F13*Inittialize!$F$11,HS!F14*Inittialize!$F$12)
)+F21)</f>
        <v>-0.11989485195929898</v>
      </c>
      <c r="G8" s="1">
        <f>(IF(Rules!$B$10=Rules!$D$10,
SUM(HSD!G37*Inittialize!$F$3,HSD!G6*Inittialize!$F$4,HSD!G7*Inittialize!$F$5,HSD!G8*Inittialize!$F$6,HSD!G9*Inittialize!$F$7,HSD!G10*Inittialize!$F$8,HSD!G11*Inittialize!$F$9,HSD!G12*Inittialize!$F$10,HSD!G13*Inittialize!$F$11,HSD!G14*Inittialize!$F$12),
SUM(HS!G37*Inittialize!$F$3,HS!G6*Inittialize!$F$4,HS!G7*Inittialize!$F$5,HS!G8*Inittialize!$F$6,HS!G9*Inittialize!$F$7,HS!G10*Inittialize!$F$8,HS!G11*Inittialize!$F$9,HS!G12*Inittialize!$F$10,HS!G13*Inittialize!$F$11,HS!G14*Inittialize!$F$12)
)+G21)</f>
        <v>-5.9316891922011478E-3</v>
      </c>
      <c r="H8" s="1">
        <f>(IF(Rules!$B$10=Rules!$D$10,
SUM(HSD!H37*Inittialize!$F$3,HSD!H6*Inittialize!$F$4,HSD!H7*Inittialize!$F$5,HSD!H8*Inittialize!$F$6,HSD!H9*Inittialize!$F$7,HSD!H10*Inittialize!$F$8,HSD!H11*Inittialize!$F$9,HSD!H12*Inittialize!$F$10,HSD!H13*Inittialize!$F$11,HSD!H14*Inittialize!$F$12),
SUM(HS!H37*Inittialize!$F$3,HS!H6*Inittialize!$F$4,HS!H7*Inittialize!$F$5,HS!H8*Inittialize!$F$6,HS!H9*Inittialize!$F$7,HS!H10*Inittialize!$F$8,HS!H11*Inittialize!$F$9,HS!H12*Inittialize!$F$10,HS!H13*Inittialize!$F$11,HS!H14*Inittialize!$F$12)
)+H21)</f>
        <v>-0.59723720942074254</v>
      </c>
      <c r="I8" s="1">
        <f>(IF(Rules!$B$10=Rules!$D$10,
SUM(HSD!I37*Inittialize!$F$3,HSD!I6*Inittialize!$F$4,HSD!I7*Inittialize!$F$5,HSD!I8*Inittialize!$F$6,HSD!I9*Inittialize!$F$7,HSD!I10*Inittialize!$F$8,HSD!I11*Inittialize!$F$9,HSD!I12*Inittialize!$F$10,HSD!I13*Inittialize!$F$11,HSD!I14*Inittialize!$F$12),
SUM(HS!I37*Inittialize!$F$3,HS!I6*Inittialize!$F$4,HS!I7*Inittialize!$F$5,HS!I8*Inittialize!$F$6,HS!I9*Inittialize!$F$7,HS!I10*Inittialize!$F$8,HS!I11*Inittialize!$F$9,HS!I12*Inittialize!$F$10,HS!I13*Inittialize!$F$11,HS!I14*Inittialize!$F$12)
)+I21)</f>
        <v>-0.94046651951592608</v>
      </c>
      <c r="J8" s="1">
        <f>(IF(Rules!$B$10=Rules!$D$10,
SUM(HSD!J37*Inittialize!$F$3,HSD!J6*Inittialize!$F$4,HSD!J7*Inittialize!$F$5,HSD!J8*Inittialize!$F$6,HSD!J9*Inittialize!$F$7,HSD!J10*Inittialize!$F$8,HSD!J11*Inittialize!$F$9,HSD!J12*Inittialize!$F$10,HSD!J13*Inittialize!$F$11,HSD!J14*Inittialize!$F$12),
SUM(HS!J37*Inittialize!$F$3,HS!J6*Inittialize!$F$4,HS!J7*Inittialize!$F$5,HS!J8*Inittialize!$F$6,HS!J9*Inittialize!$F$7,HS!J10*Inittialize!$F$8,HS!J11*Inittialize!$F$9,HS!J12*Inittialize!$F$10,HS!J13*Inittialize!$F$11,HS!J14*Inittialize!$F$12)
)+J21)</f>
        <v>-1.3330752667897956</v>
      </c>
      <c r="K8" s="9">
        <f>(IF(Rules!$B$10=Rules!$D$10,
SUM(HSD!K37*Inittialize!$F$3,HSD!K6*Inittialize!$F$4,HSD!K7*Inittialize!$F$5,HSD!K8*Inittialize!$F$6,HSD!K9*Inittialize!$F$7,HSD!K10*Inittialize!$F$8,HSD!K11*Inittialize!$F$9,HSD!K12*Inittialize!$F$10,HSD!K13*Inittialize!$F$11,HSD!K14*Inittialize!$F$12),
SUM(HS!K37*Inittialize!$F$3,HS!K6*Inittialize!$F$4,HS!K7*Inittialize!$F$5,HS!K8*Inittialize!$F$6,HS!K9*Inittialize!$F$7,HS!K10*Inittialize!$F$8,HS!K11*Inittialize!$F$9,HS!K12*Inittialize!$F$10,HS!K13*Inittialize!$F$11,HS!K14*Inittialize!$F$12)
)+K21)</f>
        <v>-1.7887172629044894</v>
      </c>
      <c r="N8" s="281">
        <v>6</v>
      </c>
      <c r="O8" s="58" t="str">
        <f>IF(B74=HSDR!B11,HSDR!O11,IF(B74=B48,2,IF(B74=B35,3,IF(B74=B22,4,IF(B74=B9,5)))))</f>
        <v>H</v>
      </c>
      <c r="P8" s="284" t="str">
        <f>IF(C74=HSDR!C11,HSDR!P11,IF(C74=C48,2,IF(C74=C35,3,IF(C74=C22,4,IF(C74=C9,5)))))</f>
        <v>H</v>
      </c>
      <c r="Q8" s="284">
        <f>IF(D74=HSDR!D11,HSDR!Q11,IF(D74=D48,2,IF(D74=D35,3,IF(D74=D22,4,IF(D74=D9,5)))))</f>
        <v>2</v>
      </c>
      <c r="R8" s="284">
        <f>IF(E74=HSDR!E11,HSDR!R11,IF(E74=E48,2,IF(E74=E35,3,IF(E74=E22,4,IF(E74=E9,5)))))</f>
        <v>2</v>
      </c>
      <c r="S8" s="284">
        <f>IF(F74=HSDR!F11,HSDR!S11,IF(F74=F48,2,IF(F74=F35,3,IF(F74=F22,4,IF(F74=F9,5)))))</f>
        <v>2</v>
      </c>
      <c r="T8" s="284">
        <f>IF(G74=HSDR!G11,HSDR!T11,IF(G74=G48,2,IF(G74=G35,3,IF(G74=G22,4,IF(G74=G9,5)))))</f>
        <v>2</v>
      </c>
      <c r="U8" s="284" t="str">
        <f>IF(H74=HSDR!H11,HSDR!U11,IF(H74=H48,2,IF(H74=H35,3,IF(H74=H22,4,IF(H74=H9,5)))))</f>
        <v>H</v>
      </c>
      <c r="V8" s="284" t="str">
        <f>IF(I74=HSDR!I11,HSDR!V11,IF(I74=I48,2,IF(I74=I35,3,IF(I74=I22,4,IF(I74=I9,5)))))</f>
        <v>H</v>
      </c>
      <c r="W8" s="284" t="str">
        <f>IF(J74=HSDR!J11,HSDR!W11,IF(J74=J48,2,IF(J74=J35,3,IF(J74=J22,4,IF(J74=J9,5)))))</f>
        <v>H</v>
      </c>
      <c r="X8" s="275" t="str">
        <f>IF(K74=HSDR!K11,HSDR!X11,IF(K74=K48,2,IF(K74=K35,3,IF(K74=K22,4,IF(K74=K9,5)))))</f>
        <v>H</v>
      </c>
    </row>
    <row r="9" spans="1:24" x14ac:dyDescent="0.25">
      <c r="A9" s="98">
        <v>6</v>
      </c>
      <c r="B9" s="93">
        <f>(IF(Rules!$B$10=Rules!$D$10,
SUM(HSD!B38*Inittialize!$F$3,HSD!B7*Inittialize!$F$4,HSD!B8*Inittialize!$F$5,HSD!B9*Inittialize!$F$6,HSD!B10*Inittialize!$F$7,HSD!B11*Inittialize!$F$8,HSD!B12*Inittialize!$F$9,HSD!B13*Inittialize!$F$10,HSD!B14*Inittialize!$F$11,HSD!B15*Inittialize!$F$12),
SUM(HS!B38*Inittialize!$F$3,HS!B7*Inittialize!$F$4,HS!B8*Inittialize!$F$5,HS!B9*Inittialize!$F$6,HS!B10*Inittialize!$F$7,HS!B11*Inittialize!$F$8,HS!B12*Inittialize!$F$9,HS!B13*Inittialize!$F$10,HS!B14*Inittialize!$F$11,HS!B15*Inittialize!$F$12)
)+B22)</f>
        <v>-2.0984345173550545</v>
      </c>
      <c r="C9" s="1">
        <f>(IF(Rules!$B$10=Rules!$D$10,
SUM(HSD!C38*Inittialize!$F$3,HSD!C7*Inittialize!$F$4,HSD!C8*Inittialize!$F$5,HSD!C9*Inittialize!$F$6,HSD!C10*Inittialize!$F$7,HSD!C11*Inittialize!$F$8,HSD!C12*Inittialize!$F$9,HSD!C13*Inittialize!$F$10,HSD!C14*Inittialize!$F$11,HSD!C15*Inittialize!$F$12),
SUM(HS!C38*Inittialize!$F$3,HS!C7*Inittialize!$F$4,HS!C8*Inittialize!$F$5,HS!C9*Inittialize!$F$6,HS!C10*Inittialize!$F$7,HS!C11*Inittialize!$F$8,HS!C12*Inittialize!$F$9,HS!C13*Inittialize!$F$10,HS!C14*Inittialize!$F$11,HS!C15*Inittialize!$F$12)
)+C22)</f>
        <v>-0.70379558730009983</v>
      </c>
      <c r="D9" s="1">
        <f>(IF(Rules!$B$10=Rules!$D$10,
SUM(HSD!D38*Inittialize!$F$3,HSD!D7*Inittialize!$F$4,HSD!D8*Inittialize!$F$5,HSD!D9*Inittialize!$F$6,HSD!D10*Inittialize!$F$7,HSD!D11*Inittialize!$F$8,HSD!D12*Inittialize!$F$9,HSD!D13*Inittialize!$F$10,HSD!D14*Inittialize!$F$11,HSD!D15*Inittialize!$F$12),
SUM(HS!D38*Inittialize!$F$3,HS!D7*Inittialize!$F$4,HS!D8*Inittialize!$F$5,HS!D9*Inittialize!$F$6,HS!D10*Inittialize!$F$7,HS!D11*Inittialize!$F$8,HS!D12*Inittialize!$F$9,HS!D13*Inittialize!$F$10,HS!D14*Inittialize!$F$11,HS!D15*Inittialize!$F$12)
)+D22)</f>
        <v>-0.53645539004304155</v>
      </c>
      <c r="E9" s="1">
        <f>(IF(Rules!$B$10=Rules!$D$10,
SUM(HSD!E38*Inittialize!$F$3,HSD!E7*Inittialize!$F$4,HSD!E8*Inittialize!$F$5,HSD!E9*Inittialize!$F$6,HSD!E10*Inittialize!$F$7,HSD!E11*Inittialize!$F$8,HSD!E12*Inittialize!$F$9,HSD!E13*Inittialize!$F$10,HSD!E14*Inittialize!$F$11,HSD!E15*Inittialize!$F$12),
SUM(HS!E38*Inittialize!$F$3,HS!E7*Inittialize!$F$4,HS!E8*Inittialize!$F$5,HS!E9*Inittialize!$F$6,HS!E10*Inittialize!$F$7,HS!E11*Inittialize!$F$8,HS!E12*Inittialize!$F$9,HS!E13*Inittialize!$F$10,HS!E14*Inittialize!$F$11,HS!E15*Inittialize!$F$12)
)+E22)</f>
        <v>-0.36458570963193665</v>
      </c>
      <c r="F9" s="1">
        <f>(IF(Rules!$B$10=Rules!$D$10,
SUM(HSD!F38*Inittialize!$F$3,HSD!F7*Inittialize!$F$4,HSD!F8*Inittialize!$F$5,HSD!F9*Inittialize!$F$6,HSD!F10*Inittialize!$F$7,HSD!F11*Inittialize!$F$8,HSD!F12*Inittialize!$F$9,HSD!F13*Inittialize!$F$10,HSD!F14*Inittialize!$F$11,HSD!F15*Inittialize!$F$12),
SUM(HS!F38*Inittialize!$F$3,HS!F7*Inittialize!$F$4,HS!F8*Inittialize!$F$5,HS!F9*Inittialize!$F$6,HS!F10*Inittialize!$F$7,HS!F11*Inittialize!$F$8,HS!F12*Inittialize!$F$9,HS!F13*Inittialize!$F$10,HS!F14*Inittialize!$F$11,HS!F15*Inittialize!$F$12)
)+F22)</f>
        <v>-0.17457986665051178</v>
      </c>
      <c r="G9" s="1">
        <f>(IF(Rules!$B$10=Rules!$D$10,
SUM(HSD!G38*Inittialize!$F$3,HSD!G7*Inittialize!$F$4,HSD!G8*Inittialize!$F$5,HSD!G9*Inittialize!$F$6,HSD!G10*Inittialize!$F$7,HSD!G11*Inittialize!$F$8,HSD!G12*Inittialize!$F$9,HSD!G13*Inittialize!$F$10,HSD!G14*Inittialize!$F$11,HSD!G15*Inittialize!$F$12),
SUM(HS!G38*Inittialize!$F$3,HS!G7*Inittialize!$F$4,HS!G8*Inittialize!$F$5,HS!G9*Inittialize!$F$6,HS!G10*Inittialize!$F$7,HS!G11*Inittialize!$F$8,HS!G12*Inittialize!$F$9,HS!G13*Inittialize!$F$10,HS!G14*Inittialize!$F$11,HS!G15*Inittialize!$F$12)
)+G22)</f>
        <v>-6.5029177649371731E-2</v>
      </c>
      <c r="H9" s="1">
        <f>(IF(Rules!$B$10=Rules!$D$10,
SUM(HSD!H38*Inittialize!$F$3,HSD!H7*Inittialize!$F$4,HSD!H8*Inittialize!$F$5,HSD!H9*Inittialize!$F$6,HSD!H10*Inittialize!$F$7,HSD!H11*Inittialize!$F$8,HSD!H12*Inittialize!$F$9,HSD!H13*Inittialize!$F$10,HSD!H14*Inittialize!$F$11,HSD!H15*Inittialize!$F$12),
SUM(HS!H38*Inittialize!$F$3,HS!H7*Inittialize!$F$4,HS!H8*Inittialize!$F$5,HS!H9*Inittialize!$F$6,HS!H10*Inittialize!$F$7,HS!H11*Inittialize!$F$8,HS!H12*Inittialize!$F$9,HS!H13*Inittialize!$F$10,HS!H14*Inittialize!$F$11,HS!H15*Inittialize!$F$12)
)+H22)</f>
        <v>-0.75966353618349736</v>
      </c>
      <c r="I9" s="1">
        <f>(IF(Rules!$B$10=Rules!$D$10,
SUM(HSD!I38*Inittialize!$F$3,HSD!I7*Inittialize!$F$4,HSD!I8*Inittialize!$F$5,HSD!I9*Inittialize!$F$6,HSD!I10*Inittialize!$F$7,HSD!I11*Inittialize!$F$8,HSD!I12*Inittialize!$F$9,HSD!I13*Inittialize!$F$10,HSD!I14*Inittialize!$F$11,HSD!I15*Inittialize!$F$12),
SUM(HS!I38*Inittialize!$F$3,HS!I7*Inittialize!$F$4,HS!I8*Inittialize!$F$5,HS!I9*Inittialize!$F$6,HS!I10*Inittialize!$F$7,HS!I11*Inittialize!$F$8,HS!I12*Inittialize!$F$9,HS!I13*Inittialize!$F$10,HS!I14*Inittialize!$F$11,HS!I15*Inittialize!$F$12)
)+I22)</f>
        <v>-1.0862094066039238</v>
      </c>
      <c r="J9" s="1">
        <f>(IF(Rules!$B$10=Rules!$D$10,
SUM(HSD!J38*Inittialize!$F$3,HSD!J7*Inittialize!$F$4,HSD!J8*Inittialize!$F$5,HSD!J9*Inittialize!$F$6,HSD!J10*Inittialize!$F$7,HSD!J11*Inittialize!$F$8,HSD!J12*Inittialize!$F$9,HSD!J13*Inittialize!$F$10,HSD!J14*Inittialize!$F$11,HSD!J15*Inittialize!$F$12),
SUM(HS!J38*Inittialize!$F$3,HS!J7*Inittialize!$F$4,HS!J8*Inittialize!$F$5,HS!J9*Inittialize!$F$6,HS!J10*Inittialize!$F$7,HS!J11*Inittialize!$F$8,HS!J12*Inittialize!$F$9,HS!J13*Inittialize!$F$10,HS!J14*Inittialize!$F$11,HS!J15*Inittialize!$F$12)
)+J22)</f>
        <v>-1.4632035009886302</v>
      </c>
      <c r="K9" s="9">
        <f>(IF(Rules!$B$10=Rules!$D$10,
SUM(HSD!K38*Inittialize!$F$3,HSD!K7*Inittialize!$F$4,HSD!K8*Inittialize!$F$5,HSD!K9*Inittialize!$F$6,HSD!K10*Inittialize!$F$7,HSD!K11*Inittialize!$F$8,HSD!K12*Inittialize!$F$9,HSD!K13*Inittialize!$F$10,HSD!K14*Inittialize!$F$11,HSD!K15*Inittialize!$F$12),
SUM(HS!K38*Inittialize!$F$3,HS!K7*Inittialize!$F$4,HS!K8*Inittialize!$F$5,HS!K9*Inittialize!$F$6,HS!K10*Inittialize!$F$7,HS!K11*Inittialize!$F$8,HS!K12*Inittialize!$F$9,HS!K13*Inittialize!$F$10,HS!K14*Inittialize!$F$11,HS!K15*Inittialize!$F$12)
)+K22)</f>
        <v>-1.9025383114644772</v>
      </c>
      <c r="N9" s="281">
        <v>7</v>
      </c>
      <c r="O9" s="58" t="str">
        <f>IF(B75=HSDR!B13,HSDR!O13,IF(B75=B49,2,IF(B75=B36,3,IF(B75=B23,4,IF(B75=B10,5)))))</f>
        <v>H</v>
      </c>
      <c r="P9" s="284">
        <f>IF(C75=HSDR!C13,HSDR!P13,IF(C75=C49,2,IF(C75=C36,3,IF(C75=C23,4,IF(C75=C10,5)))))</f>
        <v>2</v>
      </c>
      <c r="Q9" s="284">
        <f>IF(D75=HSDR!D13,HSDR!Q13,IF(D75=D49,2,IF(D75=D36,3,IF(D75=D23,4,IF(D75=D10,5)))))</f>
        <v>2</v>
      </c>
      <c r="R9" s="284">
        <f>IF(E75=HSDR!E13,HSDR!R13,IF(E75=E49,2,IF(E75=E36,3,IF(E75=E23,4,IF(E75=E10,5)))))</f>
        <v>2</v>
      </c>
      <c r="S9" s="284">
        <f>IF(F75=HSDR!F13,HSDR!S13,IF(F75=F49,2,IF(F75=F36,3,IF(F75=F23,4,IF(F75=F10,5)))))</f>
        <v>2</v>
      </c>
      <c r="T9" s="284">
        <f>IF(G75=HSDR!G13,HSDR!T13,IF(G75=G49,2,IF(G75=G36,3,IF(G75=G23,4,IF(G75=G10,5)))))</f>
        <v>2</v>
      </c>
      <c r="U9" s="284">
        <f>IF(H75=HSDR!H13,HSDR!U13,IF(H75=H49,2,IF(H75=H36,3,IF(H75=H23,4,IF(H75=H10,5)))))</f>
        <v>2</v>
      </c>
      <c r="V9" s="284" t="str">
        <f>IF(I75=HSDR!I13,HSDR!V13,IF(I75=I49,2,IF(I75=I36,3,IF(I75=I23,4,IF(I75=I10,5)))))</f>
        <v>H</v>
      </c>
      <c r="W9" s="284" t="str">
        <f>IF(J75=HSDR!J13,HSDR!W13,IF(J75=J49,2,IF(J75=J36,3,IF(J75=J23,4,IF(J75=J10,5)))))</f>
        <v>H</v>
      </c>
      <c r="X9" s="275" t="str">
        <f>IF(K75=HSDR!K13,HSDR!X13,IF(K75=K49,2,IF(K75=K36,3,IF(K75=K23,4,IF(K75=K10,5)))))</f>
        <v>H</v>
      </c>
    </row>
    <row r="10" spans="1:24" x14ac:dyDescent="0.25">
      <c r="A10" s="98">
        <v>7</v>
      </c>
      <c r="B10" s="93">
        <f>(IF(Rules!$B$10=Rules!$D$10,
SUM(HSD!B39*Inittialize!$F$3,HSD!B8*Inittialize!$F$4,HSD!B9*Inittialize!$F$5,HSD!B10*Inittialize!$F$6,HSD!B11*Inittialize!$F$7,HSD!B12*Inittialize!$F$8,HSD!B13*Inittialize!$F$9,HSD!B14*Inittialize!$F$10,HSD!B15*Inittialize!$F$11,HSD!B16*Inittialize!$F$12),
SUM(HS!B39*Inittialize!$F$3,HS!B8*Inittialize!$F$4,HS!B9*Inittialize!$F$5,HS!B10*Inittialize!$F$6,HS!B11*Inittialize!$F$7,HS!B12*Inittialize!$F$8,HS!B13*Inittialize!$F$9,HS!B14*Inittialize!$F$10,HS!B15*Inittialize!$F$11,HS!B16*Inittialize!$F$12)
)+B23)</f>
        <v>-1.998551918628455</v>
      </c>
      <c r="C10" s="1">
        <f>(IF(Rules!$B$10=Rules!$D$10,
SUM(HSD!C39*Inittialize!$F$3,HSD!C8*Inittialize!$F$4,HSD!C9*Inittialize!$F$5,HSD!C10*Inittialize!$F$6,HSD!C11*Inittialize!$F$7,HSD!C12*Inittialize!$F$8,HSD!C13*Inittialize!$F$9,HSD!C14*Inittialize!$F$10,HSD!C15*Inittialize!$F$11,HSD!C16*Inittialize!$F$12),
SUM(HS!C39*Inittialize!$F$3,HS!C8*Inittialize!$F$4,HS!C9*Inittialize!$F$5,HS!C10*Inittialize!$F$6,HS!C11*Inittialize!$F$7,HS!C12*Inittialize!$F$8,HS!C13*Inittialize!$F$9,HS!C14*Inittialize!$F$10,HS!C15*Inittialize!$F$11,HS!C16*Inittialize!$F$12)
)+C23)</f>
        <v>-0.54591713933308172</v>
      </c>
      <c r="D10" s="1">
        <f>(IF(Rules!$B$10=Rules!$D$10,
SUM(HSD!D39*Inittialize!$F$3,HSD!D8*Inittialize!$F$4,HSD!D9*Inittialize!$F$5,HSD!D10*Inittialize!$F$6,HSD!D11*Inittialize!$F$7,HSD!D12*Inittialize!$F$8,HSD!D13*Inittialize!$F$9,HSD!D14*Inittialize!$F$10,HSD!D15*Inittialize!$F$11,HSD!D16*Inittialize!$F$12),
SUM(HS!D39*Inittialize!$F$3,HS!D8*Inittialize!$F$4,HS!D9*Inittialize!$F$5,HS!D10*Inittialize!$F$6,HS!D11*Inittialize!$F$7,HS!D12*Inittialize!$F$8,HS!D13*Inittialize!$F$9,HS!D14*Inittialize!$F$10,HS!D15*Inittialize!$F$11,HS!D16*Inittialize!$F$12)
)+D23)</f>
        <v>-0.38291490952231766</v>
      </c>
      <c r="E10" s="1">
        <f>(IF(Rules!$B$10=Rules!$D$10,
SUM(HSD!E39*Inittialize!$F$3,HSD!E8*Inittialize!$F$4,HSD!E9*Inittialize!$F$5,HSD!E10*Inittialize!$F$6,HSD!E11*Inittialize!$F$7,HSD!E12*Inittialize!$F$8,HSD!E13*Inittialize!$F$9,HSD!E14*Inittialize!$F$10,HSD!E15*Inittialize!$F$11,HSD!E16*Inittialize!$F$12),
SUM(HS!E39*Inittialize!$F$3,HS!E8*Inittialize!$F$4,HS!E9*Inittialize!$F$5,HS!E10*Inittialize!$F$6,HS!E11*Inittialize!$F$7,HS!E12*Inittialize!$F$8,HS!E13*Inittialize!$F$9,HS!E14*Inittialize!$F$10,HS!E15*Inittialize!$F$11,HS!E16*Inittialize!$F$12)
)+E23)</f>
        <v>-0.21510897002170945</v>
      </c>
      <c r="F10" s="1">
        <f>(IF(Rules!$B$10=Rules!$D$10,
SUM(HSD!F39*Inittialize!$F$3,HSD!F8*Inittialize!$F$4,HSD!F9*Inittialize!$F$5,HSD!F10*Inittialize!$F$6,HSD!F11*Inittialize!$F$7,HSD!F12*Inittialize!$F$8,HSD!F13*Inittialize!$F$9,HSD!F14*Inittialize!$F$10,HSD!F15*Inittialize!$F$11,HSD!F16*Inittialize!$F$12),
SUM(HS!F39*Inittialize!$F$3,HS!F8*Inittialize!$F$4,HS!F9*Inittialize!$F$5,HS!F10*Inittialize!$F$6,HS!F11*Inittialize!$F$7,HS!F12*Inittialize!$F$8,HS!F13*Inittialize!$F$9,HS!F14*Inittialize!$F$10,HS!F15*Inittialize!$F$11,HS!F16*Inittialize!$F$12)
)+F23)</f>
        <v>-3.6356804514705292E-2</v>
      </c>
      <c r="G10" s="1">
        <f>(IF(Rules!$B$10=Rules!$D$10,
SUM(HSD!G39*Inittialize!$F$3,HSD!G8*Inittialize!$F$4,HSD!G9*Inittialize!$F$5,HSD!G10*Inittialize!$F$6,HSD!G11*Inittialize!$F$7,HSD!G12*Inittialize!$F$8,HSD!G13*Inittialize!$F$9,HSD!G14*Inittialize!$F$10,HSD!G15*Inittialize!$F$11,HSD!G16*Inittialize!$F$12),
SUM(HS!G39*Inittialize!$F$3,HS!G8*Inittialize!$F$4,HS!G9*Inittialize!$F$5,HS!G10*Inittialize!$F$6,HS!G11*Inittialize!$F$7,HS!G12*Inittialize!$F$8,HS!G13*Inittialize!$F$9,HS!G14*Inittialize!$F$10,HS!G15*Inittialize!$F$11,HS!G16*Inittialize!$F$12)
)+G23)</f>
        <v>0.14592671176930411</v>
      </c>
      <c r="H10" s="1">
        <f>(IF(Rules!$B$10=Rules!$D$10,
SUM(HSD!H39*Inittialize!$F$3,HSD!H8*Inittialize!$F$4,HSD!H9*Inittialize!$F$5,HSD!H10*Inittialize!$F$6,HSD!H11*Inittialize!$F$7,HSD!H12*Inittialize!$F$8,HSD!H13*Inittialize!$F$9,HSD!H14*Inittialize!$F$10,HSD!H15*Inittialize!$F$11,HSD!H16*Inittialize!$F$12),
SUM(HS!H39*Inittialize!$F$3,HS!H8*Inittialize!$F$4,HS!H9*Inittialize!$F$5,HS!H10*Inittialize!$F$6,HS!H11*Inittialize!$F$7,HS!H12*Inittialize!$F$8,HS!H13*Inittialize!$F$9,HS!H14*Inittialize!$F$10,HS!H15*Inittialize!$F$11,HS!H16*Inittialize!$F$12)
)+H23)</f>
        <v>-0.34403899790213899</v>
      </c>
      <c r="I10" s="1">
        <f>(IF(Rules!$B$10=Rules!$D$10,
SUM(HSD!I39*Inittialize!$F$3,HSD!I8*Inittialize!$F$4,HSD!I9*Inittialize!$F$5,HSD!I10*Inittialize!$F$6,HSD!I11*Inittialize!$F$7,HSD!I12*Inittialize!$F$8,HSD!I13*Inittialize!$F$9,HSD!I14*Inittialize!$F$10,HSD!I15*Inittialize!$F$11,HSD!I16*Inittialize!$F$12),
SUM(HS!I39*Inittialize!$F$3,HS!I8*Inittialize!$F$4,HS!I9*Inittialize!$F$5,HS!I10*Inittialize!$F$6,HS!I11*Inittialize!$F$7,HS!I12*Inittialize!$F$8,HS!I13*Inittialize!$F$9,HS!I14*Inittialize!$F$10,HS!I15*Inittialize!$F$11,HS!I16*Inittialize!$F$12)
)+I23)</f>
        <v>-1.0530238436217485</v>
      </c>
      <c r="J10" s="1">
        <f>(IF(Rules!$B$10=Rules!$D$10,
SUM(HSD!J39*Inittialize!$F$3,HSD!J8*Inittialize!$F$4,HSD!J9*Inittialize!$F$5,HSD!J10*Inittialize!$F$6,HSD!J11*Inittialize!$F$7,HSD!J12*Inittialize!$F$8,HSD!J13*Inittialize!$F$9,HSD!J14*Inittialize!$F$10,HSD!J15*Inittialize!$F$11,HSD!J16*Inittialize!$F$12),
SUM(HS!J39*Inittialize!$F$3,HS!J8*Inittialize!$F$4,HS!J9*Inittialize!$F$5,HS!J10*Inittialize!$F$6,HS!J11*Inittialize!$F$7,HS!J12*Inittialize!$F$8,HS!J13*Inittialize!$F$9,HS!J14*Inittialize!$F$10,HS!J15*Inittialize!$F$11,HS!J16*Inittialize!$F$12)
)+J23)</f>
        <v>-1.4268272024343838</v>
      </c>
      <c r="K10" s="9">
        <f>(IF(Rules!$B$10=Rules!$D$10,
SUM(HSD!K39*Inittialize!$F$3,HSD!K8*Inittialize!$F$4,HSD!K9*Inittialize!$F$5,HSD!K10*Inittialize!$F$6,HSD!K11*Inittialize!$F$7,HSD!K12*Inittialize!$F$8,HSD!K13*Inittialize!$F$9,HSD!K14*Inittialize!$F$10,HSD!K15*Inittialize!$F$11,HSD!K16*Inittialize!$F$12),
SUM(HS!K39*Inittialize!$F$3,HS!K8*Inittialize!$F$4,HS!K9*Inittialize!$F$5,HS!K10*Inittialize!$F$6,HS!K11*Inittialize!$F$7,HS!K12*Inittialize!$F$8,HS!K13*Inittialize!$F$9,HS!K14*Inittialize!$F$10,HS!K15*Inittialize!$F$11,HS!K16*Inittialize!$F$12)
)+K23)</f>
        <v>-1.8253894960697337</v>
      </c>
      <c r="N10" s="281">
        <v>8</v>
      </c>
      <c r="O10" s="58" t="str">
        <f>IF(B76=HSDR!B15,HSDR!O15,IF(B76=B50,2,IF(B76=B37,3,IF(B76=B24,4,IF(B76=B11,5)))))</f>
        <v>S</v>
      </c>
      <c r="P10" s="284">
        <f>IF(C76=HSDR!C15,HSDR!P15,IF(C76=C50,2,IF(C76=C37,3,IF(C76=C24,4,IF(C76=C11,5)))))</f>
        <v>2</v>
      </c>
      <c r="Q10" s="284">
        <f>IF(D76=HSDR!D15,HSDR!Q15,IF(D76=D50,2,IF(D76=D37,3,IF(D76=D24,4,IF(D76=D11,5)))))</f>
        <v>2</v>
      </c>
      <c r="R10" s="284">
        <f>IF(E76=HSDR!E15,HSDR!R15,IF(E76=E50,2,IF(E76=E37,3,IF(E76=E24,4,IF(E76=E11,5)))))</f>
        <v>2</v>
      </c>
      <c r="S10" s="284">
        <f>IF(F76=HSDR!F15,HSDR!S15,IF(F76=F50,2,IF(F76=F37,3,IF(F76=F24,4,IF(F76=F11,5)))))</f>
        <v>2</v>
      </c>
      <c r="T10" s="284">
        <f>IF(G76=HSDR!G15,HSDR!T15,IF(G76=G50,2,IF(G76=G37,3,IF(G76=G24,4,IF(G76=G11,5)))))</f>
        <v>2</v>
      </c>
      <c r="U10" s="284">
        <f>IF(H76=HSDR!H15,HSDR!U15,IF(H76=H50,2,IF(H76=H37,3,IF(H76=H24,4,IF(H76=H11,5)))))</f>
        <v>2</v>
      </c>
      <c r="V10" s="284">
        <f>IF(I76=HSDR!I15,HSDR!V15,IF(I76=I50,2,IF(I76=I37,3,IF(I76=I24,4,IF(I76=I11,5)))))</f>
        <v>2</v>
      </c>
      <c r="W10" s="284">
        <f>IF(J76=HSDR!J15,HSDR!W15,IF(J76=J50,2,IF(J76=J37,3,IF(J76=J24,4,IF(J76=J11,5)))))</f>
        <v>2</v>
      </c>
      <c r="X10" s="275" t="str">
        <f>IF(K76=HSDR!K15,HSDR!X15,IF(K76=K50,2,IF(K76=K37,3,IF(K76=K24,4,IF(K76=K11,5)))))</f>
        <v>H</v>
      </c>
    </row>
    <row r="11" spans="1:24" x14ac:dyDescent="0.25">
      <c r="A11" s="98">
        <v>8</v>
      </c>
      <c r="B11" s="93">
        <f>(IF(Rules!$B$10=Rules!$D$10,
SUM(HSD!B40*Inittialize!$F$3,HSD!B9*Inittialize!$F$4,HSD!B10*Inittialize!$F$5,HSD!B11*Inittialize!$F$6,HSD!B12*Inittialize!$F$7,HSD!B13*Inittialize!$F$8,HSD!B14*Inittialize!$F$9,HSD!B15*Inittialize!$F$10,HSD!B16*Inittialize!$F$11,HSD!B17*Inittialize!$F$12),
SUM(HS!B40*Inittialize!$F$3,HS!B9*Inittialize!$F$4,HS!B10*Inittialize!$F$5,HS!B11*Inittialize!$F$6,HS!B12*Inittialize!$F$7,HS!B13*Inittialize!$F$8,HS!B14*Inittialize!$F$9,HS!B15*Inittialize!$F$10,HS!B16*Inittialize!$F$11,HS!B17*Inittialize!$F$12)
)+B24)</f>
        <v>-1.6517016729535039</v>
      </c>
      <c r="C11" s="1">
        <f>(IF(Rules!$B$10=Rules!$D$10,
SUM(HSD!C40*Inittialize!$F$3,HSD!C9*Inittialize!$F$4,HSD!C10*Inittialize!$F$5,HSD!C11*Inittialize!$F$6,HSD!C12*Inittialize!$F$7,HSD!C13*Inittialize!$F$8,HSD!C14*Inittialize!$F$9,HSD!C15*Inittialize!$F$10,HSD!C16*Inittialize!$F$11,HSD!C17*Inittialize!$F$12),
SUM(HS!C40*Inittialize!$F$3,HS!C9*Inittialize!$F$4,HS!C10*Inittialize!$F$5,HS!C11*Inittialize!$F$6,HS!C12*Inittialize!$F$7,HS!C13*Inittialize!$F$8,HS!C14*Inittialize!$F$9,HS!C15*Inittialize!$F$10,HS!C16*Inittialize!$F$11,HS!C17*Inittialize!$F$12)
)+C24)</f>
        <v>-0.10899094004402834</v>
      </c>
      <c r="D11" s="1">
        <f>(IF(Rules!$B$10=Rules!$D$10,
SUM(HSD!D40*Inittialize!$F$3,HSD!D9*Inittialize!$F$4,HSD!D10*Inittialize!$F$5,HSD!D11*Inittialize!$F$6,HSD!D12*Inittialize!$F$7,HSD!D13*Inittialize!$F$8,HSD!D14*Inittialize!$F$9,HSD!D15*Inittialize!$F$10,HSD!D16*Inittialize!$F$11,HSD!D17*Inittialize!$F$12),
SUM(HS!D40*Inittialize!$F$3,HS!D9*Inittialize!$F$4,HS!D10*Inittialize!$F$5,HS!D11*Inittialize!$F$6,HS!D12*Inittialize!$F$7,HS!D13*Inittialize!$F$8,HS!D14*Inittialize!$F$9,HS!D15*Inittialize!$F$10,HS!D16*Inittialize!$F$11,HS!D17*Inittialize!$F$12)
)+D24)</f>
        <v>4.0026312653273777E-2</v>
      </c>
      <c r="E11" s="1">
        <f>(IF(Rules!$B$10=Rules!$D$10,
SUM(HSD!E40*Inittialize!$F$3,HSD!E9*Inittialize!$F$4,HSD!E10*Inittialize!$F$5,HSD!E11*Inittialize!$F$6,HSD!E12*Inittialize!$F$7,HSD!E13*Inittialize!$F$8,HSD!E14*Inittialize!$F$9,HSD!E15*Inittialize!$F$10,HSD!E16*Inittialize!$F$11,HSD!E17*Inittialize!$F$12),
SUM(HS!E40*Inittialize!$F$3,HS!E9*Inittialize!$F$4,HS!E10*Inittialize!$F$5,HS!E11*Inittialize!$F$6,HS!E12*Inittialize!$F$7,HS!E13*Inittialize!$F$8,HS!E14*Inittialize!$F$9,HS!E15*Inittialize!$F$10,HS!E16*Inittialize!$F$11,HS!E17*Inittialize!$F$12)
)+E24)</f>
        <v>0.19392236638604401</v>
      </c>
      <c r="F11" s="1">
        <f>(IF(Rules!$B$10=Rules!$D$10,
SUM(HSD!F40*Inittialize!$F$3,HSD!F9*Inittialize!$F$4,HSD!F10*Inittialize!$F$5,HSD!F11*Inittialize!$F$6,HSD!F12*Inittialize!$F$7,HSD!F13*Inittialize!$F$8,HSD!F14*Inittialize!$F$9,HSD!F15*Inittialize!$F$10,HSD!F16*Inittialize!$F$11,HSD!F17*Inittialize!$F$12),
SUM(HS!F40*Inittialize!$F$3,HS!F9*Inittialize!$F$4,HS!F10*Inittialize!$F$5,HS!F11*Inittialize!$F$6,HS!F12*Inittialize!$F$7,HS!F13*Inittialize!$F$8,HS!F14*Inittialize!$F$9,HS!F15*Inittialize!$F$10,HS!F16*Inittialize!$F$11,HS!F17*Inittialize!$F$12)
)+F24)</f>
        <v>0.35402317991516841</v>
      </c>
      <c r="G11" s="1">
        <f>(IF(Rules!$B$10=Rules!$D$10,
SUM(HSD!G40*Inittialize!$F$3,HSD!G9*Inittialize!$F$4,HSD!G10*Inittialize!$F$5,HSD!G11*Inittialize!$F$6,HSD!G12*Inittialize!$F$7,HSD!G13*Inittialize!$F$8,HSD!G14*Inittialize!$F$9,HSD!G15*Inittialize!$F$10,HSD!G16*Inittialize!$F$11,HSD!G17*Inittialize!$F$12),
SUM(HS!G40*Inittialize!$F$3,HS!G9*Inittialize!$F$4,HS!G10*Inittialize!$F$5,HS!G11*Inittialize!$F$6,HS!G12*Inittialize!$F$7,HS!G13*Inittialize!$F$8,HS!G14*Inittialize!$F$9,HS!G15*Inittialize!$F$10,HS!G16*Inittialize!$F$11,HS!G17*Inittialize!$F$12)
)+G24)</f>
        <v>0.57480075048111579</v>
      </c>
      <c r="H11" s="1">
        <f>(IF(Rules!$B$10=Rules!$D$10,
SUM(HSD!H40*Inittialize!$F$3,HSD!H9*Inittialize!$F$4,HSD!H10*Inittialize!$F$5,HSD!H11*Inittialize!$F$6,HSD!H12*Inittialize!$F$7,HSD!H13*Inittialize!$F$8,HSD!H14*Inittialize!$F$9,HSD!H15*Inittialize!$F$10,HSD!H16*Inittialize!$F$11,HSD!H17*Inittialize!$F$12),
SUM(HS!H40*Inittialize!$F$3,HS!H9*Inittialize!$F$4,HS!H10*Inittialize!$F$5,HS!H11*Inittialize!$F$6,HS!H12*Inittialize!$F$7,HS!H13*Inittialize!$F$8,HS!H14*Inittialize!$F$9,HS!H15*Inittialize!$F$10,HS!H16*Inittialize!$F$11,HS!H17*Inittialize!$F$12)
)+H24)</f>
        <v>0.41103719681871431</v>
      </c>
      <c r="I11" s="1">
        <f>(IF(Rules!$B$10=Rules!$D$10,
SUM(HSD!I40*Inittialize!$F$3,HSD!I9*Inittialize!$F$4,HSD!I10*Inittialize!$F$5,HSD!I11*Inittialize!$F$6,HSD!I12*Inittialize!$F$7,HSD!I13*Inittialize!$F$8,HSD!I14*Inittialize!$F$9,HSD!I15*Inittialize!$F$10,HSD!I16*Inittialize!$F$11,HSD!I17*Inittialize!$F$12),
SUM(HS!I40*Inittialize!$F$3,HS!I9*Inittialize!$F$4,HS!I10*Inittialize!$F$5,HS!I11*Inittialize!$F$6,HS!I12*Inittialize!$F$7,HS!I13*Inittialize!$F$8,HS!I14*Inittialize!$F$9,HS!I15*Inittialize!$F$10,HS!I16*Inittialize!$F$11,HS!I17*Inittialize!$F$12)
)+I24)</f>
        <v>-0.29949137829328137</v>
      </c>
      <c r="J11" s="1">
        <f>(IF(Rules!$B$10=Rules!$D$10,
SUM(HSD!J40*Inittialize!$F$3,HSD!J9*Inittialize!$F$4,HSD!J10*Inittialize!$F$5,HSD!J11*Inittialize!$F$6,HSD!J12*Inittialize!$F$7,HSD!J13*Inittialize!$F$8,HSD!J14*Inittialize!$F$9,HSD!J15*Inittialize!$F$10,HSD!J16*Inittialize!$F$11,HSD!J17*Inittialize!$F$12),
SUM(HS!J40*Inittialize!$F$3,HS!J9*Inittialize!$F$4,HS!J10*Inittialize!$F$5,HS!J11*Inittialize!$F$6,HS!J12*Inittialize!$F$7,HS!J13*Inittialize!$F$8,HS!J14*Inittialize!$F$9,HS!J15*Inittialize!$F$10,HS!J16*Inittialize!$F$11,HS!J17*Inittialize!$F$12)
)+J24)</f>
        <v>-1.0509316599910883</v>
      </c>
      <c r="K11" s="9">
        <f>(IF(Rules!$B$10=Rules!$D$10,
SUM(HSD!K40*Inittialize!$F$3,HSD!K9*Inittialize!$F$4,HSD!K10*Inittialize!$F$5,HSD!K11*Inittialize!$F$6,HSD!K12*Inittialize!$F$7,HSD!K13*Inittialize!$F$8,HSD!K14*Inittialize!$F$9,HSD!K15*Inittialize!$F$10,HSD!K16*Inittialize!$F$11,HSD!K17*Inittialize!$F$12),
SUM(HS!K40*Inittialize!$F$3,HS!K9*Inittialize!$F$4,HS!K10*Inittialize!$F$5,HS!K11*Inittialize!$F$6,HS!K12*Inittialize!$F$7,HS!K13*Inittialize!$F$8,HS!K14*Inittialize!$F$9,HS!K15*Inittialize!$F$10,HS!K16*Inittialize!$F$11,HS!K17*Inittialize!$F$12)
)+K24)</f>
        <v>-1.5088869307015684</v>
      </c>
      <c r="N11" s="281">
        <v>9</v>
      </c>
      <c r="O11" s="58" t="str">
        <f>IF(B77=HSDR!B17,HSDR!O17,IF(B77=B51,2,IF(B77=B38,3,IF(B77=B25,4,IF(B77=B12,5)))))</f>
        <v>S</v>
      </c>
      <c r="P11" s="284">
        <f>IF(C77=HSDR!C17,HSDR!P17,IF(C77=C51,2,IF(C77=C38,3,IF(C77=C25,4,IF(C77=C12,5)))))</f>
        <v>2</v>
      </c>
      <c r="Q11" s="284">
        <f>IF(D77=HSDR!D17,HSDR!Q17,IF(D77=D51,2,IF(D77=D38,3,IF(D77=D25,4,IF(D77=D12,5)))))</f>
        <v>2</v>
      </c>
      <c r="R11" s="284">
        <f>IF(E77=HSDR!E17,HSDR!R17,IF(E77=E51,2,IF(E77=E38,3,IF(E77=E25,4,IF(E77=E12,5)))))</f>
        <v>2</v>
      </c>
      <c r="S11" s="284">
        <f>IF(F77=HSDR!F17,HSDR!S17,IF(F77=F51,2,IF(F77=F38,3,IF(F77=F25,4,IF(F77=F12,5)))))</f>
        <v>2</v>
      </c>
      <c r="T11" s="284">
        <f>IF(G77=HSDR!G17,HSDR!T17,IF(G77=G51,2,IF(G77=G38,3,IF(G77=G25,4,IF(G77=G12,5)))))</f>
        <v>2</v>
      </c>
      <c r="U11" s="284" t="str">
        <f>IF(H77=HSDR!H17,HSDR!U17,IF(H77=H51,2,IF(H77=H38,3,IF(H77=H25,4,IF(H77=H12,5)))))</f>
        <v>S</v>
      </c>
      <c r="V11" s="284">
        <f>IF(I77=HSDR!I17,HSDR!V17,IF(I77=I51,2,IF(I77=I38,3,IF(I77=I25,4,IF(I77=I12,5)))))</f>
        <v>2</v>
      </c>
      <c r="W11" s="284">
        <f>IF(J77=HSDR!J17,HSDR!W17,IF(J77=J51,2,IF(J77=J38,3,IF(J77=J25,4,IF(J77=J12,5)))))</f>
        <v>2</v>
      </c>
      <c r="X11" s="275" t="str">
        <f>IF(K77=HSDR!K17,HSDR!X17,IF(K77=K51,2,IF(K77=K38,3,IF(K77=K25,4,IF(K77=K12,5)))))</f>
        <v>S</v>
      </c>
    </row>
    <row r="12" spans="1:24" ht="16.5" thickBot="1" x14ac:dyDescent="0.3">
      <c r="A12" s="98">
        <v>9</v>
      </c>
      <c r="B12" s="93">
        <f>(IF(Rules!$B$10=Rules!$D$10,
SUM(HSD!B41*Inittialize!$F$3,HSD!B10*Inittialize!$F$4,HSD!B11*Inittialize!$F$5,HSD!B12*Inittialize!$F$6,HSD!B13*Inittialize!$F$7,HSD!B14*Inittialize!$F$8,HSD!B15*Inittialize!$F$9,HSD!B16*Inittialize!$F$10,HSD!B17*Inittialize!$F$11,HSD!B18*Inittialize!$F$12),
SUM(HS!B41*Inittialize!$F$3,HS!B10*Inittialize!$F$4,HS!B11*Inittialize!$F$5,HS!B12*Inittialize!$F$6,HS!B13*Inittialize!$F$7,HS!B14*Inittialize!$F$8,HS!B15*Inittialize!$F$9,HS!B16*Inittialize!$F$10,HS!B17*Inittialize!$F$11,HS!B18*Inittialize!$F$12)
)+B25)</f>
        <v>-1.2596238088536038</v>
      </c>
      <c r="C12" s="1">
        <f>(IF(Rules!$B$10=Rules!$D$10,
SUM(HSD!C41*Inittialize!$F$3,HSD!C10*Inittialize!$F$4,HSD!C11*Inittialize!$F$5,HSD!C12*Inittialize!$F$6,HSD!C13*Inittialize!$F$7,HSD!C14*Inittialize!$F$8,HSD!C15*Inittialize!$F$9,HSD!C16*Inittialize!$F$10,HSD!C17*Inittialize!$F$11,HSD!C18*Inittialize!$F$12),
SUM(HS!C41*Inittialize!$F$3,HS!C10*Inittialize!$F$4,HS!C11*Inittialize!$F$5,HS!C12*Inittialize!$F$6,HS!C13*Inittialize!$F$7,HS!C14*Inittialize!$F$8,HS!C15*Inittialize!$F$9,HS!C16*Inittialize!$F$10,HS!C17*Inittialize!$F$11,HS!C18*Inittialize!$F$12)
)+C25)</f>
        <v>0.37223018788170276</v>
      </c>
      <c r="D12" s="1">
        <f>(IF(Rules!$B$10=Rules!$D$10,
SUM(HSD!D41*Inittialize!$F$3,HSD!D10*Inittialize!$F$4,HSD!D11*Inittialize!$F$5,HSD!D12*Inittialize!$F$6,HSD!D13*Inittialize!$F$7,HSD!D14*Inittialize!$F$8,HSD!D15*Inittialize!$F$9,HSD!D16*Inittialize!$F$10,HSD!D17*Inittialize!$F$11,HSD!D18*Inittialize!$F$12),
SUM(HS!D41*Inittialize!$F$3,HS!D10*Inittialize!$F$4,HS!D11*Inittialize!$F$5,HS!D12*Inittialize!$F$6,HS!D13*Inittialize!$F$7,HS!D14*Inittialize!$F$8,HS!D15*Inittialize!$F$9,HS!D16*Inittialize!$F$10,HS!D17*Inittialize!$F$11,HS!D18*Inittialize!$F$12)
)+D25)</f>
        <v>0.50632350869438425</v>
      </c>
      <c r="E12" s="1">
        <f>(IF(Rules!$B$10=Rules!$D$10,
SUM(HSD!E41*Inittialize!$F$3,HSD!E10*Inittialize!$F$4,HSD!E11*Inittialize!$F$5,HSD!E12*Inittialize!$F$6,HSD!E13*Inittialize!$F$7,HSD!E14*Inittialize!$F$8,HSD!E15*Inittialize!$F$9,HSD!E16*Inittialize!$F$10,HSD!E17*Inittialize!$F$11,HSD!E18*Inittialize!$F$12),
SUM(HS!E41*Inittialize!$F$3,HS!E10*Inittialize!$F$4,HS!E11*Inittialize!$F$5,HS!E12*Inittialize!$F$6,HS!E13*Inittialize!$F$7,HS!E14*Inittialize!$F$8,HS!E15*Inittialize!$F$9,HS!E16*Inittialize!$F$10,HS!E17*Inittialize!$F$11,HS!E18*Inittialize!$F$12)
)+E25)</f>
        <v>0.64490440597870891</v>
      </c>
      <c r="F12" s="1">
        <f>(IF(Rules!$B$10=Rules!$D$10,
SUM(HSD!F41*Inittialize!$F$3,HSD!F10*Inittialize!$F$4,HSD!F11*Inittialize!$F$5,HSD!F12*Inittialize!$F$6,HSD!F13*Inittialize!$F$7,HSD!F14*Inittialize!$F$8,HSD!F15*Inittialize!$F$9,HSD!F16*Inittialize!$F$10,HSD!F17*Inittialize!$F$11,HSD!F18*Inittialize!$F$12),
SUM(HS!F41*Inittialize!$F$3,HS!F10*Inittialize!$F$4,HS!F11*Inittialize!$F$5,HS!F12*Inittialize!$F$6,HS!F13*Inittialize!$F$7,HS!F14*Inittialize!$F$8,HS!F15*Inittialize!$F$9,HS!F16*Inittialize!$F$10,HS!F17*Inittialize!$F$11,HS!F18*Inittialize!$F$12)
)+F25)</f>
        <v>0.79015928133258617</v>
      </c>
      <c r="G12" s="1">
        <f>(IF(Rules!$B$10=Rules!$D$10,
SUM(HSD!G41*Inittialize!$F$3,HSD!G10*Inittialize!$F$4,HSD!G11*Inittialize!$F$5,HSD!G12*Inittialize!$F$6,HSD!G13*Inittialize!$F$7,HSD!G14*Inittialize!$F$8,HSD!G15*Inittialize!$F$9,HSD!G16*Inittialize!$F$10,HSD!G17*Inittialize!$F$11,HSD!G18*Inittialize!$F$12),
SUM(HS!G41*Inittialize!$F$3,HS!G10*Inittialize!$F$4,HS!G11*Inittialize!$F$5,HS!G12*Inittialize!$F$6,HS!G13*Inittialize!$F$7,HS!G14*Inittialize!$F$8,HS!G15*Inittialize!$F$9,HS!G16*Inittialize!$F$10,HS!G17*Inittialize!$F$11,HS!G18*Inittialize!$F$12)
)+G25)</f>
        <v>0.98009419628639349</v>
      </c>
      <c r="H12" s="1">
        <f>(IF(Rules!$B$10=Rules!$D$10,
SUM(HSD!H41*Inittialize!$F$3,HSD!H10*Inittialize!$F$4,HSD!H11*Inittialize!$F$5,HSD!H12*Inittialize!$F$6,HSD!H13*Inittialize!$F$7,HSD!H14*Inittialize!$F$8,HSD!H15*Inittialize!$F$9,HSD!H16*Inittialize!$F$10,HSD!H17*Inittialize!$F$11,HSD!H18*Inittialize!$F$12),
SUM(HS!H41*Inittialize!$F$3,HS!H10*Inittialize!$F$4,HS!H11*Inittialize!$F$5,HS!H12*Inittialize!$F$6,HS!H13*Inittialize!$F$7,HS!H14*Inittialize!$F$8,HS!H15*Inittialize!$F$9,HS!H16*Inittialize!$F$10,HS!H17*Inittialize!$F$11,HS!H18*Inittialize!$F$12)
)+H25)</f>
        <v>0.8593392996847633</v>
      </c>
      <c r="I12" s="1">
        <f>(IF(Rules!$B$10=Rules!$D$10,
SUM(HSD!I41*Inittialize!$F$3,HSD!I10*Inittialize!$F$4,HSD!I11*Inittialize!$F$5,HSD!I12*Inittialize!$F$6,HSD!I13*Inittialize!$F$7,HSD!I14*Inittialize!$F$8,HSD!I15*Inittialize!$F$9,HSD!I16*Inittialize!$F$10,HSD!I17*Inittialize!$F$11,HSD!I18*Inittialize!$F$12),
SUM(HS!I41*Inittialize!$F$3,HS!I10*Inittialize!$F$4,HS!I11*Inittialize!$F$5,HS!I12*Inittialize!$F$6,HS!I13*Inittialize!$F$7,HS!I14*Inittialize!$F$8,HS!I15*Inittialize!$F$9,HS!I16*Inittialize!$F$10,HS!I17*Inittialize!$F$11,HS!I18*Inittialize!$F$12)
)+I25)</f>
        <v>0.49188108717696272</v>
      </c>
      <c r="J12" s="1">
        <f>(IF(Rules!$B$10=Rules!$D$10,
SUM(HSD!J41*Inittialize!$F$3,HSD!J10*Inittialize!$F$4,HSD!J11*Inittialize!$F$5,HSD!J12*Inittialize!$F$6,HSD!J13*Inittialize!$F$7,HSD!J14*Inittialize!$F$8,HSD!J15*Inittialize!$F$9,HSD!J16*Inittialize!$F$10,HSD!J17*Inittialize!$F$11,HSD!J18*Inittialize!$F$12),
SUM(HS!J41*Inittialize!$F$3,HS!J10*Inittialize!$F$4,HS!J11*Inittialize!$F$5,HS!J12*Inittialize!$F$6,HS!J13*Inittialize!$F$7,HS!J14*Inittialize!$F$8,HS!J15*Inittialize!$F$9,HS!J16*Inittialize!$F$10,HS!J17*Inittialize!$F$11,HS!J18*Inittialize!$F$12)
)+J25)</f>
        <v>-0.26089026731325882</v>
      </c>
      <c r="K12" s="9">
        <f>(IF(Rules!$B$10=Rules!$D$10,
SUM(HSD!K41*Inittialize!$F$3,HSD!K10*Inittialize!$F$4,HSD!K11*Inittialize!$F$5,HSD!K12*Inittialize!$F$6,HSD!K13*Inittialize!$F$7,HSD!K14*Inittialize!$F$8,HSD!K15*Inittialize!$F$9,HSD!K16*Inittialize!$F$10,HSD!K17*Inittialize!$F$11,HSD!K18*Inittialize!$F$12),
SUM(HS!K41*Inittialize!$F$3,HS!K10*Inittialize!$F$4,HS!K11*Inittialize!$F$5,HS!K12*Inittialize!$F$6,HS!K13*Inittialize!$F$7,HS!K14*Inittialize!$F$8,HS!K15*Inittialize!$F$9,HS!K16*Inittialize!$F$10,HS!K17*Inittialize!$F$11,HS!K18*Inittialize!$F$12)
)+K25)</f>
        <v>-1.0671584517853283</v>
      </c>
      <c r="N12" s="282">
        <v>10</v>
      </c>
      <c r="O12" s="59" t="str">
        <f>IF(B78=HSDR!B19,HSDR!O19,IF(B78=B52,2,IF(B78=B39,3,IF(B78=B26,4,IF(B78=B13,5)))))</f>
        <v>S</v>
      </c>
      <c r="P12" s="276" t="str">
        <f>IF(C78=HSDR!C19,HSDR!P19,IF(C78=C52,2,IF(C78=C39,3,IF(C78=C26,4,IF(C78=C13,5)))))</f>
        <v>S</v>
      </c>
      <c r="Q12" s="276" t="str">
        <f>IF(D78=HSDR!D19,HSDR!Q19,IF(D78=D52,2,IF(D78=D39,3,IF(D78=D26,4,IF(D78=D13,5)))))</f>
        <v>S</v>
      </c>
      <c r="R12" s="276" t="str">
        <f>IF(E78=HSDR!E19,HSDR!R19,IF(E78=E52,2,IF(E78=E39,3,IF(E78=E26,4,IF(E78=E13,5)))))</f>
        <v>S</v>
      </c>
      <c r="S12" s="276" t="str">
        <f>IF(F78=HSDR!F19,HSDR!S19,IF(F78=F52,2,IF(F78=F39,3,IF(F78=F26,4,IF(F78=F13,5)))))</f>
        <v>S</v>
      </c>
      <c r="T12" s="276" t="str">
        <f>IF(G78=HSDR!G19,HSDR!T19,IF(G78=G52,2,IF(G78=G39,3,IF(G78=G26,4,IF(G78=G13,5)))))</f>
        <v>S</v>
      </c>
      <c r="U12" s="276" t="str">
        <f>IF(H78=HSDR!H19,HSDR!U19,IF(H78=H52,2,IF(H78=H39,3,IF(H78=H26,4,IF(H78=H13,5)))))</f>
        <v>S</v>
      </c>
      <c r="V12" s="276" t="str">
        <f>IF(I78=HSDR!I19,HSDR!V19,IF(I78=I52,2,IF(I78=I39,3,IF(I78=I26,4,IF(I78=I13,5)))))</f>
        <v>S</v>
      </c>
      <c r="W12" s="276" t="str">
        <f>IF(J78=HSDR!J19,HSDR!W19,IF(J78=J52,2,IF(J78=J39,3,IF(J78=J26,4,IF(J78=J13,5)))))</f>
        <v>S</v>
      </c>
      <c r="X12" s="277" t="str">
        <f>IF(K78=HSDR!K19,HSDR!X19,IF(K78=K52,2,IF(K78=K39,3,IF(K78=K26,4,IF(K78=K13,5)))))</f>
        <v>S</v>
      </c>
    </row>
    <row r="13" spans="1:24" ht="16.5" thickBot="1" x14ac:dyDescent="0.3">
      <c r="A13" s="99">
        <v>10</v>
      </c>
      <c r="B13" s="94">
        <f>(IF(Rules!$B$10=Rules!$D$10,
SUM(HSD!B42*Inittialize!$F$3,HSD!B11*Inittialize!$F$4,HSD!B12*Inittialize!$F$5,HSD!B13*Inittialize!$F$6,HSD!B14*Inittialize!$F$7,HSD!B15*Inittialize!$F$8,HSD!B16*Inittialize!$F$9,HSD!B17*Inittialize!$F$10,HSD!B18*Inittialize!$F$11,HSD!B19*Inittialize!$F$12),
SUM(HS!B42*Inittialize!$F$3,HS!B11*Inittialize!$F$4,HS!B12*Inittialize!$F$5,HS!B13*Inittialize!$F$6,HS!B14*Inittialize!$F$7,HS!B15*Inittialize!$F$8,HS!B16*Inittialize!$F$9,HS!B17*Inittialize!$F$10,HS!B18*Inittialize!$F$11,HS!B19*Inittialize!$F$12)
)+B26)</f>
        <v>-0.73333946315179332</v>
      </c>
      <c r="C13" s="109">
        <f>(IF(Rules!$B$10=Rules!$D$10,
SUM(HSD!C42*Inittialize!$F$3,HSD!C11*Inittialize!$F$4,HSD!C12*Inittialize!$F$5,HSD!C13*Inittialize!$F$6,HSD!C14*Inittialize!$F$7,HSD!C15*Inittialize!$F$8,HSD!C16*Inittialize!$F$9,HSD!C17*Inittialize!$F$10,HSD!C18*Inittialize!$F$11,HSD!C19*Inittialize!$F$12),
SUM(HS!C42*Inittialize!$F$3,HS!C11*Inittialize!$F$4,HS!C12*Inittialize!$F$5,HS!C13*Inittialize!$F$6,HS!C14*Inittialize!$F$7,HS!C15*Inittialize!$F$8,HS!C16*Inittialize!$F$9,HS!C17*Inittialize!$F$10,HS!C18*Inittialize!$F$11,HS!C19*Inittialize!$F$12)
)+C26)</f>
        <v>0.91249997004522476</v>
      </c>
      <c r="D13" s="109">
        <f>(IF(Rules!$B$10=Rules!$D$10,
SUM(HSD!D42*Inittialize!$F$3,HSD!D11*Inittialize!$F$4,HSD!D12*Inittialize!$F$5,HSD!D13*Inittialize!$F$6,HSD!D14*Inittialize!$F$7,HSD!D15*Inittialize!$F$8,HSD!D16*Inittialize!$F$9,HSD!D17*Inittialize!$F$10,HSD!D18*Inittialize!$F$11,HSD!D19*Inittialize!$F$12),
SUM(HS!D42*Inittialize!$F$3,HS!D11*Inittialize!$F$4,HS!D12*Inittialize!$F$5,HS!D13*Inittialize!$F$6,HS!D14*Inittialize!$F$7,HS!D15*Inittialize!$F$8,HS!D16*Inittialize!$F$9,HS!D17*Inittialize!$F$10,HS!D18*Inittialize!$F$11,HS!D19*Inittialize!$F$12)
)+D26)</f>
        <v>1.0304398790697049</v>
      </c>
      <c r="E13" s="109">
        <f>(IF(Rules!$B$10=Rules!$D$10,
SUM(HSD!E42*Inittialize!$F$3,HSD!E11*Inittialize!$F$4,HSD!E12*Inittialize!$F$5,HSD!E13*Inittialize!$F$6,HSD!E14*Inittialize!$F$7,HSD!E15*Inittialize!$F$8,HSD!E16*Inittialize!$F$9,HSD!E17*Inittialize!$F$10,HSD!E18*Inittialize!$F$11,HSD!E19*Inittialize!$F$12),
SUM(HS!E42*Inittialize!$F$3,HS!E11*Inittialize!$F$4,HS!E12*Inittialize!$F$5,HS!E13*Inittialize!$F$6,HS!E14*Inittialize!$F$7,HS!E15*Inittialize!$F$8,HS!E16*Inittialize!$F$9,HS!E17*Inittialize!$F$10,HS!E18*Inittialize!$F$11,HS!E19*Inittialize!$F$12)
)+E26)</f>
        <v>1.1523506094858849</v>
      </c>
      <c r="F13" s="109">
        <f>(IF(Rules!$B$10=Rules!$D$10,
SUM(HSD!F42*Inittialize!$F$3,HSD!F11*Inittialize!$F$4,HSD!F12*Inittialize!$F$5,HSD!F13*Inittialize!$F$6,HSD!F14*Inittialize!$F$7,HSD!F15*Inittialize!$F$8,HSD!F16*Inittialize!$F$9,HSD!F17*Inittialize!$F$10,HSD!F18*Inittialize!$F$11,HSD!F19*Inittialize!$F$12),
SUM(HS!F42*Inittialize!$F$3,HS!F11*Inittialize!$F$4,HS!F12*Inittialize!$F$5,HS!F13*Inittialize!$F$6,HS!F14*Inittialize!$F$7,HS!F15*Inittialize!$F$8,HS!F16*Inittialize!$F$9,HS!F17*Inittialize!$F$10,HS!F18*Inittialize!$F$11,HS!F19*Inittialize!$F$12)
)+F26)</f>
        <v>1.2812927725081691</v>
      </c>
      <c r="G13" s="109">
        <f>(IF(Rules!$B$10=Rules!$D$10,
SUM(HSD!G42*Inittialize!$F$3,HSD!G11*Inittialize!$F$4,HSD!G12*Inittialize!$F$5,HSD!G13*Inittialize!$F$6,HSD!G14*Inittialize!$F$7,HSD!G15*Inittialize!$F$8,HSD!G16*Inittialize!$F$9,HSD!G17*Inittialize!$F$10,HSD!G18*Inittialize!$F$11,HSD!G19*Inittialize!$F$12),
SUM(HS!G42*Inittialize!$F$3,HS!G11*Inittialize!$F$4,HS!G12*Inittialize!$F$5,HS!G13*Inittialize!$F$6,HS!G14*Inittialize!$F$7,HS!G15*Inittialize!$F$8,HS!G16*Inittialize!$F$9,HS!G17*Inittialize!$F$10,HS!G18*Inittialize!$F$11,HS!G19*Inittialize!$F$12)
)+G26)</f>
        <v>1.4389754214944213</v>
      </c>
      <c r="H13" s="109">
        <f>(IF(Rules!$B$10=Rules!$D$10,
SUM(HSD!H42*Inittialize!$F$3,HSD!H11*Inittialize!$F$4,HSD!H12*Inittialize!$F$5,HSD!H13*Inittialize!$F$6,HSD!H14*Inittialize!$F$7,HSD!H15*Inittialize!$F$8,HSD!H16*Inittialize!$F$9,HSD!H17*Inittialize!$F$10,HSD!H18*Inittialize!$F$11,HSD!H19*Inittialize!$F$12),
SUM(HS!H42*Inittialize!$F$3,HS!H11*Inittialize!$F$4,HS!H12*Inittialize!$F$5,HS!H13*Inittialize!$F$6,HS!H14*Inittialize!$F$7,HS!H15*Inittialize!$F$8,HS!H16*Inittialize!$F$9,HS!H17*Inittialize!$F$10,HS!H18*Inittialize!$F$11,HS!H19*Inittialize!$F$12)
)+H26)</f>
        <v>1.284543721680433</v>
      </c>
      <c r="I13" s="109">
        <f>(IF(Rules!$B$10=Rules!$D$10,
SUM(HSD!I42*Inittialize!$F$3,HSD!I11*Inittialize!$F$4,HSD!I12*Inittialize!$F$5,HSD!I13*Inittialize!$F$6,HSD!I14*Inittialize!$F$7,HSD!I15*Inittialize!$F$8,HSD!I16*Inittialize!$F$9,HSD!I17*Inittialize!$F$10,HSD!I18*Inittialize!$F$11,HSD!I19*Inittialize!$F$12),
SUM(HS!I42*Inittialize!$F$3,HS!I11*Inittialize!$F$4,HS!I12*Inittialize!$F$5,HS!I13*Inittialize!$F$6,HS!I14*Inittialize!$F$7,HS!I15*Inittialize!$F$8,HS!I16*Inittialize!$F$9,HS!I17*Inittialize!$F$10,HS!I18*Inittialize!$F$11,HS!I19*Inittialize!$F$12)
)+I26)</f>
        <v>0.98976854165988071</v>
      </c>
      <c r="J13" s="109">
        <f>(IF(Rules!$B$10=Rules!$D$10,
SUM(HSD!J42*Inittialize!$F$3,HSD!J11*Inittialize!$F$4,HSD!J12*Inittialize!$F$5,HSD!J13*Inittialize!$F$6,HSD!J14*Inittialize!$F$7,HSD!J15*Inittialize!$F$8,HSD!J16*Inittialize!$F$9,HSD!J17*Inittialize!$F$10,HSD!J18*Inittialize!$F$11,HSD!J19*Inittialize!$F$12),
SUM(HS!J42*Inittialize!$F$3,HS!J11*Inittialize!$F$4,HS!J12*Inittialize!$F$5,HS!J13*Inittialize!$F$6,HS!J14*Inittialize!$F$7,HS!J15*Inittialize!$F$8,HS!J16*Inittialize!$F$9,HS!J17*Inittialize!$F$10,HS!J18*Inittialize!$F$11,HS!J19*Inittialize!$F$12)
)+J26)</f>
        <v>0.58264795534641911</v>
      </c>
      <c r="K13" s="10">
        <f>(IF(Rules!$B$10=Rules!$D$10,
SUM(HSD!K42*Inittialize!$F$3,HSD!K11*Inittialize!$F$4,HSD!K12*Inittialize!$F$5,HSD!K13*Inittialize!$F$6,HSD!K14*Inittialize!$F$7,HSD!K15*Inittialize!$F$8,HSD!K16*Inittialize!$F$9,HSD!K17*Inittialize!$F$10,HSD!K18*Inittialize!$F$11,HSD!K19*Inittialize!$F$12),
SUM(HS!K42*Inittialize!$F$3,HS!K11*Inittialize!$F$4,HS!K12*Inittialize!$F$5,HS!K13*Inittialize!$F$6,HS!K14*Inittialize!$F$7,HS!K15*Inittialize!$F$8,HS!K16*Inittialize!$F$9,HS!K17*Inittialize!$F$10,HS!K18*Inittialize!$F$11,HS!K19*Inittialize!$F$12)
)+K26)</f>
        <v>-0.22495130191806476</v>
      </c>
    </row>
    <row r="14" spans="1:24" ht="16.5" thickBot="1" x14ac:dyDescent="0.3"/>
    <row r="15" spans="1:24" ht="16.5" thickBot="1" x14ac:dyDescent="0.3">
      <c r="A15" s="485" t="s">
        <v>74</v>
      </c>
      <c r="B15" s="561"/>
      <c r="C15" s="561"/>
      <c r="D15" s="561"/>
      <c r="E15" s="561"/>
      <c r="F15" s="561"/>
      <c r="G15" s="561"/>
      <c r="H15" s="561"/>
      <c r="I15" s="561"/>
      <c r="J15" s="561"/>
      <c r="K15" s="562"/>
    </row>
    <row r="16" spans="1:24" ht="16.5" thickBot="1" x14ac:dyDescent="0.3">
      <c r="A16" s="102" t="s">
        <v>7</v>
      </c>
      <c r="B16" s="115">
        <v>1</v>
      </c>
      <c r="C16" s="116">
        <v>2</v>
      </c>
      <c r="D16" s="116">
        <v>3</v>
      </c>
      <c r="E16" s="116">
        <v>4</v>
      </c>
      <c r="F16" s="116">
        <v>5</v>
      </c>
      <c r="G16" s="116">
        <v>6</v>
      </c>
      <c r="H16" s="116">
        <v>7</v>
      </c>
      <c r="I16" s="116">
        <v>8</v>
      </c>
      <c r="J16" s="116">
        <v>9</v>
      </c>
      <c r="K16" s="104">
        <v>10</v>
      </c>
    </row>
    <row r="17" spans="1:11" x14ac:dyDescent="0.25">
      <c r="A17" s="100" t="s">
        <v>22</v>
      </c>
      <c r="B17" s="107">
        <f>(IF(Rules!$B$13=Rules!$E$13,
SUM(Stand!B33*Inittialize!$F$3,Stand!B34*Inittialize!$F$4,Stand!B35*Inittialize!$F$5,Stand!B36*Inittialize!$F$6,Stand!B37*Inittialize!$F$7,Stand!B38*Inittialize!$F$8,Stand!B39*Inittialize!$F$9,Stand!B40*Inittialize!$F$10,Stand!B41*Inittialize!$F$11,Stand!B42*Inittialize!$F$12),
IF(Rules!$B$10=Rules!$D$10,SUM(HSD!B33*Inittialize!$F$3,HSD!B34*Inittialize!$F$4,HSD!B35*Inittialize!$F$5,HSD!B36*Inittialize!$F$6,HSD!B37*Inittialize!$F$7,HSD!B38*Inittialize!$F$8,HSD!B39*Inittialize!$F$9,HSD!B40*Inittialize!$F$10,HSD!B41*Inittialize!$F$11,HSD!B42*Inittialize!$F$12),
SUM(HS!B33*Inittialize!$F$3,HS!B34*Inittialize!$F$4,HS!B35*Inittialize!$F$5,HS!B36*Inittialize!$F$6,HS!B37*Inittialize!$F$7,HS!B38*Inittialize!$F$8,HS!B39*Inittialize!$F$9,HS!B40*Inittialize!$F$10,HS!B41*Inittialize!$F$11,HS!B43*Inittialize!$F$12))
)+B30)</f>
        <v>-0.23631430205752924</v>
      </c>
      <c r="C17" s="108">
        <f>(IF(Rules!$B$13=Rules!$E$13,
SUM(Stand!C33*Inittialize!$F$3,Stand!C34*Inittialize!$F$4,Stand!C35*Inittialize!$F$5,Stand!C36*Inittialize!$F$6,Stand!C37*Inittialize!$F$7,Stand!C38*Inittialize!$F$8,Stand!C39*Inittialize!$F$9,Stand!C40*Inittialize!$F$10,Stand!C41*Inittialize!$F$11,Stand!C42*Inittialize!$F$12),
IF(Rules!$B$10=Rules!$D$10,SUM(HSD!C33*Inittialize!$F$3,HSD!C34*Inittialize!$F$4,HSD!C35*Inittialize!$F$5,HSD!C36*Inittialize!$F$6,HSD!C37*Inittialize!$F$7,HSD!C38*Inittialize!$F$8,HSD!C39*Inittialize!$F$9,HSD!C40*Inittialize!$F$10,HSD!C41*Inittialize!$F$11,HSD!C42*Inittialize!$F$12),
SUM(HS!C33*Inittialize!$F$3,HS!C34*Inittialize!$F$4,HS!C35*Inittialize!$F$5,HS!C36*Inittialize!$F$6,HS!C37*Inittialize!$F$7,HS!C38*Inittialize!$F$8,HS!C39*Inittialize!$F$9,HS!C40*Inittialize!$F$10,HS!C41*Inittialize!$F$11,HS!C43*Inittialize!$F$12))
)+C30)</f>
        <v>0.94128184667893811</v>
      </c>
      <c r="D17" s="108">
        <f>(IF(Rules!$B$13=Rules!$E$13,
SUM(Stand!D33*Inittialize!$F$3,Stand!D34*Inittialize!$F$4,Stand!D35*Inittialize!$F$5,Stand!D36*Inittialize!$F$6,Stand!D37*Inittialize!$F$7,Stand!D38*Inittialize!$F$8,Stand!D39*Inittialize!$F$9,Stand!D40*Inittialize!$F$10,Stand!D41*Inittialize!$F$11,Stand!D42*Inittialize!$F$12),
IF(Rules!$B$10=Rules!$D$10,SUM(HSD!D33*Inittialize!$F$3,HSD!D34*Inittialize!$F$4,HSD!D35*Inittialize!$F$5,HSD!D36*Inittialize!$F$6,HSD!D37*Inittialize!$F$7,HSD!D38*Inittialize!$F$8,HSD!D39*Inittialize!$F$9,HSD!D40*Inittialize!$F$10,HSD!D41*Inittialize!$F$11,HSD!D42*Inittialize!$F$12),
SUM(HS!D33*Inittialize!$F$3,HS!D34*Inittialize!$F$4,HS!D35*Inittialize!$F$5,HS!D36*Inittialize!$F$6,HS!D37*Inittialize!$F$7,HS!D38*Inittialize!$F$8,HS!D39*Inittialize!$F$9,HS!D40*Inittialize!$F$10,HS!D41*Inittialize!$F$11,HS!D43*Inittialize!$F$12))
)+D30)</f>
        <v>1.0355905062444339</v>
      </c>
      <c r="E17" s="108">
        <f>(IF(Rules!$B$13=Rules!$E$13,
SUM(Stand!E33*Inittialize!$F$3,Stand!E34*Inittialize!$F$4,Stand!E35*Inittialize!$F$5,Stand!E36*Inittialize!$F$6,Stand!E37*Inittialize!$F$7,Stand!E38*Inittialize!$F$8,Stand!E39*Inittialize!$F$9,Stand!E40*Inittialize!$F$10,Stand!E41*Inittialize!$F$11,Stand!E42*Inittialize!$F$12),
IF(Rules!$B$10=Rules!$D$10,SUM(HSD!E33*Inittialize!$F$3,HSD!E34*Inittialize!$F$4,HSD!E35*Inittialize!$F$5,HSD!E36*Inittialize!$F$6,HSD!E37*Inittialize!$F$7,HSD!E38*Inittialize!$F$8,HSD!E39*Inittialize!$F$9,HSD!E40*Inittialize!$F$10,HSD!E41*Inittialize!$F$11,HSD!E42*Inittialize!$F$12),
SUM(HS!E33*Inittialize!$F$3,HS!E34*Inittialize!$F$4,HS!E35*Inittialize!$F$5,HS!E36*Inittialize!$F$6,HS!E37*Inittialize!$F$7,HS!E38*Inittialize!$F$8,HS!E39*Inittialize!$F$9,HS!E40*Inittialize!$F$10,HS!E41*Inittialize!$F$11,HS!E43*Inittialize!$F$12))
)+E30)</f>
        <v>1.1320811008359519</v>
      </c>
      <c r="F17" s="108">
        <f>(IF(Rules!$B$13=Rules!$E$13,
SUM(Stand!F33*Inittialize!$F$3,Stand!F34*Inittialize!$F$4,Stand!F35*Inittialize!$F$5,Stand!F36*Inittialize!$F$6,Stand!F37*Inittialize!$F$7,Stand!F38*Inittialize!$F$8,Stand!F39*Inittialize!$F$9,Stand!F40*Inittialize!$F$10,Stand!F41*Inittialize!$F$11,Stand!F42*Inittialize!$F$12),
IF(Rules!$B$10=Rules!$D$10,SUM(HSD!F33*Inittialize!$F$3,HSD!F34*Inittialize!$F$4,HSD!F35*Inittialize!$F$5,HSD!F36*Inittialize!$F$6,HSD!F37*Inittialize!$F$7,HSD!F38*Inittialize!$F$8,HSD!F39*Inittialize!$F$9,HSD!F40*Inittialize!$F$10,HSD!F41*Inittialize!$F$11,HSD!F42*Inittialize!$F$12),
SUM(HS!F33*Inittialize!$F$3,HS!F34*Inittialize!$F$4,HS!F35*Inittialize!$F$5,HS!F36*Inittialize!$F$6,HS!F37*Inittialize!$F$7,HS!F38*Inittialize!$F$8,HS!F39*Inittialize!$F$9,HS!F40*Inittialize!$F$10,HS!F41*Inittialize!$F$11,HS!F43*Inittialize!$F$12))
)+F30)</f>
        <v>1.2293980358180554</v>
      </c>
      <c r="G17" s="108">
        <f>(IF(Rules!$B$13=Rules!$E$13,
SUM(Stand!G33*Inittialize!$F$3,Stand!G34*Inittialize!$F$4,Stand!G35*Inittialize!$F$5,Stand!G36*Inittialize!$F$6,Stand!G37*Inittialize!$F$7,Stand!G38*Inittialize!$F$8,Stand!G39*Inittialize!$F$9,Stand!G40*Inittialize!$F$10,Stand!G41*Inittialize!$F$11,Stand!G42*Inittialize!$F$12),
IF(Rules!$B$10=Rules!$D$10,SUM(HSD!G33*Inittialize!$F$3,HSD!G34*Inittialize!$F$4,HSD!G35*Inittialize!$F$5,HSD!G36*Inittialize!$F$6,HSD!G37*Inittialize!$F$7,HSD!G38*Inittialize!$F$8,HSD!G39*Inittialize!$F$9,HSD!G40*Inittialize!$F$10,HSD!G41*Inittialize!$F$11,HSD!G42*Inittialize!$F$12),
SUM(HS!G33*Inittialize!$F$3,HS!G34*Inittialize!$F$4,HS!G35*Inittialize!$F$5,HS!G36*Inittialize!$F$6,HS!G37*Inittialize!$F$7,HS!G38*Inittialize!$F$8,HS!G39*Inittialize!$F$9,HS!G40*Inittialize!$F$10,HS!G41*Inittialize!$F$11,HS!G43*Inittialize!$F$12))
)+G30)</f>
        <v>1.3347601898151389</v>
      </c>
      <c r="H17" s="108">
        <f>(IF(Rules!$B$13=Rules!$E$13,
SUM(Stand!H33*Inittialize!$F$3,Stand!H34*Inittialize!$F$4,Stand!H35*Inittialize!$F$5,Stand!H36*Inittialize!$F$6,Stand!H37*Inittialize!$F$7,Stand!H38*Inittialize!$F$8,Stand!H39*Inittialize!$F$9,Stand!H40*Inittialize!$F$10,Stand!H41*Inittialize!$F$11,Stand!H42*Inittialize!$F$12),
IF(Rules!$B$10=Rules!$D$10,SUM(HSD!H33*Inittialize!$F$3,HSD!H34*Inittialize!$F$4,HSD!H35*Inittialize!$F$5,HSD!H36*Inittialize!$F$6,HSD!H37*Inittialize!$F$7,HSD!H38*Inittialize!$F$8,HSD!H39*Inittialize!$F$9,HSD!H40*Inittialize!$F$10,HSD!H41*Inittialize!$F$11,HSD!H42*Inittialize!$F$12),
SUM(HS!H33*Inittialize!$F$3,HS!H34*Inittialize!$F$4,HS!H35*Inittialize!$F$5,HS!H36*Inittialize!$F$6,HS!H37*Inittialize!$F$7,HS!H38*Inittialize!$F$8,HS!H39*Inittialize!$F$9,HS!H40*Inittialize!$F$10,HS!H41*Inittialize!$F$11,HS!H43*Inittialize!$F$12))
)+H30)</f>
        <v>0.92577789772858154</v>
      </c>
      <c r="I17" s="108">
        <f>(IF(Rules!$B$13=Rules!$E$13,
SUM(Stand!I33*Inittialize!$F$3,Stand!I34*Inittialize!$F$4,Stand!I35*Inittialize!$F$5,Stand!I36*Inittialize!$F$6,Stand!I37*Inittialize!$F$7,Stand!I38*Inittialize!$F$8,Stand!I39*Inittialize!$F$9,Stand!I40*Inittialize!$F$10,Stand!I41*Inittialize!$F$11,Stand!I42*Inittialize!$F$12),
IF(Rules!$B$10=Rules!$D$10,SUM(HSD!I33*Inittialize!$F$3,HSD!I34*Inittialize!$F$4,HSD!I35*Inittialize!$F$5,HSD!I36*Inittialize!$F$6,HSD!I37*Inittialize!$F$7,HSD!I38*Inittialize!$F$8,HSD!I39*Inittialize!$F$9,HSD!I40*Inittialize!$F$10,HSD!I41*Inittialize!$F$11,HSD!I42*Inittialize!$F$12),
SUM(HS!I33*Inittialize!$F$3,HS!I34*Inittialize!$F$4,HS!I35*Inittialize!$F$5,HS!I36*Inittialize!$F$6,HS!I37*Inittialize!$F$7,HS!I38*Inittialize!$F$8,HS!I39*Inittialize!$F$9,HS!I40*Inittialize!$F$10,HS!I41*Inittialize!$F$11,HS!I43*Inittialize!$F$12))
)+I30)</f>
        <v>0.70138518174063014</v>
      </c>
      <c r="J17" s="108">
        <f>(IF(Rules!$B$13=Rules!$E$13,
SUM(Stand!J33*Inittialize!$F$3,Stand!J34*Inittialize!$F$4,Stand!J35*Inittialize!$F$5,Stand!J36*Inittialize!$F$6,Stand!J37*Inittialize!$F$7,Stand!J38*Inittialize!$F$8,Stand!J39*Inittialize!$F$9,Stand!J40*Inittialize!$F$10,Stand!J41*Inittialize!$F$11,Stand!J42*Inittialize!$F$12),
IF(Rules!$B$10=Rules!$D$10,SUM(HSD!J33*Inittialize!$F$3,HSD!J34*Inittialize!$F$4,HSD!J35*Inittialize!$F$5,HSD!J36*Inittialize!$F$6,HSD!J37*Inittialize!$F$7,HSD!J38*Inittialize!$F$8,HSD!J39*Inittialize!$F$9,HSD!J40*Inittialize!$F$10,HSD!J41*Inittialize!$F$11,HSD!J42*Inittialize!$F$12),
SUM(HS!J33*Inittialize!$F$3,HS!J34*Inittialize!$F$4,HS!J35*Inittialize!$F$5,HS!J36*Inittialize!$F$6,HS!J37*Inittialize!$F$7,HS!J38*Inittialize!$F$8,HS!J39*Inittialize!$F$9,HS!J40*Inittialize!$F$10,HS!J41*Inittialize!$F$11,HS!J43*Inittialize!$F$12))
)+J30)</f>
        <v>0.4555668463049094</v>
      </c>
      <c r="K17" s="57">
        <f>(IF(Rules!$B$13=Rules!$E$13,
SUM(Stand!K33*Inittialize!$F$3,Stand!K34*Inittialize!$F$4,Stand!K35*Inittialize!$F$5,Stand!K36*Inittialize!$F$6,Stand!K37*Inittialize!$F$7,Stand!K38*Inittialize!$F$8,Stand!K39*Inittialize!$F$9,Stand!K40*Inittialize!$F$10,Stand!K41*Inittialize!$F$11,Stand!K42*Inittialize!$F$12),
IF(Rules!$B$10=Rules!$D$10,SUM(HSD!K33*Inittialize!$F$3,HSD!K34*Inittialize!$F$4,HSD!K35*Inittialize!$F$5,HSD!K36*Inittialize!$F$6,HSD!K37*Inittialize!$F$7,HSD!K38*Inittialize!$F$8,HSD!K39*Inittialize!$F$9,HSD!K40*Inittialize!$F$10,HSD!K41*Inittialize!$F$11,HSD!K42*Inittialize!$F$12),
SUM(HS!K33*Inittialize!$F$3,HS!K34*Inittialize!$F$4,HS!K35*Inittialize!$F$5,HS!K36*Inittialize!$F$6,HS!K37*Inittialize!$F$7,HS!K38*Inittialize!$F$8,HS!K39*Inittialize!$F$9,HS!K40*Inittialize!$F$10,HS!K41*Inittialize!$F$11,HS!K43*Inittialize!$F$12))
)+K30)</f>
        <v>0.11871528374128748</v>
      </c>
    </row>
    <row r="18" spans="1:11" x14ac:dyDescent="0.25">
      <c r="A18" s="98">
        <v>2</v>
      </c>
      <c r="B18" s="93">
        <f>(IF(Rules!$B$10=Rules!$D$10,
SUM(HSD!B34*Inittialize!$F$3,HSD!B3*Inittialize!$F$4,HSD!B4*Inittialize!$F$5,HSD!B5*Inittialize!$F$6,HSD!B6*Inittialize!$F$7,HSD!B7*Inittialize!$F$8,HSD!B8*Inittialize!$F$9,HSD!B9*Inittialize!$F$10,HSD!B10*Inittialize!$F$11,HSD!B11*Inittialize!$F$12),
SUM(HS!B34*Inittialize!$F$3,HS!B3*Inittialize!$F$4,HS!B4*Inittialize!$F$5,HS!B5*Inittialize!$F$6,HS!B6*Inittialize!$F$7,HS!B7*Inittialize!$F$8,HS!B8*Inittialize!$F$9,HS!B9*Inittialize!$F$10,HS!B10*Inittialize!$F$11,HS!B11*Inittialize!$F$12)
)+B31)</f>
        <v>-1.3782734877013674</v>
      </c>
      <c r="C18" s="1">
        <f>(IF(Rules!$B$10=Rules!$D$10,
SUM(HSD!C34*Inittialize!$F$3,HSD!C3*Inittialize!$F$4,HSD!C4*Inittialize!$F$5,HSD!C5*Inittialize!$F$6,HSD!C6*Inittialize!$F$7,HSD!C7*Inittialize!$F$8,HSD!C8*Inittialize!$F$9,HSD!C9*Inittialize!$F$10,HSD!C10*Inittialize!$F$11,HSD!C11*Inittialize!$F$12),
SUM(HS!C34*Inittialize!$F$3,HS!C3*Inittialize!$F$4,HS!C4*Inittialize!$F$5,HS!C5*Inittialize!$F$6,HS!C6*Inittialize!$F$7,HS!C7*Inittialize!$F$8,HS!C8*Inittialize!$F$9,HS!C9*Inittialize!$F$10,HS!C10*Inittialize!$F$11,HS!C11*Inittialize!$F$12)
)+C31)</f>
        <v>-0.3035374332757963</v>
      </c>
      <c r="D18" s="1">
        <f>(IF(Rules!$B$10=Rules!$D$10,
SUM(HSD!D34*Inittialize!$F$3,HSD!D3*Inittialize!$F$4,HSD!D4*Inittialize!$F$5,HSD!D5*Inittialize!$F$6,HSD!D6*Inittialize!$F$7,HSD!D7*Inittialize!$F$8,HSD!D8*Inittialize!$F$9,HSD!D9*Inittialize!$F$10,HSD!D10*Inittialize!$F$11,HSD!D11*Inittialize!$F$12),
SUM(HS!D34*Inittialize!$F$3,HS!D3*Inittialize!$F$4,HS!D4*Inittialize!$F$5,HS!D5*Inittialize!$F$6,HS!D6*Inittialize!$F$7,HS!D7*Inittialize!$F$8,HS!D8*Inittialize!$F$9,HS!D9*Inittialize!$F$10,HS!D10*Inittialize!$F$11,HS!D11*Inittialize!$F$12)
)+D31)</f>
        <v>-0.19900282458564794</v>
      </c>
      <c r="E18" s="1">
        <f>(IF(Rules!$B$10=Rules!$D$10,
SUM(HSD!E34*Inittialize!$F$3,HSD!E3*Inittialize!$F$4,HSD!E4*Inittialize!$F$5,HSD!E5*Inittialize!$F$6,HSD!E6*Inittialize!$F$7,HSD!E7*Inittialize!$F$8,HSD!E8*Inittialize!$F$9,HSD!E9*Inittialize!$F$10,HSD!E10*Inittialize!$F$11,HSD!E11*Inittialize!$F$12),
SUM(HS!E34*Inittialize!$F$3,HS!E3*Inittialize!$F$4,HS!E4*Inittialize!$F$5,HS!E5*Inittialize!$F$6,HS!E6*Inittialize!$F$7,HS!E7*Inittialize!$F$8,HS!E8*Inittialize!$F$9,HS!E9*Inittialize!$F$10,HS!E10*Inittialize!$F$11,HS!E11*Inittialize!$F$12)
)+E31)</f>
        <v>-8.8401648543337652E-2</v>
      </c>
      <c r="F18" s="1">
        <f>(IF(Rules!$B$10=Rules!$D$10,
SUM(HSD!F34*Inittialize!$F$3,HSD!F3*Inittialize!$F$4,HSD!F4*Inittialize!$F$5,HSD!F5*Inittialize!$F$6,HSD!F6*Inittialize!$F$7,HSD!F7*Inittialize!$F$8,HSD!F8*Inittialize!$F$9,HSD!F9*Inittialize!$F$10,HSD!F10*Inittialize!$F$11,HSD!F11*Inittialize!$F$12),
SUM(HS!F34*Inittialize!$F$3,HS!F3*Inittialize!$F$4,HS!F4*Inittialize!$F$5,HS!F5*Inittialize!$F$6,HS!F6*Inittialize!$F$7,HS!F7*Inittialize!$F$8,HS!F8*Inittialize!$F$9,HS!F9*Inittialize!$F$10,HS!F10*Inittialize!$F$11,HS!F11*Inittialize!$F$12)
)+F31)</f>
        <v>5.4920129139133606E-2</v>
      </c>
      <c r="G18" s="1">
        <f>(IF(Rules!$B$10=Rules!$D$10,
SUM(HSD!G34*Inittialize!$F$3,HSD!G3*Inittialize!$F$4,HSD!G4*Inittialize!$F$5,HSD!G5*Inittialize!$F$6,HSD!G6*Inittialize!$F$7,HSD!G7*Inittialize!$F$8,HSD!G8*Inittialize!$F$9,HSD!G9*Inittialize!$F$10,HSD!G10*Inittialize!$F$11,HSD!G11*Inittialize!$F$12),
SUM(HS!G34*Inittialize!$F$3,HS!G3*Inittialize!$F$4,HS!G4*Inittialize!$F$5,HS!G5*Inittialize!$F$6,HS!G6*Inittialize!$F$7,HS!G7*Inittialize!$F$8,HS!G8*Inittialize!$F$9,HS!G9*Inittialize!$F$10,HS!G10*Inittialize!$F$11,HS!G11*Inittialize!$F$12)
)+G31)</f>
        <v>0.15553364778520473</v>
      </c>
      <c r="H18" s="1">
        <f>(IF(Rules!$B$10=Rules!$D$10,
SUM(HSD!H34*Inittialize!$F$3,HSD!H3*Inittialize!$F$4,HSD!H4*Inittialize!$F$5,HSD!H5*Inittialize!$F$6,HSD!H6*Inittialize!$F$7,HSD!H7*Inittialize!$F$8,HSD!H8*Inittialize!$F$9,HSD!H9*Inittialize!$F$10,HSD!H10*Inittialize!$F$11,HSD!H11*Inittialize!$F$12),
SUM(HS!H34*Inittialize!$F$3,HS!H3*Inittialize!$F$4,HS!H4*Inittialize!$F$5,HS!H5*Inittialize!$F$6,HS!H6*Inittialize!$F$7,HS!H7*Inittialize!$F$8,HS!H8*Inittialize!$F$9,HS!H9*Inittialize!$F$10,HS!H10*Inittialize!$F$11,HS!H11*Inittialize!$F$12)
)+H31)</f>
        <v>-0.109028085503449</v>
      </c>
      <c r="I18" s="1">
        <f>(IF(Rules!$B$10=Rules!$D$10,
SUM(HSD!I34*Inittialize!$F$3,HSD!I3*Inittialize!$F$4,HSD!I4*Inittialize!$F$5,HSD!I5*Inittialize!$F$6,HSD!I6*Inittialize!$F$7,HSD!I7*Inittialize!$F$8,HSD!I8*Inittialize!$F$9,HSD!I9*Inittialize!$F$10,HSD!I10*Inittialize!$F$11,HSD!I11*Inittialize!$F$12),
SUM(HS!I34*Inittialize!$F$3,HS!I3*Inittialize!$F$4,HS!I4*Inittialize!$F$5,HS!I5*Inittialize!$F$6,HS!I6*Inittialize!$F$7,HS!I7*Inittialize!$F$8,HS!I8*Inittialize!$F$9,HS!I9*Inittialize!$F$10,HS!I10*Inittialize!$F$11,HS!I11*Inittialize!$F$12)
)+I31)</f>
        <v>-0.41264691110050877</v>
      </c>
      <c r="J18" s="1">
        <f>(IF(Rules!$B$10=Rules!$D$10,
SUM(HSD!J34*Inittialize!$F$3,HSD!J3*Inittialize!$F$4,HSD!J4*Inittialize!$F$5,HSD!J5*Inittialize!$F$6,HSD!J6*Inittialize!$F$7,HSD!J7*Inittialize!$F$8,HSD!J8*Inittialize!$F$9,HSD!J9*Inittialize!$F$10,HSD!J10*Inittialize!$F$11,HSD!J11*Inittialize!$F$12),
SUM(HS!J34*Inittialize!$F$3,HS!J3*Inittialize!$F$4,HS!J4*Inittialize!$F$5,HS!J5*Inittialize!$F$6,HS!J6*Inittialize!$F$7,HS!J7*Inittialize!$F$8,HS!J8*Inittialize!$F$9,HS!J9*Inittialize!$F$10,HS!J10*Inittialize!$F$11,HS!J11*Inittialize!$F$12)
)+J31)</f>
        <v>-0.7601885722140338</v>
      </c>
      <c r="K18" s="9">
        <f>(IF(Rules!$B$10=Rules!$D$10,
SUM(HSD!K34*Inittialize!$F$3,HSD!K3*Inittialize!$F$4,HSD!K4*Inittialize!$F$5,HSD!K5*Inittialize!$F$6,HSD!K6*Inittialize!$F$7,HSD!K7*Inittialize!$F$8,HSD!K8*Inittialize!$F$9,HSD!K9*Inittialize!$F$10,HSD!K10*Inittialize!$F$11,HSD!K11*Inittialize!$F$12),
SUM(HS!K34*Inittialize!$F$3,HS!K3*Inittialize!$F$4,HS!K4*Inittialize!$F$5,HS!K5*Inittialize!$F$6,HS!K6*Inittialize!$F$7,HS!K7*Inittialize!$F$8,HS!K8*Inittialize!$F$9,HS!K9*Inittialize!$F$10,HS!K10*Inittialize!$F$11,HS!K11*Inittialize!$F$12)
)+K31)</f>
        <v>-1.1638549109590972</v>
      </c>
    </row>
    <row r="19" spans="1:11" x14ac:dyDescent="0.25">
      <c r="A19" s="98">
        <v>3</v>
      </c>
      <c r="B19" s="93">
        <f>(IF(Rules!$B$10=Rules!$D$10,
SUM(HSD!B35*Inittialize!$F$3,HSD!B4*Inittialize!$F$4,HSD!B5*Inittialize!$F$5,HSD!B6*Inittialize!$F$6,HSD!B7*Inittialize!$F$7,HSD!B8*Inittialize!$F$8,HSD!B9*Inittialize!$F$9,HSD!B10*Inittialize!$F$10,HSD!B11*Inittialize!$F$11,HSD!B12*Inittialize!$F$12),
SUM(HS!B35*Inittialize!$F$3,HS!B4*Inittialize!$F$4,HS!B5*Inittialize!$F$5,HS!B6*Inittialize!$F$6,HS!B7*Inittialize!$F$7,HS!B8*Inittialize!$F$8,HS!B9*Inittialize!$F$9,HS!B10*Inittialize!$F$10,HS!B11*Inittialize!$F$11,HS!B12*Inittialize!$F$12)
)+B32)</f>
        <v>-1.4589785639790216</v>
      </c>
      <c r="C19" s="1">
        <f>(IF(Rules!$B$10=Rules!$D$10,
SUM(HSD!C35*Inittialize!$F$3,HSD!C4*Inittialize!$F$4,HSD!C5*Inittialize!$F$5,HSD!C6*Inittialize!$F$6,HSD!C7*Inittialize!$F$7,HSD!C8*Inittialize!$F$8,HSD!C9*Inittialize!$F$9,HSD!C10*Inittialize!$F$10,HSD!C11*Inittialize!$F$11,HSD!C12*Inittialize!$F$12),
SUM(HS!C35*Inittialize!$F$3,HS!C4*Inittialize!$F$4,HS!C5*Inittialize!$F$5,HS!C6*Inittialize!$F$6,HS!C7*Inittialize!$F$7,HS!C8*Inittialize!$F$8,HS!C9*Inittialize!$F$9,HS!C10*Inittialize!$F$10,HS!C11*Inittialize!$F$11,HS!C12*Inittialize!$F$12)
)+C32)</f>
        <v>-0.40209001759141005</v>
      </c>
      <c r="D19" s="1">
        <f>(IF(Rules!$B$10=Rules!$D$10,
SUM(HSD!D35*Inittialize!$F$3,HSD!D4*Inittialize!$F$4,HSD!D5*Inittialize!$F$5,HSD!D6*Inittialize!$F$6,HSD!D7*Inittialize!$F$7,HSD!D8*Inittialize!$F$8,HSD!D9*Inittialize!$F$9,HSD!D10*Inittialize!$F$10,HSD!D11*Inittialize!$F$11,HSD!D12*Inittialize!$F$12),
SUM(HS!D35*Inittialize!$F$3,HS!D4*Inittialize!$F$4,HS!D5*Inittialize!$F$5,HS!D6*Inittialize!$F$6,HS!D7*Inittialize!$F$7,HS!D8*Inittialize!$F$8,HS!D9*Inittialize!$F$9,HS!D10*Inittialize!$F$10,HS!D11*Inittialize!$F$11,HS!D12*Inittialize!$F$12)
)+D32)</f>
        <v>-0.27550343311558984</v>
      </c>
      <c r="E19" s="1">
        <f>(IF(Rules!$B$10=Rules!$D$10,
SUM(HSD!E35*Inittialize!$F$3,HSD!E4*Inittialize!$F$4,HSD!E5*Inittialize!$F$5,HSD!E6*Inittialize!$F$6,HSD!E7*Inittialize!$F$7,HSD!E8*Inittialize!$F$8,HSD!E9*Inittialize!$F$9,HSD!E10*Inittialize!$F$10,HSD!E11*Inittialize!$F$11,HSD!E12*Inittialize!$F$12),
SUM(HS!E35*Inittialize!$F$3,HS!E4*Inittialize!$F$4,HS!E5*Inittialize!$F$5,HS!E6*Inittialize!$F$6,HS!E7*Inittialize!$F$7,HS!E8*Inittialize!$F$8,HS!E9*Inittialize!$F$9,HS!E10*Inittialize!$F$10,HS!E11*Inittialize!$F$11,HS!E12*Inittialize!$F$12)
)+E32)</f>
        <v>-0.14504516283562147</v>
      </c>
      <c r="F19" s="1">
        <f>(IF(Rules!$B$10=Rules!$D$10,
SUM(HSD!F35*Inittialize!$F$3,HSD!F4*Inittialize!$F$4,HSD!F5*Inittialize!$F$5,HSD!F6*Inittialize!$F$6,HSD!F7*Inittialize!$F$7,HSD!F8*Inittialize!$F$8,HSD!F9*Inittialize!$F$9,HSD!F10*Inittialize!$F$10,HSD!F11*Inittialize!$F$11,HSD!F12*Inittialize!$F$12),
SUM(HS!F35*Inittialize!$F$3,HS!F4*Inittialize!$F$4,HS!F5*Inittialize!$F$5,HS!F6*Inittialize!$F$6,HS!F7*Inittialize!$F$7,HS!F8*Inittialize!$F$8,HS!F9*Inittialize!$F$9,HS!F10*Inittialize!$F$10,HS!F11*Inittialize!$F$11,HS!F12*Inittialize!$F$12)
)+F32)</f>
        <v>6.7982848558684195E-4</v>
      </c>
      <c r="G19" s="1">
        <f>(IF(Rules!$B$10=Rules!$D$10,
SUM(HSD!G35*Inittialize!$F$3,HSD!G4*Inittialize!$F$4,HSD!G5*Inittialize!$F$5,HSD!G6*Inittialize!$F$6,HSD!G7*Inittialize!$F$7,HSD!G8*Inittialize!$F$8,HSD!G9*Inittialize!$F$9,HSD!G10*Inittialize!$F$10,HSD!G11*Inittialize!$F$11,HSD!G12*Inittialize!$F$12),
SUM(HS!G35*Inittialize!$F$3,HS!G4*Inittialize!$F$4,HS!G5*Inittialize!$F$5,HS!G6*Inittialize!$F$6,HS!G7*Inittialize!$F$7,HS!G8*Inittialize!$F$8,HS!G9*Inittialize!$F$9,HS!G10*Inittialize!$F$10,HS!G11*Inittialize!$F$11,HS!G12*Inittialize!$F$12)
)+G32)</f>
        <v>9.7885212826237245E-2</v>
      </c>
      <c r="H19" s="1">
        <f>(IF(Rules!$B$10=Rules!$D$10,
SUM(HSD!H35*Inittialize!$F$3,HSD!H4*Inittialize!$F$4,HSD!H5*Inittialize!$F$5,HSD!H6*Inittialize!$F$6,HSD!H7*Inittialize!$F$7,HSD!H8*Inittialize!$F$8,HSD!H9*Inittialize!$F$9,HSD!H10*Inittialize!$F$10,HSD!H11*Inittialize!$F$11,HSD!H12*Inittialize!$F$12),
SUM(HS!H35*Inittialize!$F$3,HS!H4*Inittialize!$F$4,HS!H5*Inittialize!$F$5,HS!H6*Inittialize!$F$6,HS!H7*Inittialize!$F$7,HS!H8*Inittialize!$F$8,HS!H9*Inittialize!$F$9,HS!H10*Inittialize!$F$10,HS!H11*Inittialize!$F$11,HS!H12*Inittialize!$F$12)
)+H32)</f>
        <v>-0.22975035416142664</v>
      </c>
      <c r="I19" s="1">
        <f>(IF(Rules!$B$10=Rules!$D$10,
SUM(HSD!I35*Inittialize!$F$3,HSD!I4*Inittialize!$F$4,HSD!I5*Inittialize!$F$5,HSD!I6*Inittialize!$F$6,HSD!I7*Inittialize!$F$7,HSD!I8*Inittialize!$F$8,HSD!I9*Inittialize!$F$9,HSD!I10*Inittialize!$F$10,HSD!I11*Inittialize!$F$11,HSD!I12*Inittialize!$F$12),
SUM(HS!I35*Inittialize!$F$3,HS!I4*Inittialize!$F$4,HS!I5*Inittialize!$F$5,HS!I6*Inittialize!$F$6,HS!I7*Inittialize!$F$7,HS!I8*Inittialize!$F$8,HS!I9*Inittialize!$F$9,HS!I10*Inittialize!$F$10,HS!I11*Inittialize!$F$11,HS!I12*Inittialize!$F$12)
)+I32)</f>
        <v>-0.52376752260080406</v>
      </c>
      <c r="J19" s="1">
        <f>(IF(Rules!$B$10=Rules!$D$10,
SUM(HSD!J35*Inittialize!$F$3,HSD!J4*Inittialize!$F$4,HSD!J5*Inittialize!$F$5,HSD!J6*Inittialize!$F$6,HSD!J7*Inittialize!$F$7,HSD!J8*Inittialize!$F$8,HSD!J9*Inittialize!$F$9,HSD!J10*Inittialize!$F$10,HSD!J11*Inittialize!$F$11,HSD!J12*Inittialize!$F$12),
SUM(HS!J35*Inittialize!$F$3,HS!J4*Inittialize!$F$4,HS!J5*Inittialize!$F$5,HS!J6*Inittialize!$F$6,HS!J7*Inittialize!$F$7,HS!J8*Inittialize!$F$8,HS!J9*Inittialize!$F$9,HS!J10*Inittialize!$F$10,HS!J11*Inittialize!$F$11,HS!J12*Inittialize!$F$12)
)+J32)</f>
        <v>-0.86030649125449743</v>
      </c>
      <c r="K19" s="9">
        <f>(IF(Rules!$B$10=Rules!$D$10,
SUM(HSD!K35*Inittialize!$F$3,HSD!K4*Inittialize!$F$4,HSD!K5*Inittialize!$F$5,HSD!K6*Inittialize!$F$6,HSD!K7*Inittialize!$F$7,HSD!K8*Inittialize!$F$8,HSD!K9*Inittialize!$F$9,HSD!K10*Inittialize!$F$10,HSD!K11*Inittialize!$F$11,HSD!K12*Inittialize!$F$12),
SUM(HS!K35*Inittialize!$F$3,HS!K4*Inittialize!$F$4,HS!K5*Inittialize!$F$5,HS!K6*Inittialize!$F$6,HS!K7*Inittialize!$F$7,HS!K8*Inittialize!$F$8,HS!K9*Inittialize!$F$9,HS!K10*Inittialize!$F$10,HS!K11*Inittialize!$F$11,HS!K12*Inittialize!$F$12)
)+K32)</f>
        <v>-1.2511192051303923</v>
      </c>
    </row>
    <row r="20" spans="1:11" x14ac:dyDescent="0.25">
      <c r="A20" s="98">
        <v>4</v>
      </c>
      <c r="B20" s="93">
        <f>(IF(Rules!$B$10=Rules!$D$10,
SUM(HSD!B36*Inittialize!$F$3,HSD!B5*Inittialize!$F$4,HSD!B6*Inittialize!$F$5,HSD!B7*Inittialize!$F$6,HSD!B8*Inittialize!$F$7,HSD!B9*Inittialize!$F$8,HSD!B10*Inittialize!$F$9,HSD!B11*Inittialize!$F$10,HSD!B12*Inittialize!$F$11,HSD!B13*Inittialize!$F$12),
SUM(HS!B36*Inittialize!$F$3,HS!B5*Inittialize!$F$4,HS!B6*Inittialize!$F$5,HS!B7*Inittialize!$F$6,HS!B8*Inittialize!$F$7,HS!B9*Inittialize!$F$8,HS!B10*Inittialize!$F$9,HS!B11*Inittialize!$F$10,HS!B12*Inittialize!$F$11,HS!B13*Inittialize!$F$12)
)+B33)</f>
        <v>-1.5415412264674653</v>
      </c>
      <c r="C20" s="1">
        <f>(IF(Rules!$B$10=Rules!$D$10,
SUM(HSD!C36*Inittialize!$F$3,HSD!C5*Inittialize!$F$4,HSD!C6*Inittialize!$F$5,HSD!C7*Inittialize!$F$6,HSD!C8*Inittialize!$F$7,HSD!C9*Inittialize!$F$8,HSD!C10*Inittialize!$F$9,HSD!C11*Inittialize!$F$10,HSD!C12*Inittialize!$F$11,HSD!C13*Inittialize!$F$12),
SUM(HS!C36*Inittialize!$F$3,HS!C5*Inittialize!$F$4,HS!C6*Inittialize!$F$5,HS!C7*Inittialize!$F$6,HS!C8*Inittialize!$F$7,HS!C9*Inittialize!$F$8,HS!C10*Inittialize!$F$9,HS!C11*Inittialize!$F$10,HS!C12*Inittialize!$F$11,HS!C13*Inittialize!$F$12)
)+C33)</f>
        <v>-0.45965331047568553</v>
      </c>
      <c r="D20" s="1">
        <f>(IF(Rules!$B$10=Rules!$D$10,
SUM(HSD!D36*Inittialize!$F$3,HSD!D5*Inittialize!$F$4,HSD!D6*Inittialize!$F$5,HSD!D7*Inittialize!$F$6,HSD!D8*Inittialize!$F$7,HSD!D9*Inittialize!$F$8,HSD!D10*Inittialize!$F$9,HSD!D11*Inittialize!$F$10,HSD!D12*Inittialize!$F$11,HSD!D13*Inittialize!$F$12),
SUM(HS!D36*Inittialize!$F$3,HS!D5*Inittialize!$F$4,HS!D6*Inittialize!$F$5,HS!D7*Inittialize!$F$6,HS!D8*Inittialize!$F$7,HS!D9*Inittialize!$F$8,HS!D10*Inittialize!$F$9,HS!D11*Inittialize!$F$10,HS!D12*Inittialize!$F$11,HS!D13*Inittialize!$F$12)
)+D33)</f>
        <v>-0.33045325719897728</v>
      </c>
      <c r="E20" s="1">
        <f>(IF(Rules!$B$10=Rules!$D$10,
SUM(HSD!E36*Inittialize!$F$3,HSD!E5*Inittialize!$F$4,HSD!E6*Inittialize!$F$5,HSD!E7*Inittialize!$F$6,HSD!E8*Inittialize!$F$7,HSD!E9*Inittialize!$F$8,HSD!E10*Inittialize!$F$9,HSD!E11*Inittialize!$F$10,HSD!E12*Inittialize!$F$11,HSD!E13*Inittialize!$F$12),
SUM(HS!E36*Inittialize!$F$3,HS!E5*Inittialize!$F$4,HS!E6*Inittialize!$F$5,HS!E7*Inittialize!$F$6,HS!E8*Inittialize!$F$7,HS!E9*Inittialize!$F$8,HS!E10*Inittialize!$F$9,HS!E11*Inittialize!$F$10,HS!E12*Inittialize!$F$11,HS!E13*Inittialize!$F$12)
)+E33)</f>
        <v>-0.19746968042766772</v>
      </c>
      <c r="F20" s="1">
        <f>(IF(Rules!$B$10=Rules!$D$10,
SUM(HSD!F36*Inittialize!$F$3,HSD!F5*Inittialize!$F$4,HSD!F6*Inittialize!$F$5,HSD!F7*Inittialize!$F$6,HSD!F8*Inittialize!$F$7,HSD!F9*Inittialize!$F$8,HSD!F10*Inittialize!$F$9,HSD!F11*Inittialize!$F$10,HSD!F12*Inittialize!$F$11,HSD!F13*Inittialize!$F$12),
SUM(HS!F36*Inittialize!$F$3,HS!F5*Inittialize!$F$4,HS!F6*Inittialize!$F$5,HS!F7*Inittialize!$F$6,HS!F8*Inittialize!$F$7,HS!F9*Inittialize!$F$8,HS!F10*Inittialize!$F$9,HS!F11*Inittialize!$F$10,HS!F12*Inittialize!$F$11,HS!F13*Inittialize!$F$12)
)+F33)</f>
        <v>-4.9519706079706211E-2</v>
      </c>
      <c r="G20" s="1">
        <f>(IF(Rules!$B$10=Rules!$D$10,
SUM(HSD!G36*Inittialize!$F$3,HSD!G5*Inittialize!$F$4,HSD!G6*Inittialize!$F$5,HSD!G7*Inittialize!$F$6,HSD!G8*Inittialize!$F$7,HSD!G9*Inittialize!$F$8,HSD!G10*Inittialize!$F$9,HSD!G11*Inittialize!$F$10,HSD!G12*Inittialize!$F$11,HSD!G13*Inittialize!$F$12),
SUM(HS!G36*Inittialize!$F$3,HS!G5*Inittialize!$F$4,HS!G6*Inittialize!$F$5,HS!G7*Inittialize!$F$6,HS!G8*Inittialize!$F$7,HS!G9*Inittialize!$F$8,HS!G10*Inittialize!$F$9,HS!G11*Inittialize!$F$10,HS!G12*Inittialize!$F$11,HS!G13*Inittialize!$F$12)
)+G33)</f>
        <v>4.4521669123918972E-2</v>
      </c>
      <c r="H20" s="1">
        <f>(IF(Rules!$B$10=Rules!$D$10,
SUM(HSD!H36*Inittialize!$F$3,HSD!H5*Inittialize!$F$4,HSD!H6*Inittialize!$F$5,HSD!H7*Inittialize!$F$6,HSD!H8*Inittialize!$F$7,HSD!H9*Inittialize!$F$8,HSD!H10*Inittialize!$F$9,HSD!H11*Inittialize!$F$10,HSD!H12*Inittialize!$F$11,HSD!H13*Inittialize!$F$12),
SUM(HS!H36*Inittialize!$F$3,HS!H5*Inittialize!$F$4,HS!H6*Inittialize!$F$5,HS!H7*Inittialize!$F$6,HS!H8*Inittialize!$F$7,HS!H9*Inittialize!$F$8,HS!H10*Inittialize!$F$9,HS!H11*Inittialize!$F$10,HS!H12*Inittialize!$F$11,HS!H13*Inittialize!$F$12)
)+H33)</f>
        <v>-0.35311680423385478</v>
      </c>
      <c r="I20" s="1">
        <f>(IF(Rules!$B$10=Rules!$D$10,
SUM(HSD!I36*Inittialize!$F$3,HSD!I5*Inittialize!$F$4,HSD!I6*Inittialize!$F$5,HSD!I7*Inittialize!$F$6,HSD!I8*Inittialize!$F$7,HSD!I9*Inittialize!$F$8,HSD!I10*Inittialize!$F$9,HSD!I11*Inittialize!$F$10,HSD!I12*Inittialize!$F$11,HSD!I13*Inittialize!$F$12),
SUM(HS!I36*Inittialize!$F$3,HS!I5*Inittialize!$F$4,HS!I6*Inittialize!$F$5,HS!I7*Inittialize!$F$6,HS!I8*Inittialize!$F$7,HS!I9*Inittialize!$F$8,HS!I10*Inittialize!$F$9,HS!I11*Inittialize!$F$10,HS!I12*Inittialize!$F$11,HS!I13*Inittialize!$F$12)
)+I33)</f>
        <v>-0.63733661064082048</v>
      </c>
      <c r="J20" s="1">
        <f>(IF(Rules!$B$10=Rules!$D$10,
SUM(HSD!J36*Inittialize!$F$3,HSD!J5*Inittialize!$F$4,HSD!J6*Inittialize!$F$5,HSD!J7*Inittialize!$F$6,HSD!J8*Inittialize!$F$7,HSD!J9*Inittialize!$F$8,HSD!J10*Inittialize!$F$9,HSD!J11*Inittialize!$F$10,HSD!J12*Inittialize!$F$11,HSD!J13*Inittialize!$F$12),
SUM(HS!J36*Inittialize!$F$3,HS!J5*Inittialize!$F$4,HS!J6*Inittialize!$F$5,HS!J7*Inittialize!$F$6,HS!J8*Inittialize!$F$7,HS!J9*Inittialize!$F$8,HS!J10*Inittialize!$F$9,HS!J11*Inittialize!$F$10,HS!J12*Inittialize!$F$11,HS!J13*Inittialize!$F$12)
)+J33)</f>
        <v>-0.96266471661346209</v>
      </c>
      <c r="K20" s="9">
        <f>(IF(Rules!$B$10=Rules!$D$10,
SUM(HSD!K36*Inittialize!$F$3,HSD!K5*Inittialize!$F$4,HSD!K6*Inittialize!$F$5,HSD!K7*Inittialize!$F$6,HSD!K8*Inittialize!$F$7,HSD!K9*Inittialize!$F$8,HSD!K10*Inittialize!$F$9,HSD!K11*Inittialize!$F$10,HSD!K12*Inittialize!$F$11,HSD!K13*Inittialize!$F$12),
SUM(HS!K36*Inittialize!$F$3,HS!K5*Inittialize!$F$4,HS!K6*Inittialize!$F$5,HS!K7*Inittialize!$F$6,HS!K8*Inittialize!$F$7,HS!K9*Inittialize!$F$8,HS!K10*Inittialize!$F$9,HS!K11*Inittialize!$F$10,HS!K12*Inittialize!$F$11,HS!K13*Inittialize!$F$12)
)+K33)</f>
        <v>-1.3403994574540441</v>
      </c>
    </row>
    <row r="21" spans="1:11" x14ac:dyDescent="0.25">
      <c r="A21" s="98">
        <v>5</v>
      </c>
      <c r="B21" s="93">
        <f>(IF(Rules!$B$10=Rules!$D$10,
SUM(HSD!B37*Inittialize!$F$3,HSD!B6*Inittialize!$F$4,HSD!B7*Inittialize!$F$5,HSD!B8*Inittialize!$F$6,HSD!B9*Inittialize!$F$7,HSD!B10*Inittialize!$F$8,HSD!B11*Inittialize!$F$9,HSD!B12*Inittialize!$F$10,HSD!B13*Inittialize!$F$11,HSD!B14*Inittialize!$F$12),
SUM(HS!B37*Inittialize!$F$3,HS!B6*Inittialize!$F$4,HS!B7*Inittialize!$F$5,HS!B8*Inittialize!$F$6,HS!B9*Inittialize!$F$7,HS!B10*Inittialize!$F$8,HS!B11*Inittialize!$F$9,HS!B12*Inittialize!$F$10,HS!B13*Inittialize!$F$11,HS!B14*Inittialize!$F$12)
)+B34)</f>
        <v>-1.6252892084456767</v>
      </c>
      <c r="C21" s="1">
        <f>(IF(Rules!$B$10=Rules!$D$10,
SUM(HSD!C37*Inittialize!$F$3,HSD!C6*Inittialize!$F$4,HSD!C7*Inittialize!$F$5,HSD!C8*Inittialize!$F$6,HSD!C9*Inittialize!$F$7,HSD!C10*Inittialize!$F$8,HSD!C11*Inittialize!$F$9,HSD!C12*Inittialize!$F$10,HSD!C13*Inittialize!$F$11,HSD!C14*Inittialize!$F$12),
SUM(HS!C37*Inittialize!$F$3,HS!C6*Inittialize!$F$4,HS!C7*Inittialize!$F$5,HS!C8*Inittialize!$F$6,HS!C9*Inittialize!$F$7,HS!C10*Inittialize!$F$8,HS!C11*Inittialize!$F$9,HS!C12*Inittialize!$F$10,HS!C13*Inittialize!$F$11,HS!C14*Inittialize!$F$12)
)+C34)</f>
        <v>-0.51286226825499004</v>
      </c>
      <c r="D21" s="1">
        <f>(IF(Rules!$B$10=Rules!$D$10,
SUM(HSD!D37*Inittialize!$F$3,HSD!D6*Inittialize!$F$4,HSD!D7*Inittialize!$F$5,HSD!D8*Inittialize!$F$6,HSD!D9*Inittialize!$F$7,HSD!D10*Inittialize!$F$8,HSD!D11*Inittialize!$F$9,HSD!D12*Inittialize!$F$10,HSD!D13*Inittialize!$F$11,HSD!D14*Inittialize!$F$12),
SUM(HS!D37*Inittialize!$F$3,HS!D6*Inittialize!$F$4,HS!D7*Inittialize!$F$5,HS!D8*Inittialize!$F$6,HS!D9*Inittialize!$F$7,HS!D10*Inittialize!$F$8,HS!D11*Inittialize!$F$9,HS!D12*Inittialize!$F$10,HS!D13*Inittialize!$F$11,HS!D14*Inittialize!$F$12)
)+D34)</f>
        <v>-0.38124090904595931</v>
      </c>
      <c r="E21" s="1">
        <f>(IF(Rules!$B$10=Rules!$D$10,
SUM(HSD!E37*Inittialize!$F$3,HSD!E6*Inittialize!$F$4,HSD!E7*Inittialize!$F$5,HSD!E8*Inittialize!$F$6,HSD!E9*Inittialize!$F$7,HSD!E10*Inittialize!$F$8,HSD!E11*Inittialize!$F$9,HSD!E12*Inittialize!$F$10,HSD!E13*Inittialize!$F$11,HSD!E14*Inittialize!$F$12),
SUM(HS!E37*Inittialize!$F$3,HS!E6*Inittialize!$F$4,HS!E7*Inittialize!$F$5,HS!E8*Inittialize!$F$6,HS!E9*Inittialize!$F$7,HS!E10*Inittialize!$F$8,HS!E11*Inittialize!$F$9,HS!E12*Inittialize!$F$10,HS!E13*Inittialize!$F$11,HS!E14*Inittialize!$F$12)
)+E34)</f>
        <v>-0.24591785679877706</v>
      </c>
      <c r="F21" s="1">
        <f>(IF(Rules!$B$10=Rules!$D$10,
SUM(HSD!F37*Inittialize!$F$3,HSD!F6*Inittialize!$F$4,HSD!F7*Inittialize!$F$5,HSD!F8*Inittialize!$F$6,HSD!F9*Inittialize!$F$7,HSD!F10*Inittialize!$F$8,HSD!F11*Inittialize!$F$9,HSD!F12*Inittialize!$F$10,HSD!F13*Inittialize!$F$11,HSD!F14*Inittialize!$F$12),
SUM(HS!F37*Inittialize!$F$3,HS!F6*Inittialize!$F$4,HS!F7*Inittialize!$F$5,HS!F8*Inittialize!$F$6,HS!F9*Inittialize!$F$7,HS!F10*Inittialize!$F$8,HS!F11*Inittialize!$F$9,HS!F12*Inittialize!$F$10,HS!F13*Inittialize!$F$11,HS!F14*Inittialize!$F$12)
)+F34)</f>
        <v>-9.5915881567439187E-2</v>
      </c>
      <c r="G21" s="1">
        <f>(IF(Rules!$B$10=Rules!$D$10,
SUM(HSD!G37*Inittialize!$F$3,HSD!G6*Inittialize!$F$4,HSD!G7*Inittialize!$F$5,HSD!G8*Inittialize!$F$6,HSD!G9*Inittialize!$F$7,HSD!G10*Inittialize!$F$8,HSD!G11*Inittialize!$F$9,HSD!G12*Inittialize!$F$10,HSD!G13*Inittialize!$F$11,HSD!G14*Inittialize!$F$12),
SUM(HS!G37*Inittialize!$F$3,HS!G6*Inittialize!$F$4,HS!G7*Inittialize!$F$5,HS!G8*Inittialize!$F$6,HS!G9*Inittialize!$F$7,HS!G10*Inittialize!$F$8,HS!G11*Inittialize!$F$9,HS!G12*Inittialize!$F$10,HS!G13*Inittialize!$F$11,HS!G14*Inittialize!$F$12)
)+G34)</f>
        <v>-4.7453513537609182E-3</v>
      </c>
      <c r="H21" s="1">
        <f>(IF(Rules!$B$10=Rules!$D$10,
SUM(HSD!H37*Inittialize!$F$3,HSD!H6*Inittialize!$F$4,HSD!H7*Inittialize!$F$5,HSD!H8*Inittialize!$F$6,HSD!H9*Inittialize!$F$7,HSD!H10*Inittialize!$F$8,HSD!H11*Inittialize!$F$9,HSD!H12*Inittialize!$F$10,HSD!H13*Inittialize!$F$11,HSD!H14*Inittialize!$F$12),
SUM(HS!H37*Inittialize!$F$3,HS!H6*Inittialize!$F$4,HS!H7*Inittialize!$F$5,HS!H8*Inittialize!$F$6,HS!H9*Inittialize!$F$7,HS!H10*Inittialize!$F$8,HS!H11*Inittialize!$F$9,HS!H12*Inittialize!$F$10,HS!H13*Inittialize!$F$11,HS!H14*Inittialize!$F$12)
)+H34)</f>
        <v>-0.47778976753659408</v>
      </c>
      <c r="I21" s="1">
        <f>(IF(Rules!$B$10=Rules!$D$10,
SUM(HSD!I37*Inittialize!$F$3,HSD!I6*Inittialize!$F$4,HSD!I7*Inittialize!$F$5,HSD!I8*Inittialize!$F$6,HSD!I9*Inittialize!$F$7,HSD!I10*Inittialize!$F$8,HSD!I11*Inittialize!$F$9,HSD!I12*Inittialize!$F$10,HSD!I13*Inittialize!$F$11,HSD!I14*Inittialize!$F$12),
SUM(HS!I37*Inittialize!$F$3,HS!I6*Inittialize!$F$4,HS!I7*Inittialize!$F$5,HS!I8*Inittialize!$F$6,HS!I9*Inittialize!$F$7,HS!I10*Inittialize!$F$8,HS!I11*Inittialize!$F$9,HS!I12*Inittialize!$F$10,HS!I13*Inittialize!$F$11,HS!I14*Inittialize!$F$12)
)+I34)</f>
        <v>-0.75237321561274084</v>
      </c>
      <c r="J21" s="1">
        <f>(IF(Rules!$B$10=Rules!$D$10,
SUM(HSD!J37*Inittialize!$F$3,HSD!J6*Inittialize!$F$4,HSD!J7*Inittialize!$F$5,HSD!J8*Inittialize!$F$6,HSD!J9*Inittialize!$F$7,HSD!J10*Inittialize!$F$8,HSD!J11*Inittialize!$F$9,HSD!J12*Inittialize!$F$10,HSD!J13*Inittialize!$F$11,HSD!J14*Inittialize!$F$12),
SUM(HS!J37*Inittialize!$F$3,HS!J6*Inittialize!$F$4,HS!J7*Inittialize!$F$5,HS!J8*Inittialize!$F$6,HS!J9*Inittialize!$F$7,HS!J10*Inittialize!$F$8,HS!J11*Inittialize!$F$9,HS!J12*Inittialize!$F$10,HS!J13*Inittialize!$F$11,HS!J14*Inittialize!$F$12)
)+J34)</f>
        <v>-1.0664602134318364</v>
      </c>
      <c r="K21" s="9">
        <f>(IF(Rules!$B$10=Rules!$D$10,
SUM(HSD!K37*Inittialize!$F$3,HSD!K6*Inittialize!$F$4,HSD!K7*Inittialize!$F$5,HSD!K8*Inittialize!$F$6,HSD!K9*Inittialize!$F$7,HSD!K10*Inittialize!$F$8,HSD!K11*Inittialize!$F$9,HSD!K12*Inittialize!$F$10,HSD!K13*Inittialize!$F$11,HSD!K14*Inittialize!$F$12),
SUM(HS!K37*Inittialize!$F$3,HS!K6*Inittialize!$F$4,HS!K7*Inittialize!$F$5,HS!K8*Inittialize!$F$6,HS!K9*Inittialize!$F$7,HS!K10*Inittialize!$F$8,HS!K11*Inittialize!$F$9,HS!K12*Inittialize!$F$10,HS!K13*Inittialize!$F$11,HS!K14*Inittialize!$F$12)
)+K34)</f>
        <v>-1.4309738103235916</v>
      </c>
    </row>
    <row r="22" spans="1:11" x14ac:dyDescent="0.25">
      <c r="A22" s="98">
        <v>6</v>
      </c>
      <c r="B22" s="93">
        <f>(IF(Rules!$B$10=Rules!$D$10,
SUM(HSD!B38*Inittialize!$F$3,HSD!B7*Inittialize!$F$4,HSD!B8*Inittialize!$F$5,HSD!B9*Inittialize!$F$6,HSD!B10*Inittialize!$F$7,HSD!B11*Inittialize!$F$8,HSD!B12*Inittialize!$F$9,HSD!B13*Inittialize!$F$10,HSD!B14*Inittialize!$F$11,HSD!B15*Inittialize!$F$12),
SUM(HS!B38*Inittialize!$F$3,HS!B7*Inittialize!$F$4,HS!B8*Inittialize!$F$5,HS!B9*Inittialize!$F$6,HS!B10*Inittialize!$F$7,HS!B11*Inittialize!$F$8,HS!B12*Inittialize!$F$9,HS!B13*Inittialize!$F$10,HS!B14*Inittialize!$F$11,HS!B15*Inittialize!$F$12)
)+B35)</f>
        <v>-1.6787476138840436</v>
      </c>
      <c r="C22" s="1">
        <f>(IF(Rules!$B$10=Rules!$D$10,
SUM(HSD!C38*Inittialize!$F$3,HSD!C7*Inittialize!$F$4,HSD!C8*Inittialize!$F$5,HSD!C9*Inittialize!$F$6,HSD!C10*Inittialize!$F$7,HSD!C11*Inittialize!$F$8,HSD!C12*Inittialize!$F$9,HSD!C13*Inittialize!$F$10,HSD!C14*Inittialize!$F$11,HSD!C15*Inittialize!$F$12),
SUM(HS!C38*Inittialize!$F$3,HS!C7*Inittialize!$F$4,HS!C8*Inittialize!$F$5,HS!C9*Inittialize!$F$6,HS!C10*Inittialize!$F$7,HS!C11*Inittialize!$F$8,HS!C12*Inittialize!$F$9,HS!C13*Inittialize!$F$10,HS!C14*Inittialize!$F$11,HS!C15*Inittialize!$F$12)
)+C35)</f>
        <v>-0.56303646984007982</v>
      </c>
      <c r="D22" s="1">
        <f>(IF(Rules!$B$10=Rules!$D$10,
SUM(HSD!D38*Inittialize!$F$3,HSD!D7*Inittialize!$F$4,HSD!D8*Inittialize!$F$5,HSD!D9*Inittialize!$F$6,HSD!D10*Inittialize!$F$7,HSD!D11*Inittialize!$F$8,HSD!D12*Inittialize!$F$9,HSD!D13*Inittialize!$F$10,HSD!D14*Inittialize!$F$11,HSD!D15*Inittialize!$F$12),
SUM(HS!D38*Inittialize!$F$3,HS!D7*Inittialize!$F$4,HS!D8*Inittialize!$F$5,HS!D9*Inittialize!$F$6,HS!D10*Inittialize!$F$7,HS!D11*Inittialize!$F$8,HS!D12*Inittialize!$F$9,HS!D13*Inittialize!$F$10,HS!D14*Inittialize!$F$11,HS!D15*Inittialize!$F$12)
)+D35)</f>
        <v>-0.42916431203443328</v>
      </c>
      <c r="E22" s="1">
        <f>(IF(Rules!$B$10=Rules!$D$10,
SUM(HSD!E38*Inittialize!$F$3,HSD!E7*Inittialize!$F$4,HSD!E8*Inittialize!$F$5,HSD!E9*Inittialize!$F$6,HSD!E10*Inittialize!$F$7,HSD!E11*Inittialize!$F$8,HSD!E12*Inittialize!$F$9,HSD!E13*Inittialize!$F$10,HSD!E14*Inittialize!$F$11,HSD!E15*Inittialize!$F$12),
SUM(HS!E38*Inittialize!$F$3,HS!E7*Inittialize!$F$4,HS!E8*Inittialize!$F$5,HS!E9*Inittialize!$F$6,HS!E10*Inittialize!$F$7,HS!E11*Inittialize!$F$8,HS!E12*Inittialize!$F$9,HS!E13*Inittialize!$F$10,HS!E14*Inittialize!$F$11,HS!E15*Inittialize!$F$12)
)+E35)</f>
        <v>-0.29166856770554933</v>
      </c>
      <c r="F22" s="1">
        <f>(IF(Rules!$B$10=Rules!$D$10,
SUM(HSD!F38*Inittialize!$F$3,HSD!F7*Inittialize!$F$4,HSD!F8*Inittialize!$F$5,HSD!F9*Inittialize!$F$6,HSD!F10*Inittialize!$F$7,HSD!F11*Inittialize!$F$8,HSD!F12*Inittialize!$F$9,HSD!F13*Inittialize!$F$10,HSD!F14*Inittialize!$F$11,HSD!F15*Inittialize!$F$12),
SUM(HS!F38*Inittialize!$F$3,HS!F7*Inittialize!$F$4,HS!F8*Inittialize!$F$5,HS!F9*Inittialize!$F$6,HS!F10*Inittialize!$F$7,HS!F11*Inittialize!$F$8,HS!F12*Inittialize!$F$9,HS!F13*Inittialize!$F$10,HS!F14*Inittialize!$F$11,HS!F15*Inittialize!$F$12)
)+F35)</f>
        <v>-0.13966389332040943</v>
      </c>
      <c r="G22" s="1">
        <f>(IF(Rules!$B$10=Rules!$D$10,
SUM(HSD!G38*Inittialize!$F$3,HSD!G7*Inittialize!$F$4,HSD!G8*Inittialize!$F$5,HSD!G9*Inittialize!$F$6,HSD!G10*Inittialize!$F$7,HSD!G11*Inittialize!$F$8,HSD!G12*Inittialize!$F$9,HSD!G13*Inittialize!$F$10,HSD!G14*Inittialize!$F$11,HSD!G15*Inittialize!$F$12),
SUM(HS!G38*Inittialize!$F$3,HS!G7*Inittialize!$F$4,HS!G8*Inittialize!$F$5,HS!G9*Inittialize!$F$6,HS!G10*Inittialize!$F$7,HS!G11*Inittialize!$F$8,HS!G12*Inittialize!$F$9,HS!G13*Inittialize!$F$10,HS!G14*Inittialize!$F$11,HS!G15*Inittialize!$F$12)
)+G35)</f>
        <v>-5.2023342119497384E-2</v>
      </c>
      <c r="H22" s="1">
        <f>(IF(Rules!$B$10=Rules!$D$10,
SUM(HSD!H38*Inittialize!$F$3,HSD!H7*Inittialize!$F$4,HSD!H8*Inittialize!$F$5,HSD!H9*Inittialize!$F$6,HSD!H10*Inittialize!$F$7,HSD!H11*Inittialize!$F$8,HSD!H12*Inittialize!$F$9,HSD!H13*Inittialize!$F$10,HSD!H14*Inittialize!$F$11,HSD!H15*Inittialize!$F$12),
SUM(HS!H38*Inittialize!$F$3,HS!H7*Inittialize!$F$4,HS!H8*Inittialize!$F$5,HS!H9*Inittialize!$F$6,HS!H10*Inittialize!$F$7,HS!H11*Inittialize!$F$8,HS!H12*Inittialize!$F$9,HS!H13*Inittialize!$F$10,HS!H14*Inittialize!$F$11,HS!H15*Inittialize!$F$12)
)+H35)</f>
        <v>-0.60773082894679786</v>
      </c>
      <c r="I22" s="1">
        <f>(IF(Rules!$B$10=Rules!$D$10,
SUM(HSD!I38*Inittialize!$F$3,HSD!I7*Inittialize!$F$4,HSD!I8*Inittialize!$F$5,HSD!I9*Inittialize!$F$6,HSD!I10*Inittialize!$F$7,HSD!I11*Inittialize!$F$8,HSD!I12*Inittialize!$F$9,HSD!I13*Inittialize!$F$10,HSD!I14*Inittialize!$F$11,HSD!I15*Inittialize!$F$12),
SUM(HS!I38*Inittialize!$F$3,HS!I7*Inittialize!$F$4,HS!I8*Inittialize!$F$5,HS!I9*Inittialize!$F$6,HS!I10*Inittialize!$F$7,HS!I11*Inittialize!$F$8,HS!I12*Inittialize!$F$9,HS!I13*Inittialize!$F$10,HS!I14*Inittialize!$F$11,HS!I15*Inittialize!$F$12)
)+I35)</f>
        <v>-0.86896752528313903</v>
      </c>
      <c r="J22" s="1">
        <f>(IF(Rules!$B$10=Rules!$D$10,
SUM(HSD!J38*Inittialize!$F$3,HSD!J7*Inittialize!$F$4,HSD!J8*Inittialize!$F$5,HSD!J9*Inittialize!$F$6,HSD!J10*Inittialize!$F$7,HSD!J11*Inittialize!$F$8,HSD!J12*Inittialize!$F$9,HSD!J13*Inittialize!$F$10,HSD!J14*Inittialize!$F$11,HSD!J15*Inittialize!$F$12),
SUM(HS!J38*Inittialize!$F$3,HS!J7*Inittialize!$F$4,HS!J8*Inittialize!$F$5,HS!J9*Inittialize!$F$6,HS!J10*Inittialize!$F$7,HS!J11*Inittialize!$F$8,HS!J12*Inittialize!$F$9,HS!J13*Inittialize!$F$10,HS!J14*Inittialize!$F$11,HS!J15*Inittialize!$F$12)
)+J35)</f>
        <v>-1.1705628007909041</v>
      </c>
      <c r="K22" s="9">
        <f>(IF(Rules!$B$10=Rules!$D$10,
SUM(HSD!K38*Inittialize!$F$3,HSD!K7*Inittialize!$F$4,HSD!K8*Inittialize!$F$5,HSD!K9*Inittialize!$F$6,HSD!K10*Inittialize!$F$7,HSD!K11*Inittialize!$F$8,HSD!K12*Inittialize!$F$9,HSD!K13*Inittialize!$F$10,HSD!K14*Inittialize!$F$11,HSD!K15*Inittialize!$F$12),
SUM(HS!K38*Inittialize!$F$3,HS!K7*Inittialize!$F$4,HS!K8*Inittialize!$F$5,HS!K9*Inittialize!$F$6,HS!K10*Inittialize!$F$7,HS!K11*Inittialize!$F$8,HS!K12*Inittialize!$F$9,HS!K13*Inittialize!$F$10,HS!K14*Inittialize!$F$11,HS!K15*Inittialize!$F$12)
)+K35)</f>
        <v>-1.5220306491715818</v>
      </c>
    </row>
    <row r="23" spans="1:11" x14ac:dyDescent="0.25">
      <c r="A23" s="98">
        <v>7</v>
      </c>
      <c r="B23" s="93">
        <f>(IF(Rules!$B$10=Rules!$D$10,
SUM(HSD!B39*Inittialize!$F$3,HSD!B8*Inittialize!$F$4,HSD!B9*Inittialize!$F$5,HSD!B10*Inittialize!$F$6,HSD!B11*Inittialize!$F$7,HSD!B12*Inittialize!$F$8,HSD!B13*Inittialize!$F$9,HSD!B14*Inittialize!$F$10,HSD!B15*Inittialize!$F$11,HSD!B16*Inittialize!$F$12),
SUM(HS!B39*Inittialize!$F$3,HS!B8*Inittialize!$F$4,HS!B9*Inittialize!$F$5,HS!B10*Inittialize!$F$6,HS!B11*Inittialize!$F$7,HS!B12*Inittialize!$F$8,HS!B13*Inittialize!$F$9,HS!B14*Inittialize!$F$10,HS!B15*Inittialize!$F$11,HS!B16*Inittialize!$F$12)
)+B36)</f>
        <v>-1.598841534902764</v>
      </c>
      <c r="C23" s="1">
        <f>(IF(Rules!$B$10=Rules!$D$10,
SUM(HSD!C39*Inittialize!$F$3,HSD!C8*Inittialize!$F$4,HSD!C9*Inittialize!$F$5,HSD!C10*Inittialize!$F$6,HSD!C11*Inittialize!$F$7,HSD!C12*Inittialize!$F$8,HSD!C13*Inittialize!$F$9,HSD!C14*Inittialize!$F$10,HSD!C15*Inittialize!$F$11,HSD!C16*Inittialize!$F$12),
SUM(HS!C39*Inittialize!$F$3,HS!C8*Inittialize!$F$4,HS!C9*Inittialize!$F$5,HS!C10*Inittialize!$F$6,HS!C11*Inittialize!$F$7,HS!C12*Inittialize!$F$8,HS!C13*Inittialize!$F$9,HS!C14*Inittialize!$F$10,HS!C15*Inittialize!$F$11,HS!C16*Inittialize!$F$12)
)+C36)</f>
        <v>-0.43673371146646539</v>
      </c>
      <c r="D23" s="1">
        <f>(IF(Rules!$B$10=Rules!$D$10,
SUM(HSD!D39*Inittialize!$F$3,HSD!D8*Inittialize!$F$4,HSD!D9*Inittialize!$F$5,HSD!D10*Inittialize!$F$6,HSD!D11*Inittialize!$F$7,HSD!D12*Inittialize!$F$8,HSD!D13*Inittialize!$F$9,HSD!D14*Inittialize!$F$10,HSD!D15*Inittialize!$F$11,HSD!D16*Inittialize!$F$12),
SUM(HS!D39*Inittialize!$F$3,HS!D8*Inittialize!$F$4,HS!D9*Inittialize!$F$5,HS!D10*Inittialize!$F$6,HS!D11*Inittialize!$F$7,HS!D12*Inittialize!$F$8,HS!D13*Inittialize!$F$9,HS!D14*Inittialize!$F$10,HS!D15*Inittialize!$F$11,HS!D16*Inittialize!$F$12)
)+D36)</f>
        <v>-0.30633192761785411</v>
      </c>
      <c r="E23" s="1">
        <f>(IF(Rules!$B$10=Rules!$D$10,
SUM(HSD!E39*Inittialize!$F$3,HSD!E8*Inittialize!$F$4,HSD!E9*Inittialize!$F$5,HSD!E10*Inittialize!$F$6,HSD!E11*Inittialize!$F$7,HSD!E12*Inittialize!$F$8,HSD!E13*Inittialize!$F$9,HSD!E14*Inittialize!$F$10,HSD!E15*Inittialize!$F$11,HSD!E16*Inittialize!$F$12),
SUM(HS!E39*Inittialize!$F$3,HS!E8*Inittialize!$F$4,HS!E9*Inittialize!$F$5,HS!E10*Inittialize!$F$6,HS!E11*Inittialize!$F$7,HS!E12*Inittialize!$F$8,HS!E13*Inittialize!$F$9,HS!E14*Inittialize!$F$10,HS!E15*Inittialize!$F$11,HS!E16*Inittialize!$F$12)
)+E36)</f>
        <v>-0.17208717601736756</v>
      </c>
      <c r="F23" s="1">
        <f>(IF(Rules!$B$10=Rules!$D$10,
SUM(HSD!F39*Inittialize!$F$3,HSD!F8*Inittialize!$F$4,HSD!F9*Inittialize!$F$5,HSD!F10*Inittialize!$F$6,HSD!F11*Inittialize!$F$7,HSD!F12*Inittialize!$F$8,HSD!F13*Inittialize!$F$9,HSD!F14*Inittialize!$F$10,HSD!F15*Inittialize!$F$11,HSD!F16*Inittialize!$F$12),
SUM(HS!F39*Inittialize!$F$3,HS!F8*Inittialize!$F$4,HS!F9*Inittialize!$F$5,HS!F10*Inittialize!$F$6,HS!F11*Inittialize!$F$7,HS!F12*Inittialize!$F$8,HS!F13*Inittialize!$F$9,HS!F14*Inittialize!$F$10,HS!F15*Inittialize!$F$11,HS!F16*Inittialize!$F$12)
)+F36)</f>
        <v>-2.9085443611764232E-2</v>
      </c>
      <c r="G23" s="1">
        <f>(IF(Rules!$B$10=Rules!$D$10,
SUM(HSD!G39*Inittialize!$F$3,HSD!G8*Inittialize!$F$4,HSD!G9*Inittialize!$F$5,HSD!G10*Inittialize!$F$6,HSD!G11*Inittialize!$F$7,HSD!G12*Inittialize!$F$8,HSD!G13*Inittialize!$F$9,HSD!G14*Inittialize!$F$10,HSD!G15*Inittialize!$F$11,HSD!G16*Inittialize!$F$12),
SUM(HS!G39*Inittialize!$F$3,HS!G8*Inittialize!$F$4,HS!G9*Inittialize!$F$5,HS!G10*Inittialize!$F$6,HS!G11*Inittialize!$F$7,HS!G12*Inittialize!$F$8,HS!G13*Inittialize!$F$9,HS!G14*Inittialize!$F$10,HS!G15*Inittialize!$F$11,HS!G16*Inittialize!$F$12)
)+G36)</f>
        <v>0.11674136941544327</v>
      </c>
      <c r="H23" s="1">
        <f>(IF(Rules!$B$10=Rules!$D$10,
SUM(HSD!H39*Inittialize!$F$3,HSD!H8*Inittialize!$F$4,HSD!H9*Inittialize!$F$5,HSD!H10*Inittialize!$F$6,HSD!H11*Inittialize!$F$7,HSD!H12*Inittialize!$F$8,HSD!H13*Inittialize!$F$9,HSD!H14*Inittialize!$F$10,HSD!H15*Inittialize!$F$11,HSD!H16*Inittialize!$F$12),
SUM(HS!H39*Inittialize!$F$3,HS!H8*Inittialize!$F$4,HS!H9*Inittialize!$F$5,HS!H10*Inittialize!$F$6,HS!H11*Inittialize!$F$7,HS!H12*Inittialize!$F$8,HS!H13*Inittialize!$F$9,HS!H14*Inittialize!$F$10,HS!H15*Inittialize!$F$11,HS!H16*Inittialize!$F$12)
)+H36)</f>
        <v>-0.27523119832171117</v>
      </c>
      <c r="I23" s="1">
        <f>(IF(Rules!$B$10=Rules!$D$10,
SUM(HSD!I39*Inittialize!$F$3,HSD!I8*Inittialize!$F$4,HSD!I9*Inittialize!$F$5,HSD!I10*Inittialize!$F$6,HSD!I11*Inittialize!$F$7,HSD!I12*Inittialize!$F$8,HSD!I13*Inittialize!$F$9,HSD!I14*Inittialize!$F$10,HSD!I15*Inittialize!$F$11,HSD!I16*Inittialize!$F$12),
SUM(HS!I39*Inittialize!$F$3,HS!I8*Inittialize!$F$4,HS!I9*Inittialize!$F$5,HS!I10*Inittialize!$F$6,HS!I11*Inittialize!$F$7,HS!I12*Inittialize!$F$8,HS!I13*Inittialize!$F$9,HS!I14*Inittialize!$F$10,HS!I15*Inittialize!$F$11,HS!I16*Inittialize!$F$12)
)+I36)</f>
        <v>-0.84241907489739876</v>
      </c>
      <c r="J23" s="1">
        <f>(IF(Rules!$B$10=Rules!$D$10,
SUM(HSD!J39*Inittialize!$F$3,HSD!J8*Inittialize!$F$4,HSD!J9*Inittialize!$F$5,HSD!J10*Inittialize!$F$6,HSD!J11*Inittialize!$F$7,HSD!J12*Inittialize!$F$8,HSD!J13*Inittialize!$F$9,HSD!J14*Inittialize!$F$10,HSD!J15*Inittialize!$F$11,HSD!J16*Inittialize!$F$12),
SUM(HS!J39*Inittialize!$F$3,HS!J8*Inittialize!$F$4,HS!J9*Inittialize!$F$5,HS!J10*Inittialize!$F$6,HS!J11*Inittialize!$F$7,HS!J12*Inittialize!$F$8,HS!J13*Inittialize!$F$9,HS!J14*Inittialize!$F$10,HS!J15*Inittialize!$F$11,HS!J16*Inittialize!$F$12)
)+J36)</f>
        <v>-1.1414617619475069</v>
      </c>
      <c r="K23" s="9">
        <f>(IF(Rules!$B$10=Rules!$D$10,
SUM(HSD!K39*Inittialize!$F$3,HSD!K8*Inittialize!$F$4,HSD!K9*Inittialize!$F$5,HSD!K10*Inittialize!$F$6,HSD!K11*Inittialize!$F$7,HSD!K12*Inittialize!$F$8,HSD!K13*Inittialize!$F$9,HSD!K14*Inittialize!$F$10,HSD!K15*Inittialize!$F$11,HSD!K16*Inittialize!$F$12),
SUM(HS!K39*Inittialize!$F$3,HS!K8*Inittialize!$F$4,HS!K9*Inittialize!$F$5,HS!K10*Inittialize!$F$6,HS!K11*Inittialize!$F$7,HS!K12*Inittialize!$F$8,HS!K13*Inittialize!$F$9,HS!K14*Inittialize!$F$10,HS!K15*Inittialize!$F$11,HS!K16*Inittialize!$F$12)
)+K36)</f>
        <v>-1.4603115968557869</v>
      </c>
    </row>
    <row r="24" spans="1:11" x14ac:dyDescent="0.25">
      <c r="A24" s="98">
        <v>8</v>
      </c>
      <c r="B24" s="93">
        <f>(IF(Rules!$B$10=Rules!$D$10,
SUM(HSD!B40*Inittialize!$F$3,HSD!B9*Inittialize!$F$4,HSD!B10*Inittialize!$F$5,HSD!B11*Inittialize!$F$6,HSD!B12*Inittialize!$F$7,HSD!B13*Inittialize!$F$8,HSD!B14*Inittialize!$F$9,HSD!B15*Inittialize!$F$10,HSD!B16*Inittialize!$F$11,HSD!B17*Inittialize!$F$12),
SUM(HS!B40*Inittialize!$F$3,HS!B9*Inittialize!$F$4,HS!B10*Inittialize!$F$5,HS!B11*Inittialize!$F$6,HS!B12*Inittialize!$F$7,HS!B13*Inittialize!$F$8,HS!B14*Inittialize!$F$9,HS!B15*Inittialize!$F$10,HS!B16*Inittialize!$F$11,HS!B17*Inittialize!$F$12)
)+B37)</f>
        <v>-1.3213613383628031</v>
      </c>
      <c r="C24" s="1">
        <f>(IF(Rules!$B$10=Rules!$D$10,
SUM(HSD!C40*Inittialize!$F$3,HSD!C9*Inittialize!$F$4,HSD!C10*Inittialize!$F$5,HSD!C11*Inittialize!$F$6,HSD!C12*Inittialize!$F$7,HSD!C13*Inittialize!$F$8,HSD!C14*Inittialize!$F$9,HSD!C15*Inittialize!$F$10,HSD!C16*Inittialize!$F$11,HSD!C17*Inittialize!$F$12),
SUM(HS!C40*Inittialize!$F$3,HS!C9*Inittialize!$F$4,HS!C10*Inittialize!$F$5,HS!C11*Inittialize!$F$6,HS!C12*Inittialize!$F$7,HS!C13*Inittialize!$F$8,HS!C14*Inittialize!$F$9,HS!C15*Inittialize!$F$10,HS!C16*Inittialize!$F$11,HS!C17*Inittialize!$F$12)
)+C37)</f>
        <v>-8.719275203522267E-2</v>
      </c>
      <c r="D24" s="1">
        <f>(IF(Rules!$B$10=Rules!$D$10,
SUM(HSD!D40*Inittialize!$F$3,HSD!D9*Inittialize!$F$4,HSD!D10*Inittialize!$F$5,HSD!D11*Inittialize!$F$6,HSD!D12*Inittialize!$F$7,HSD!D13*Inittialize!$F$8,HSD!D14*Inittialize!$F$9,HSD!D15*Inittialize!$F$10,HSD!D16*Inittialize!$F$11,HSD!D17*Inittialize!$F$12),
SUM(HS!D40*Inittialize!$F$3,HS!D9*Inittialize!$F$4,HS!D10*Inittialize!$F$5,HS!D11*Inittialize!$F$6,HS!D12*Inittialize!$F$7,HS!D13*Inittialize!$F$8,HS!D14*Inittialize!$F$9,HS!D15*Inittialize!$F$10,HS!D16*Inittialize!$F$11,HS!D17*Inittialize!$F$12)
)+D37)</f>
        <v>3.2021050122619021E-2</v>
      </c>
      <c r="E24" s="1">
        <f>(IF(Rules!$B$10=Rules!$D$10,
SUM(HSD!E40*Inittialize!$F$3,HSD!E9*Inittialize!$F$4,HSD!E10*Inittialize!$F$5,HSD!E11*Inittialize!$F$6,HSD!E12*Inittialize!$F$7,HSD!E13*Inittialize!$F$8,HSD!E14*Inittialize!$F$9,HSD!E15*Inittialize!$F$10,HSD!E16*Inittialize!$F$11,HSD!E17*Inittialize!$F$12),
SUM(HS!E40*Inittialize!$F$3,HS!E9*Inittialize!$F$4,HS!E10*Inittialize!$F$5,HS!E11*Inittialize!$F$6,HS!E12*Inittialize!$F$7,HS!E13*Inittialize!$F$8,HS!E14*Inittialize!$F$9,HS!E15*Inittialize!$F$10,HS!E16*Inittialize!$F$11,HS!E17*Inittialize!$F$12)
)+E37)</f>
        <v>0.15513789310883522</v>
      </c>
      <c r="F24" s="1">
        <f>(IF(Rules!$B$10=Rules!$D$10,
SUM(HSD!F40*Inittialize!$F$3,HSD!F9*Inittialize!$F$4,HSD!F10*Inittialize!$F$5,HSD!F11*Inittialize!$F$6,HSD!F12*Inittialize!$F$7,HSD!F13*Inittialize!$F$8,HSD!F14*Inittialize!$F$9,HSD!F15*Inittialize!$F$10,HSD!F16*Inittialize!$F$11,HSD!F17*Inittialize!$F$12),
SUM(HS!F40*Inittialize!$F$3,HS!F9*Inittialize!$F$4,HS!F10*Inittialize!$F$5,HS!F11*Inittialize!$F$6,HS!F12*Inittialize!$F$7,HS!F13*Inittialize!$F$8,HS!F14*Inittialize!$F$9,HS!F15*Inittialize!$F$10,HS!F16*Inittialize!$F$11,HS!F17*Inittialize!$F$12)
)+F37)</f>
        <v>0.28321854393213475</v>
      </c>
      <c r="G24" s="1">
        <f>(IF(Rules!$B$10=Rules!$D$10,
SUM(HSD!G40*Inittialize!$F$3,HSD!G9*Inittialize!$F$4,HSD!G10*Inittialize!$F$5,HSD!G11*Inittialize!$F$6,HSD!G12*Inittialize!$F$7,HSD!G13*Inittialize!$F$8,HSD!G14*Inittialize!$F$9,HSD!G15*Inittialize!$F$10,HSD!G16*Inittialize!$F$11,HSD!G17*Inittialize!$F$12),
SUM(HS!G40*Inittialize!$F$3,HS!G9*Inittialize!$F$4,HS!G10*Inittialize!$F$5,HS!G11*Inittialize!$F$6,HS!G12*Inittialize!$F$7,HS!G13*Inittialize!$F$8,HS!G14*Inittialize!$F$9,HS!G15*Inittialize!$F$10,HS!G16*Inittialize!$F$11,HS!G17*Inittialize!$F$12)
)+G37)</f>
        <v>0.45984060038489261</v>
      </c>
      <c r="H24" s="1">
        <f>(IF(Rules!$B$10=Rules!$D$10,
SUM(HSD!H40*Inittialize!$F$3,HSD!H9*Inittialize!$F$4,HSD!H10*Inittialize!$F$5,HSD!H11*Inittialize!$F$6,HSD!H12*Inittialize!$F$7,HSD!H13*Inittialize!$F$8,HSD!H14*Inittialize!$F$9,HSD!H15*Inittialize!$F$10,HSD!H16*Inittialize!$F$11,HSD!H17*Inittialize!$F$12),
SUM(HS!H40*Inittialize!$F$3,HS!H9*Inittialize!$F$4,HS!H10*Inittialize!$F$5,HS!H11*Inittialize!$F$6,HS!H12*Inittialize!$F$7,HS!H13*Inittialize!$F$8,HS!H14*Inittialize!$F$9,HS!H15*Inittialize!$F$10,HS!H16*Inittialize!$F$11,HS!H17*Inittialize!$F$12)
)+H37)</f>
        <v>0.32882975745497145</v>
      </c>
      <c r="I24" s="1">
        <f>(IF(Rules!$B$10=Rules!$D$10,
SUM(HSD!I40*Inittialize!$F$3,HSD!I9*Inittialize!$F$4,HSD!I10*Inittialize!$F$5,HSD!I11*Inittialize!$F$6,HSD!I12*Inittialize!$F$7,HSD!I13*Inittialize!$F$8,HSD!I14*Inittialize!$F$9,HSD!I15*Inittialize!$F$10,HSD!I16*Inittialize!$F$11,HSD!I17*Inittialize!$F$12),
SUM(HS!I40*Inittialize!$F$3,HS!I9*Inittialize!$F$4,HS!I10*Inittialize!$F$5,HS!I11*Inittialize!$F$6,HS!I12*Inittialize!$F$7,HS!I13*Inittialize!$F$8,HS!I14*Inittialize!$F$9,HS!I15*Inittialize!$F$10,HS!I16*Inittialize!$F$11,HS!I17*Inittialize!$F$12)
)+I37)</f>
        <v>-0.2395931026346251</v>
      </c>
      <c r="J24" s="1">
        <f>(IF(Rules!$B$10=Rules!$D$10,
SUM(HSD!J40*Inittialize!$F$3,HSD!J9*Inittialize!$F$4,HSD!J10*Inittialize!$F$5,HSD!J11*Inittialize!$F$6,HSD!J12*Inittialize!$F$7,HSD!J13*Inittialize!$F$8,HSD!J14*Inittialize!$F$9,HSD!J15*Inittialize!$F$10,HSD!J16*Inittialize!$F$11,HSD!J17*Inittialize!$F$12),
SUM(HS!J40*Inittialize!$F$3,HS!J9*Inittialize!$F$4,HS!J10*Inittialize!$F$5,HS!J11*Inittialize!$F$6,HS!J12*Inittialize!$F$7,HS!J13*Inittialize!$F$8,HS!J14*Inittialize!$F$9,HS!J15*Inittialize!$F$10,HS!J16*Inittialize!$F$11,HS!J17*Inittialize!$F$12)
)+J37)</f>
        <v>-0.84074532799287072</v>
      </c>
      <c r="K24" s="9">
        <f>(IF(Rules!$B$10=Rules!$D$10,
SUM(HSD!K40*Inittialize!$F$3,HSD!K9*Inittialize!$F$4,HSD!K10*Inittialize!$F$5,HSD!K11*Inittialize!$F$6,HSD!K12*Inittialize!$F$7,HSD!K13*Inittialize!$F$8,HSD!K14*Inittialize!$F$9,HSD!K15*Inittialize!$F$10,HSD!K16*Inittialize!$F$11,HSD!K17*Inittialize!$F$12),
SUM(HS!K40*Inittialize!$F$3,HS!K9*Inittialize!$F$4,HS!K10*Inittialize!$F$5,HS!K11*Inittialize!$F$6,HS!K12*Inittialize!$F$7,HS!K13*Inittialize!$F$8,HS!K14*Inittialize!$F$9,HS!K15*Inittialize!$F$10,HS!K16*Inittialize!$F$11,HS!K17*Inittialize!$F$12)
)+K37)</f>
        <v>-1.2071095445612547</v>
      </c>
    </row>
    <row r="25" spans="1:11" x14ac:dyDescent="0.25">
      <c r="A25" s="98">
        <v>9</v>
      </c>
      <c r="B25" s="93">
        <f>(IF(Rules!$B$10=Rules!$D$10,
SUM(HSD!B41*Inittialize!$F$3,HSD!B10*Inittialize!$F$4,HSD!B11*Inittialize!$F$5,HSD!B12*Inittialize!$F$6,HSD!B13*Inittialize!$F$7,HSD!B14*Inittialize!$F$8,HSD!B15*Inittialize!$F$9,HSD!B16*Inittialize!$F$10,HSD!B17*Inittialize!$F$11,HSD!B18*Inittialize!$F$12),
SUM(HS!B41*Inittialize!$F$3,HS!B10*Inittialize!$F$4,HS!B11*Inittialize!$F$5,HS!B12*Inittialize!$F$6,HS!B13*Inittialize!$F$7,HS!B14*Inittialize!$F$8,HS!B15*Inittialize!$F$9,HS!B16*Inittialize!$F$10,HS!B17*Inittialize!$F$11,HS!B18*Inittialize!$F$12)
)+B38)</f>
        <v>-1.007699047082883</v>
      </c>
      <c r="C25" s="1">
        <f>(IF(Rules!$B$10=Rules!$D$10,
SUM(HSD!C41*Inittialize!$F$3,HSD!C10*Inittialize!$F$4,HSD!C11*Inittialize!$F$5,HSD!C12*Inittialize!$F$6,HSD!C13*Inittialize!$F$7,HSD!C14*Inittialize!$F$8,HSD!C15*Inittialize!$F$9,HSD!C16*Inittialize!$F$10,HSD!C17*Inittialize!$F$11,HSD!C18*Inittialize!$F$12),
SUM(HS!C41*Inittialize!$F$3,HS!C10*Inittialize!$F$4,HS!C11*Inittialize!$F$5,HS!C12*Inittialize!$F$6,HS!C13*Inittialize!$F$7,HS!C14*Inittialize!$F$8,HS!C15*Inittialize!$F$9,HS!C16*Inittialize!$F$10,HS!C17*Inittialize!$F$11,HS!C18*Inittialize!$F$12)
)+C38)</f>
        <v>0.29778415030536221</v>
      </c>
      <c r="D25" s="1">
        <f>(IF(Rules!$B$10=Rules!$D$10,
SUM(HSD!D41*Inittialize!$F$3,HSD!D10*Inittialize!$F$4,HSD!D11*Inittialize!$F$5,HSD!D12*Inittialize!$F$6,HSD!D13*Inittialize!$F$7,HSD!D14*Inittialize!$F$8,HSD!D15*Inittialize!$F$9,HSD!D16*Inittialize!$F$10,HSD!D17*Inittialize!$F$11,HSD!D18*Inittialize!$F$12),
SUM(HS!D41*Inittialize!$F$3,HS!D10*Inittialize!$F$4,HS!D11*Inittialize!$F$5,HS!D12*Inittialize!$F$6,HS!D13*Inittialize!$F$7,HS!D14*Inittialize!$F$8,HS!D15*Inittialize!$F$9,HS!D16*Inittialize!$F$10,HS!D17*Inittialize!$F$11,HS!D18*Inittialize!$F$12)
)+D38)</f>
        <v>0.40505880695550744</v>
      </c>
      <c r="E25" s="1">
        <f>(IF(Rules!$B$10=Rules!$D$10,
SUM(HSD!E41*Inittialize!$F$3,HSD!E10*Inittialize!$F$4,HSD!E11*Inittialize!$F$5,HSD!E12*Inittialize!$F$6,HSD!E13*Inittialize!$F$7,HSD!E14*Inittialize!$F$8,HSD!E15*Inittialize!$F$9,HSD!E16*Inittialize!$F$10,HSD!E17*Inittialize!$F$11,HSD!E18*Inittialize!$F$12),
SUM(HS!E41*Inittialize!$F$3,HS!E10*Inittialize!$F$4,HS!E11*Inittialize!$F$5,HS!E12*Inittialize!$F$6,HS!E13*Inittialize!$F$7,HS!E14*Inittialize!$F$8,HS!E15*Inittialize!$F$9,HS!E16*Inittialize!$F$10,HS!E17*Inittialize!$F$11,HS!E18*Inittialize!$F$12)
)+E38)</f>
        <v>0.5159235247829671</v>
      </c>
      <c r="F25" s="1">
        <f>(IF(Rules!$B$10=Rules!$D$10,
SUM(HSD!F41*Inittialize!$F$3,HSD!F10*Inittialize!$F$4,HSD!F11*Inittialize!$F$5,HSD!F12*Inittialize!$F$6,HSD!F13*Inittialize!$F$7,HSD!F14*Inittialize!$F$8,HSD!F15*Inittialize!$F$9,HSD!F16*Inittialize!$F$10,HSD!F17*Inittialize!$F$11,HSD!F18*Inittialize!$F$12),
SUM(HS!F41*Inittialize!$F$3,HS!F10*Inittialize!$F$4,HS!F11*Inittialize!$F$5,HS!F12*Inittialize!$F$6,HS!F13*Inittialize!$F$7,HS!F14*Inittialize!$F$8,HS!F15*Inittialize!$F$9,HS!F16*Inittialize!$F$10,HS!F17*Inittialize!$F$11,HS!F18*Inittialize!$F$12)
)+F38)</f>
        <v>0.63212742506606889</v>
      </c>
      <c r="G25" s="1">
        <f>(IF(Rules!$B$10=Rules!$D$10,
SUM(HSD!G41*Inittialize!$F$3,HSD!G10*Inittialize!$F$4,HSD!G11*Inittialize!$F$5,HSD!G12*Inittialize!$F$6,HSD!G13*Inittialize!$F$7,HSD!G14*Inittialize!$F$8,HSD!G15*Inittialize!$F$9,HSD!G16*Inittialize!$F$10,HSD!G17*Inittialize!$F$11,HSD!G18*Inittialize!$F$12),
SUM(HS!G41*Inittialize!$F$3,HS!G10*Inittialize!$F$4,HS!G11*Inittialize!$F$5,HS!G12*Inittialize!$F$6,HS!G13*Inittialize!$F$7,HS!G14*Inittialize!$F$8,HS!G15*Inittialize!$F$9,HS!G16*Inittialize!$F$10,HS!G17*Inittialize!$F$11,HS!G18*Inittialize!$F$12)
)+G38)</f>
        <v>0.78407535702911479</v>
      </c>
      <c r="H25" s="1">
        <f>(IF(Rules!$B$10=Rules!$D$10,
SUM(HSD!H41*Inittialize!$F$3,HSD!H10*Inittialize!$F$4,HSD!H11*Inittialize!$F$5,HSD!H12*Inittialize!$F$6,HSD!H13*Inittialize!$F$7,HSD!H14*Inittialize!$F$8,HSD!H15*Inittialize!$F$9,HSD!H16*Inittialize!$F$10,HSD!H17*Inittialize!$F$11,HSD!H18*Inittialize!$F$12),
SUM(HS!H41*Inittialize!$F$3,HS!H10*Inittialize!$F$4,HS!H11*Inittialize!$F$5,HS!H12*Inittialize!$F$6,HS!H13*Inittialize!$F$7,HS!H14*Inittialize!$F$8,HS!H15*Inittialize!$F$9,HS!H16*Inittialize!$F$10,HS!H17*Inittialize!$F$11,HS!H18*Inittialize!$F$12)
)+H38)</f>
        <v>0.68747143974781066</v>
      </c>
      <c r="I25" s="1">
        <f>(IF(Rules!$B$10=Rules!$D$10,
SUM(HSD!I41*Inittialize!$F$3,HSD!I10*Inittialize!$F$4,HSD!I11*Inittialize!$F$5,HSD!I12*Inittialize!$F$6,HSD!I13*Inittialize!$F$7,HSD!I14*Inittialize!$F$8,HSD!I15*Inittialize!$F$9,HSD!I16*Inittialize!$F$10,HSD!I17*Inittialize!$F$11,HSD!I18*Inittialize!$F$12),
SUM(HS!I41*Inittialize!$F$3,HS!I10*Inittialize!$F$4,HS!I11*Inittialize!$F$5,HS!I12*Inittialize!$F$6,HS!I13*Inittialize!$F$7,HS!I14*Inittialize!$F$8,HS!I15*Inittialize!$F$9,HS!I16*Inittialize!$F$10,HS!I17*Inittialize!$F$11,HS!I18*Inittialize!$F$12)
)+I38)</f>
        <v>0.39350486974157017</v>
      </c>
      <c r="J25" s="1">
        <f>(IF(Rules!$B$10=Rules!$D$10,
SUM(HSD!J41*Inittialize!$F$3,HSD!J10*Inittialize!$F$4,HSD!J11*Inittialize!$F$5,HSD!J12*Inittialize!$F$6,HSD!J13*Inittialize!$F$7,HSD!J14*Inittialize!$F$8,HSD!J15*Inittialize!$F$9,HSD!J16*Inittialize!$F$10,HSD!J17*Inittialize!$F$11,HSD!J18*Inittialize!$F$12),
SUM(HS!J41*Inittialize!$F$3,HS!J10*Inittialize!$F$4,HS!J11*Inittialize!$F$5,HS!J12*Inittialize!$F$6,HS!J13*Inittialize!$F$7,HS!J14*Inittialize!$F$8,HS!J15*Inittialize!$F$9,HS!J16*Inittialize!$F$10,HS!J17*Inittialize!$F$11,HS!J18*Inittialize!$F$12)
)+J38)</f>
        <v>-0.20871221385060706</v>
      </c>
      <c r="K25" s="9">
        <f>(IF(Rules!$B$10=Rules!$D$10,
SUM(HSD!K41*Inittialize!$F$3,HSD!K10*Inittialize!$F$4,HSD!K11*Inittialize!$F$5,HSD!K12*Inittialize!$F$6,HSD!K13*Inittialize!$F$7,HSD!K14*Inittialize!$F$8,HSD!K15*Inittialize!$F$9,HSD!K16*Inittialize!$F$10,HSD!K17*Inittialize!$F$11,HSD!K18*Inittialize!$F$12),
SUM(HS!K41*Inittialize!$F$3,HS!K10*Inittialize!$F$4,HS!K11*Inittialize!$F$5,HS!K12*Inittialize!$F$6,HS!K13*Inittialize!$F$7,HS!K14*Inittialize!$F$8,HS!K15*Inittialize!$F$9,HS!K16*Inittialize!$F$10,HS!K17*Inittialize!$F$11,HS!K18*Inittialize!$F$12)
)+K38)</f>
        <v>-0.85372676142826265</v>
      </c>
    </row>
    <row r="26" spans="1:11" ht="16.5" thickBot="1" x14ac:dyDescent="0.3">
      <c r="A26" s="99">
        <v>10</v>
      </c>
      <c r="B26" s="94">
        <f>(IF(Rules!$B$10=Rules!$D$10,
SUM(HSD!B42*Inittialize!$F$3,HSD!B11*Inittialize!$F$4,HSD!B12*Inittialize!$F$5,HSD!B13*Inittialize!$F$6,HSD!B14*Inittialize!$F$7,HSD!B15*Inittialize!$F$8,HSD!B16*Inittialize!$F$9,HSD!B17*Inittialize!$F$10,HSD!B18*Inittialize!$F$11,HSD!B19*Inittialize!$F$12),
SUM(HS!B42*Inittialize!$F$3,HS!B11*Inittialize!$F$4,HS!B12*Inittialize!$F$5,HS!B13*Inittialize!$F$6,HS!B14*Inittialize!$F$7,HS!B15*Inittialize!$F$8,HS!B16*Inittialize!$F$9,HS!B17*Inittialize!$F$10,HS!B18*Inittialize!$F$11,HS!B19*Inittialize!$F$12)
)+B39)</f>
        <v>-0.5866715705214347</v>
      </c>
      <c r="C26" s="109">
        <f>(IF(Rules!$B$10=Rules!$D$10,
SUM(HSD!C42*Inittialize!$F$3,HSD!C11*Inittialize!$F$4,HSD!C12*Inittialize!$F$5,HSD!C13*Inittialize!$F$6,HSD!C14*Inittialize!$F$7,HSD!C15*Inittialize!$F$8,HSD!C16*Inittialize!$F$9,HSD!C17*Inittialize!$F$10,HSD!C18*Inittialize!$F$11,HSD!C19*Inittialize!$F$12),
SUM(HS!C42*Inittialize!$F$3,HS!C11*Inittialize!$F$4,HS!C12*Inittialize!$F$5,HS!C13*Inittialize!$F$6,HS!C14*Inittialize!$F$7,HS!C15*Inittialize!$F$8,HS!C16*Inittialize!$F$9,HS!C17*Inittialize!$F$10,HS!C18*Inittialize!$F$11,HS!C19*Inittialize!$F$12)
)+C39)</f>
        <v>0.72999997603617983</v>
      </c>
      <c r="D26" s="109">
        <f>(IF(Rules!$B$10=Rules!$D$10,
SUM(HSD!D42*Inittialize!$F$3,HSD!D11*Inittialize!$F$4,HSD!D12*Inittialize!$F$5,HSD!D13*Inittialize!$F$6,HSD!D14*Inittialize!$F$7,HSD!D15*Inittialize!$F$8,HSD!D16*Inittialize!$F$9,HSD!D17*Inittialize!$F$10,HSD!D18*Inittialize!$F$11,HSD!D19*Inittialize!$F$12),
SUM(HS!D42*Inittialize!$F$3,HS!D11*Inittialize!$F$4,HS!D12*Inittialize!$F$5,HS!D13*Inittialize!$F$6,HS!D14*Inittialize!$F$7,HS!D15*Inittialize!$F$8,HS!D16*Inittialize!$F$9,HS!D17*Inittialize!$F$10,HS!D18*Inittialize!$F$11,HS!D19*Inittialize!$F$12)
)+D39)</f>
        <v>0.82435190325576402</v>
      </c>
      <c r="E26" s="109">
        <f>(IF(Rules!$B$10=Rules!$D$10,
SUM(HSD!E42*Inittialize!$F$3,HSD!E11*Inittialize!$F$4,HSD!E12*Inittialize!$F$5,HSD!E13*Inittialize!$F$6,HSD!E14*Inittialize!$F$7,HSD!E15*Inittialize!$F$8,HSD!E16*Inittialize!$F$9,HSD!E17*Inittialize!$F$10,HSD!E18*Inittialize!$F$11,HSD!E19*Inittialize!$F$12),
SUM(HS!E42*Inittialize!$F$3,HS!E11*Inittialize!$F$4,HS!E12*Inittialize!$F$5,HS!E13*Inittialize!$F$6,HS!E14*Inittialize!$F$7,HS!E15*Inittialize!$F$8,HS!E16*Inittialize!$F$9,HS!E17*Inittialize!$F$10,HS!E18*Inittialize!$F$11,HS!E19*Inittialize!$F$12)
)+E39)</f>
        <v>0.92188048758870789</v>
      </c>
      <c r="F26" s="109">
        <f>(IF(Rules!$B$10=Rules!$D$10,
SUM(HSD!F42*Inittialize!$F$3,HSD!F11*Inittialize!$F$4,HSD!F12*Inittialize!$F$5,HSD!F13*Inittialize!$F$6,HSD!F14*Inittialize!$F$7,HSD!F15*Inittialize!$F$8,HSD!F16*Inittialize!$F$9,HSD!F17*Inittialize!$F$10,HSD!F18*Inittialize!$F$11,HSD!F19*Inittialize!$F$12),
SUM(HS!F42*Inittialize!$F$3,HS!F11*Inittialize!$F$4,HS!F12*Inittialize!$F$5,HS!F13*Inittialize!$F$6,HS!F14*Inittialize!$F$7,HS!F15*Inittialize!$F$8,HS!F16*Inittialize!$F$9,HS!F17*Inittialize!$F$10,HS!F18*Inittialize!$F$11,HS!F19*Inittialize!$F$12)
)+F39)</f>
        <v>1.0250342180065353</v>
      </c>
      <c r="G26" s="109">
        <f>(IF(Rules!$B$10=Rules!$D$10,
SUM(HSD!G42*Inittialize!$F$3,HSD!G11*Inittialize!$F$4,HSD!G12*Inittialize!$F$5,HSD!G13*Inittialize!$F$6,HSD!G14*Inittialize!$F$7,HSD!G15*Inittialize!$F$8,HSD!G16*Inittialize!$F$9,HSD!G17*Inittialize!$F$10,HSD!G18*Inittialize!$F$11,HSD!G19*Inittialize!$F$12),
SUM(HS!G42*Inittialize!$F$3,HS!G11*Inittialize!$F$4,HS!G12*Inittialize!$F$5,HS!G13*Inittialize!$F$6,HS!G14*Inittialize!$F$7,HS!G15*Inittialize!$F$8,HS!G16*Inittialize!$F$9,HS!G17*Inittialize!$F$10,HS!G18*Inittialize!$F$11,HS!G19*Inittialize!$F$12)
)+G39)</f>
        <v>1.1511803371955369</v>
      </c>
      <c r="H26" s="109">
        <f>(IF(Rules!$B$10=Rules!$D$10,
SUM(HSD!H42*Inittialize!$F$3,HSD!H11*Inittialize!$F$4,HSD!H12*Inittialize!$F$5,HSD!H13*Inittialize!$F$6,HSD!H14*Inittialize!$F$7,HSD!H15*Inittialize!$F$8,HSD!H16*Inittialize!$F$9,HSD!H17*Inittialize!$F$10,HSD!H18*Inittialize!$F$11,HSD!H19*Inittialize!$F$12),
SUM(HS!H42*Inittialize!$F$3,HS!H11*Inittialize!$F$4,HS!H12*Inittialize!$F$5,HS!H13*Inittialize!$F$6,HS!H14*Inittialize!$F$7,HS!H15*Inittialize!$F$8,HS!H16*Inittialize!$F$9,HS!H17*Inittialize!$F$10,HS!H18*Inittialize!$F$11,HS!H19*Inittialize!$F$12)
)+H39)</f>
        <v>1.0276349773443463</v>
      </c>
      <c r="I26" s="109">
        <f>(IF(Rules!$B$10=Rules!$D$10,
SUM(HSD!I42*Inittialize!$F$3,HSD!I11*Inittialize!$F$4,HSD!I12*Inittialize!$F$5,HSD!I13*Inittialize!$F$6,HSD!I14*Inittialize!$F$7,HSD!I15*Inittialize!$F$8,HSD!I16*Inittialize!$F$9,HSD!I17*Inittialize!$F$10,HSD!I18*Inittialize!$F$11,HSD!I19*Inittialize!$F$12),
SUM(HS!I42*Inittialize!$F$3,HS!I11*Inittialize!$F$4,HS!I12*Inittialize!$F$5,HS!I13*Inittialize!$F$6,HS!I14*Inittialize!$F$7,HS!I15*Inittialize!$F$8,HS!I16*Inittialize!$F$9,HS!I17*Inittialize!$F$10,HS!I18*Inittialize!$F$11,HS!I19*Inittialize!$F$12)
)+I39)</f>
        <v>0.79181483332790459</v>
      </c>
      <c r="J26" s="109">
        <f>(IF(Rules!$B$10=Rules!$D$10,
SUM(HSD!J42*Inittialize!$F$3,HSD!J11*Inittialize!$F$4,HSD!J12*Inittialize!$F$5,HSD!J13*Inittialize!$F$6,HSD!J14*Inittialize!$F$7,HSD!J15*Inittialize!$F$8,HSD!J16*Inittialize!$F$9,HSD!J17*Inittialize!$F$10,HSD!J18*Inittialize!$F$11,HSD!J19*Inittialize!$F$12),
SUM(HS!J42*Inittialize!$F$3,HS!J11*Inittialize!$F$4,HS!J12*Inittialize!$F$5,HS!J13*Inittialize!$F$6,HS!J14*Inittialize!$F$7,HS!J15*Inittialize!$F$8,HS!J16*Inittialize!$F$9,HS!J17*Inittialize!$F$10,HS!J18*Inittialize!$F$11,HS!J19*Inittialize!$F$12)
)+J39)</f>
        <v>0.46611836427713532</v>
      </c>
      <c r="K26" s="10">
        <f>(IF(Rules!$B$10=Rules!$D$10,
SUM(HSD!K42*Inittialize!$F$3,HSD!K11*Inittialize!$F$4,HSD!K12*Inittialize!$F$5,HSD!K13*Inittialize!$F$6,HSD!K14*Inittialize!$F$7,HSD!K15*Inittialize!$F$8,HSD!K16*Inittialize!$F$9,HSD!K17*Inittialize!$F$10,HSD!K18*Inittialize!$F$11,HSD!K19*Inittialize!$F$12),
SUM(HS!K42*Inittialize!$F$3,HS!K11*Inittialize!$F$4,HS!K12*Inittialize!$F$5,HS!K13*Inittialize!$F$6,HS!K14*Inittialize!$F$7,HS!K15*Inittialize!$F$8,HS!K16*Inittialize!$F$9,HS!K17*Inittialize!$F$10,HS!K18*Inittialize!$F$11,HS!K19*Inittialize!$F$12)
)+K39)</f>
        <v>-0.1799610415344518</v>
      </c>
    </row>
    <row r="27" spans="1:11" ht="16.5" thickBot="1" x14ac:dyDescent="0.3"/>
    <row r="28" spans="1:11" ht="16.5" thickBot="1" x14ac:dyDescent="0.3">
      <c r="A28" s="485" t="s">
        <v>75</v>
      </c>
      <c r="B28" s="561"/>
      <c r="C28" s="561"/>
      <c r="D28" s="561"/>
      <c r="E28" s="561"/>
      <c r="F28" s="561"/>
      <c r="G28" s="561"/>
      <c r="H28" s="561"/>
      <c r="I28" s="561"/>
      <c r="J28" s="561"/>
      <c r="K28" s="562"/>
    </row>
    <row r="29" spans="1:11" ht="16.5" thickBot="1" x14ac:dyDescent="0.3">
      <c r="A29" s="102" t="s">
        <v>7</v>
      </c>
      <c r="B29" s="115">
        <v>1</v>
      </c>
      <c r="C29" s="116">
        <v>2</v>
      </c>
      <c r="D29" s="116">
        <v>3</v>
      </c>
      <c r="E29" s="116">
        <v>4</v>
      </c>
      <c r="F29" s="116">
        <v>5</v>
      </c>
      <c r="G29" s="116">
        <v>6</v>
      </c>
      <c r="H29" s="116">
        <v>7</v>
      </c>
      <c r="I29" s="116">
        <v>8</v>
      </c>
      <c r="J29" s="116">
        <v>9</v>
      </c>
      <c r="K29" s="104">
        <v>10</v>
      </c>
    </row>
    <row r="30" spans="1:11" x14ac:dyDescent="0.25">
      <c r="A30" s="100" t="s">
        <v>22</v>
      </c>
      <c r="B30" s="107">
        <f>(IF(Rules!$B$13=Rules!$E$13,
SUM(Stand!B33*Inittialize!$F$3,Stand!B34*Inittialize!$F$4,Stand!B35*Inittialize!$F$5,Stand!B36*Inittialize!$F$6,Stand!B37*Inittialize!$F$7,Stand!B38*Inittialize!$F$8,Stand!B39*Inittialize!$F$9,Stand!B40*Inittialize!$F$10,Stand!B41*Inittialize!$F$11,Stand!B42*Inittialize!$F$12),
IF(Rules!$B$10=Rules!$D$10,SUM(HSD!B33*Inittialize!$F$3,HSD!B34*Inittialize!$F$4,HSD!B35*Inittialize!$F$5,HSD!B36*Inittialize!$F$6,HSD!B37*Inittialize!$F$7,HSD!B38*Inittialize!$F$8,HSD!B39*Inittialize!$F$9,HSD!B40*Inittialize!$F$10,HSD!B41*Inittialize!$F$11,HSD!B42*Inittialize!$F$12),
SUM(HS!B33*Inittialize!$F$3,HS!B34*Inittialize!$F$4,HS!B35*Inittialize!$F$5,HS!B36*Inittialize!$F$6,HS!B37*Inittialize!$F$7,HS!B38*Inittialize!$F$8,HS!B39*Inittialize!$F$9,HS!B40*Inittialize!$F$10,HS!B41*Inittialize!$F$11,HS!B43*Inittialize!$F$12))
)+B43)</f>
        <v>-0.17723572654314693</v>
      </c>
      <c r="C30" s="108">
        <f>(IF(Rules!$B$13=Rules!$E$13,
SUM(Stand!C33*Inittialize!$F$3,Stand!C34*Inittialize!$F$4,Stand!C35*Inittialize!$F$5,Stand!C36*Inittialize!$F$6,Stand!C37*Inittialize!$F$7,Stand!C38*Inittialize!$F$8,Stand!C39*Inittialize!$F$9,Stand!C40*Inittialize!$F$10,Stand!C41*Inittialize!$F$11,Stand!C42*Inittialize!$F$12),
IF(Rules!$B$10=Rules!$D$10,SUM(HSD!C33*Inittialize!$F$3,HSD!C34*Inittialize!$F$4,HSD!C35*Inittialize!$F$5,HSD!C36*Inittialize!$F$6,HSD!C37*Inittialize!$F$7,HSD!C38*Inittialize!$F$8,HSD!C39*Inittialize!$F$9,HSD!C40*Inittialize!$F$10,HSD!C41*Inittialize!$F$11,HSD!C42*Inittialize!$F$12),
SUM(HS!C33*Inittialize!$F$3,HS!C34*Inittialize!$F$4,HS!C35*Inittialize!$F$5,HS!C36*Inittialize!$F$6,HS!C37*Inittialize!$F$7,HS!C38*Inittialize!$F$8,HS!C39*Inittialize!$F$9,HS!C40*Inittialize!$F$10,HS!C41*Inittialize!$F$11,HS!C43*Inittialize!$F$12))
)+C43)</f>
        <v>0.70596138500920358</v>
      </c>
      <c r="D30" s="108">
        <f>(IF(Rules!$B$13=Rules!$E$13,
SUM(Stand!D33*Inittialize!$F$3,Stand!D34*Inittialize!$F$4,Stand!D35*Inittialize!$F$5,Stand!D36*Inittialize!$F$6,Stand!D37*Inittialize!$F$7,Stand!D38*Inittialize!$F$8,Stand!D39*Inittialize!$F$9,Stand!D40*Inittialize!$F$10,Stand!D41*Inittialize!$F$11,Stand!D42*Inittialize!$F$12),
IF(Rules!$B$10=Rules!$D$10,SUM(HSD!D33*Inittialize!$F$3,HSD!D34*Inittialize!$F$4,HSD!D35*Inittialize!$F$5,HSD!D36*Inittialize!$F$6,HSD!D37*Inittialize!$F$7,HSD!D38*Inittialize!$F$8,HSD!D39*Inittialize!$F$9,HSD!D40*Inittialize!$F$10,HSD!D41*Inittialize!$F$11,HSD!D42*Inittialize!$F$12),
SUM(HS!D33*Inittialize!$F$3,HS!D34*Inittialize!$F$4,HS!D35*Inittialize!$F$5,HS!D36*Inittialize!$F$6,HS!D37*Inittialize!$F$7,HS!D38*Inittialize!$F$8,HS!D39*Inittialize!$F$9,HS!D40*Inittialize!$F$10,HS!D41*Inittialize!$F$11,HS!D43*Inittialize!$F$12))
)+D43)</f>
        <v>0.77669287968332545</v>
      </c>
      <c r="E30" s="108">
        <f>(IF(Rules!$B$13=Rules!$E$13,
SUM(Stand!E33*Inittialize!$F$3,Stand!E34*Inittialize!$F$4,Stand!E35*Inittialize!$F$5,Stand!E36*Inittialize!$F$6,Stand!E37*Inittialize!$F$7,Stand!E38*Inittialize!$F$8,Stand!E39*Inittialize!$F$9,Stand!E40*Inittialize!$F$10,Stand!E41*Inittialize!$F$11,Stand!E42*Inittialize!$F$12),
IF(Rules!$B$10=Rules!$D$10,SUM(HSD!E33*Inittialize!$F$3,HSD!E34*Inittialize!$F$4,HSD!E35*Inittialize!$F$5,HSD!E36*Inittialize!$F$6,HSD!E37*Inittialize!$F$7,HSD!E38*Inittialize!$F$8,HSD!E39*Inittialize!$F$9,HSD!E40*Inittialize!$F$10,HSD!E41*Inittialize!$F$11,HSD!E42*Inittialize!$F$12),
SUM(HS!E33*Inittialize!$F$3,HS!E34*Inittialize!$F$4,HS!E35*Inittialize!$F$5,HS!E36*Inittialize!$F$6,HS!E37*Inittialize!$F$7,HS!E38*Inittialize!$F$8,HS!E39*Inittialize!$F$9,HS!E40*Inittialize!$F$10,HS!E41*Inittialize!$F$11,HS!E43*Inittialize!$F$12))
)+E43)</f>
        <v>0.84906082562696394</v>
      </c>
      <c r="F30" s="108">
        <f>(IF(Rules!$B$13=Rules!$E$13,
SUM(Stand!F33*Inittialize!$F$3,Stand!F34*Inittialize!$F$4,Stand!F35*Inittialize!$F$5,Stand!F36*Inittialize!$F$6,Stand!F37*Inittialize!$F$7,Stand!F38*Inittialize!$F$8,Stand!F39*Inittialize!$F$9,Stand!F40*Inittialize!$F$10,Stand!F41*Inittialize!$F$11,Stand!F42*Inittialize!$F$12),
IF(Rules!$B$10=Rules!$D$10,SUM(HSD!F33*Inittialize!$F$3,HSD!F34*Inittialize!$F$4,HSD!F35*Inittialize!$F$5,HSD!F36*Inittialize!$F$6,HSD!F37*Inittialize!$F$7,HSD!F38*Inittialize!$F$8,HSD!F39*Inittialize!$F$9,HSD!F40*Inittialize!$F$10,HSD!F41*Inittialize!$F$11,HSD!F42*Inittialize!$F$12),
SUM(HS!F33*Inittialize!$F$3,HS!F34*Inittialize!$F$4,HS!F35*Inittialize!$F$5,HS!F36*Inittialize!$F$6,HS!F37*Inittialize!$F$7,HS!F38*Inittialize!$F$8,HS!F39*Inittialize!$F$9,HS!F40*Inittialize!$F$10,HS!F41*Inittialize!$F$11,HS!F43*Inittialize!$F$12))
)+F43)</f>
        <v>0.92204852686354155</v>
      </c>
      <c r="G30" s="108">
        <f>(IF(Rules!$B$13=Rules!$E$13,
SUM(Stand!G33*Inittialize!$F$3,Stand!G34*Inittialize!$F$4,Stand!G35*Inittialize!$F$5,Stand!G36*Inittialize!$F$6,Stand!G37*Inittialize!$F$7,Stand!G38*Inittialize!$F$8,Stand!G39*Inittialize!$F$9,Stand!G40*Inittialize!$F$10,Stand!G41*Inittialize!$F$11,Stand!G42*Inittialize!$F$12),
IF(Rules!$B$10=Rules!$D$10,SUM(HSD!G33*Inittialize!$F$3,HSD!G34*Inittialize!$F$4,HSD!G35*Inittialize!$F$5,HSD!G36*Inittialize!$F$6,HSD!G37*Inittialize!$F$7,HSD!G38*Inittialize!$F$8,HSD!G39*Inittialize!$F$9,HSD!G40*Inittialize!$F$10,HSD!G41*Inittialize!$F$11,HSD!G42*Inittialize!$F$12),
SUM(HS!G33*Inittialize!$F$3,HS!G34*Inittialize!$F$4,HS!G35*Inittialize!$F$5,HS!G36*Inittialize!$F$6,HS!G37*Inittialize!$F$7,HS!G38*Inittialize!$F$8,HS!G39*Inittialize!$F$9,HS!G40*Inittialize!$F$10,HS!G41*Inittialize!$F$11,HS!G43*Inittialize!$F$12))
)+G43)</f>
        <v>1.0010701423613542</v>
      </c>
      <c r="H30" s="108">
        <f>(IF(Rules!$B$13=Rules!$E$13,
SUM(Stand!H33*Inittialize!$F$3,Stand!H34*Inittialize!$F$4,Stand!H35*Inittialize!$F$5,Stand!H36*Inittialize!$F$6,Stand!H37*Inittialize!$F$7,Stand!H38*Inittialize!$F$8,Stand!H39*Inittialize!$F$9,Stand!H40*Inittialize!$F$10,Stand!H41*Inittialize!$F$11,Stand!H42*Inittialize!$F$12),
IF(Rules!$B$10=Rules!$D$10,SUM(HSD!H33*Inittialize!$F$3,HSD!H34*Inittialize!$F$4,HSD!H35*Inittialize!$F$5,HSD!H36*Inittialize!$F$6,HSD!H37*Inittialize!$F$7,HSD!H38*Inittialize!$F$8,HSD!H39*Inittialize!$F$9,HSD!H40*Inittialize!$F$10,HSD!H41*Inittialize!$F$11,HSD!H42*Inittialize!$F$12),
SUM(HS!H33*Inittialize!$F$3,HS!H34*Inittialize!$F$4,HS!H35*Inittialize!$F$5,HS!H36*Inittialize!$F$6,HS!H37*Inittialize!$F$7,HS!H38*Inittialize!$F$8,HS!H39*Inittialize!$F$9,HS!H40*Inittialize!$F$10,HS!H41*Inittialize!$F$11,HS!H43*Inittialize!$F$12))
)+H43)</f>
        <v>0.69433342329643621</v>
      </c>
      <c r="I30" s="108">
        <f>(IF(Rules!$B$13=Rules!$E$13,
SUM(Stand!I33*Inittialize!$F$3,Stand!I34*Inittialize!$F$4,Stand!I35*Inittialize!$F$5,Stand!I36*Inittialize!$F$6,Stand!I37*Inittialize!$F$7,Stand!I38*Inittialize!$F$8,Stand!I39*Inittialize!$F$9,Stand!I40*Inittialize!$F$10,Stand!I41*Inittialize!$F$11,Stand!I42*Inittialize!$F$12),
IF(Rules!$B$10=Rules!$D$10,SUM(HSD!I33*Inittialize!$F$3,HSD!I34*Inittialize!$F$4,HSD!I35*Inittialize!$F$5,HSD!I36*Inittialize!$F$6,HSD!I37*Inittialize!$F$7,HSD!I38*Inittialize!$F$8,HSD!I39*Inittialize!$F$9,HSD!I40*Inittialize!$F$10,HSD!I41*Inittialize!$F$11,HSD!I42*Inittialize!$F$12),
SUM(HS!I33*Inittialize!$F$3,HS!I34*Inittialize!$F$4,HS!I35*Inittialize!$F$5,HS!I36*Inittialize!$F$6,HS!I37*Inittialize!$F$7,HS!I38*Inittialize!$F$8,HS!I39*Inittialize!$F$9,HS!I40*Inittialize!$F$10,HS!I41*Inittialize!$F$11,HS!I43*Inittialize!$F$12))
)+I43)</f>
        <v>0.52603888630547257</v>
      </c>
      <c r="J30" s="108">
        <f>(IF(Rules!$B$13=Rules!$E$13,
SUM(Stand!J33*Inittialize!$F$3,Stand!J34*Inittialize!$F$4,Stand!J35*Inittialize!$F$5,Stand!J36*Inittialize!$F$6,Stand!J37*Inittialize!$F$7,Stand!J38*Inittialize!$F$8,Stand!J39*Inittialize!$F$9,Stand!J40*Inittialize!$F$10,Stand!J41*Inittialize!$F$11,Stand!J42*Inittialize!$F$12),
IF(Rules!$B$10=Rules!$D$10,SUM(HSD!J33*Inittialize!$F$3,HSD!J34*Inittialize!$F$4,HSD!J35*Inittialize!$F$5,HSD!J36*Inittialize!$F$6,HSD!J37*Inittialize!$F$7,HSD!J38*Inittialize!$F$8,HSD!J39*Inittialize!$F$9,HSD!J40*Inittialize!$F$10,HSD!J41*Inittialize!$F$11,HSD!J42*Inittialize!$F$12),
SUM(HS!J33*Inittialize!$F$3,HS!J34*Inittialize!$F$4,HS!J35*Inittialize!$F$5,HS!J36*Inittialize!$F$6,HS!J37*Inittialize!$F$7,HS!J38*Inittialize!$F$8,HS!J39*Inittialize!$F$9,HS!J40*Inittialize!$F$10,HS!J41*Inittialize!$F$11,HS!J43*Inittialize!$F$12))
)+J43)</f>
        <v>0.34167513472868205</v>
      </c>
      <c r="K30" s="57">
        <f>(IF(Rules!$B$13=Rules!$E$13,
SUM(Stand!K33*Inittialize!$F$3,Stand!K34*Inittialize!$F$4,Stand!K35*Inittialize!$F$5,Stand!K36*Inittialize!$F$6,Stand!K37*Inittialize!$F$7,Stand!K38*Inittialize!$F$8,Stand!K39*Inittialize!$F$9,Stand!K40*Inittialize!$F$10,Stand!K41*Inittialize!$F$11,Stand!K42*Inittialize!$F$12),
IF(Rules!$B$10=Rules!$D$10,SUM(HSD!K33*Inittialize!$F$3,HSD!K34*Inittialize!$F$4,HSD!K35*Inittialize!$F$5,HSD!K36*Inittialize!$F$6,HSD!K37*Inittialize!$F$7,HSD!K38*Inittialize!$F$8,HSD!K39*Inittialize!$F$9,HSD!K40*Inittialize!$F$10,HSD!K41*Inittialize!$F$11,HSD!K42*Inittialize!$F$12),
SUM(HS!K33*Inittialize!$F$3,HS!K34*Inittialize!$F$4,HS!K35*Inittialize!$F$5,HS!K36*Inittialize!$F$6,HS!K37*Inittialize!$F$7,HS!K38*Inittialize!$F$8,HS!K39*Inittialize!$F$9,HS!K40*Inittialize!$F$10,HS!K41*Inittialize!$F$11,HS!K43*Inittialize!$F$12))
)+K43)</f>
        <v>8.903646280596561E-2</v>
      </c>
    </row>
    <row r="31" spans="1:11" x14ac:dyDescent="0.25">
      <c r="A31" s="98">
        <v>2</v>
      </c>
      <c r="B31" s="93">
        <f>(IF(Rules!$B$10=Rules!$D$10,
SUM(HSD!B34*Inittialize!$F$3,HSD!B3*Inittialize!$F$4,HSD!B4*Inittialize!$F$5,HSD!B5*Inittialize!$F$6,HSD!B6*Inittialize!$F$7,HSD!B7*Inittialize!$F$8,HSD!B8*Inittialize!$F$9,HSD!B9*Inittialize!$F$10,HSD!B10*Inittialize!$F$11,HSD!B11*Inittialize!$F$12),
SUM(HS!B34*Inittialize!$F$3,HS!B3*Inittialize!$F$4,HS!B4*Inittialize!$F$5,HS!B5*Inittialize!$F$6,HS!B6*Inittialize!$F$7,HS!B7*Inittialize!$F$8,HS!B8*Inittialize!$F$9,HS!B9*Inittialize!$F$10,HS!B10*Inittialize!$F$11,HS!B11*Inittialize!$F$12)
)+B44)</f>
        <v>-1.0337051157760255</v>
      </c>
      <c r="C31" s="1">
        <f>(IF(Rules!$B$10=Rules!$D$10,
SUM(HSD!C34*Inittialize!$F$3,HSD!C3*Inittialize!$F$4,HSD!C4*Inittialize!$F$5,HSD!C5*Inittialize!$F$6,HSD!C6*Inittialize!$F$7,HSD!C7*Inittialize!$F$8,HSD!C8*Inittialize!$F$9,HSD!C9*Inittialize!$F$10,HSD!C10*Inittialize!$F$11,HSD!C11*Inittialize!$F$12),
SUM(HS!C34*Inittialize!$F$3,HS!C3*Inittialize!$F$4,HS!C4*Inittialize!$F$5,HS!C5*Inittialize!$F$6,HS!C6*Inittialize!$F$7,HS!C7*Inittialize!$F$8,HS!C8*Inittialize!$F$9,HS!C9*Inittialize!$F$10,HS!C10*Inittialize!$F$11,HS!C11*Inittialize!$F$12)
)+C44)</f>
        <v>-0.22765307495684722</v>
      </c>
      <c r="D31" s="1">
        <f>(IF(Rules!$B$10=Rules!$D$10,
SUM(HSD!D34*Inittialize!$F$3,HSD!D3*Inittialize!$F$4,HSD!D4*Inittialize!$F$5,HSD!D5*Inittialize!$F$6,HSD!D6*Inittialize!$F$7,HSD!D7*Inittialize!$F$8,HSD!D8*Inittialize!$F$9,HSD!D9*Inittialize!$F$10,HSD!D10*Inittialize!$F$11,HSD!D11*Inittialize!$F$12),
SUM(HS!D34*Inittialize!$F$3,HS!D3*Inittialize!$F$4,HS!D4*Inittialize!$F$5,HS!D5*Inittialize!$F$6,HS!D6*Inittialize!$F$7,HS!D7*Inittialize!$F$8,HS!D8*Inittialize!$F$9,HS!D9*Inittialize!$F$10,HS!D10*Inittialize!$F$11,HS!D11*Inittialize!$F$12)
)+D44)</f>
        <v>-0.14925211843923597</v>
      </c>
      <c r="E31" s="1">
        <f>(IF(Rules!$B$10=Rules!$D$10,
SUM(HSD!E34*Inittialize!$F$3,HSD!E3*Inittialize!$F$4,HSD!E4*Inittialize!$F$5,HSD!E5*Inittialize!$F$6,HSD!E6*Inittialize!$F$7,HSD!E7*Inittialize!$F$8,HSD!E8*Inittialize!$F$9,HSD!E9*Inittialize!$F$10,HSD!E10*Inittialize!$F$11,HSD!E11*Inittialize!$F$12),
SUM(HS!E34*Inittialize!$F$3,HS!E3*Inittialize!$F$4,HS!E4*Inittialize!$F$5,HS!E5*Inittialize!$F$6,HS!E6*Inittialize!$F$7,HS!E7*Inittialize!$F$8,HS!E8*Inittialize!$F$9,HS!E9*Inittialize!$F$10,HS!E10*Inittialize!$F$11,HS!E11*Inittialize!$F$12)
)+E44)</f>
        <v>-6.6301236407503239E-2</v>
      </c>
      <c r="F31" s="1">
        <f>(IF(Rules!$B$10=Rules!$D$10,
SUM(HSD!F34*Inittialize!$F$3,HSD!F3*Inittialize!$F$4,HSD!F4*Inittialize!$F$5,HSD!F5*Inittialize!$F$6,HSD!F6*Inittialize!$F$7,HSD!F7*Inittialize!$F$8,HSD!F8*Inittialize!$F$9,HSD!F9*Inittialize!$F$10,HSD!F10*Inittialize!$F$11,HSD!F11*Inittialize!$F$12),
SUM(HS!F34*Inittialize!$F$3,HS!F3*Inittialize!$F$4,HS!F4*Inittialize!$F$5,HS!F5*Inittialize!$F$6,HS!F6*Inittialize!$F$7,HS!F7*Inittialize!$F$8,HS!F8*Inittialize!$F$9,HS!F9*Inittialize!$F$10,HS!F10*Inittialize!$F$11,HS!F11*Inittialize!$F$12)
)+F44)</f>
        <v>4.1190096854350204E-2</v>
      </c>
      <c r="G31" s="1">
        <f>(IF(Rules!$B$10=Rules!$D$10,
SUM(HSD!G34*Inittialize!$F$3,HSD!G3*Inittialize!$F$4,HSD!G4*Inittialize!$F$5,HSD!G5*Inittialize!$F$6,HSD!G6*Inittialize!$F$7,HSD!G7*Inittialize!$F$8,HSD!G8*Inittialize!$F$9,HSD!G9*Inittialize!$F$10,HSD!G10*Inittialize!$F$11,HSD!G11*Inittialize!$F$12),
SUM(HS!G34*Inittialize!$F$3,HS!G3*Inittialize!$F$4,HS!G4*Inittialize!$F$5,HS!G5*Inittialize!$F$6,HS!G6*Inittialize!$F$7,HS!G7*Inittialize!$F$8,HS!G8*Inittialize!$F$9,HS!G9*Inittialize!$F$10,HS!G10*Inittialize!$F$11,HS!G11*Inittialize!$F$12)
)+G44)</f>
        <v>0.11665023583890355</v>
      </c>
      <c r="H31" s="1">
        <f>(IF(Rules!$B$10=Rules!$D$10,
SUM(HSD!H34*Inittialize!$F$3,HSD!H3*Inittialize!$F$4,HSD!H4*Inittialize!$F$5,HSD!H5*Inittialize!$F$6,HSD!H6*Inittialize!$F$7,HSD!H7*Inittialize!$F$8,HSD!H8*Inittialize!$F$9,HSD!H9*Inittialize!$F$10,HSD!H10*Inittialize!$F$11,HSD!H11*Inittialize!$F$12),
SUM(HS!H34*Inittialize!$F$3,HS!H3*Inittialize!$F$4,HS!H4*Inittialize!$F$5,HS!H5*Inittialize!$F$6,HS!H6*Inittialize!$F$7,HS!H7*Inittialize!$F$8,HS!H8*Inittialize!$F$9,HS!H9*Inittialize!$F$10,HS!H10*Inittialize!$F$11,HS!H11*Inittialize!$F$12)
)+H44)</f>
        <v>-8.1771064127586751E-2</v>
      </c>
      <c r="I31" s="1">
        <f>(IF(Rules!$B$10=Rules!$D$10,
SUM(HSD!I34*Inittialize!$F$3,HSD!I3*Inittialize!$F$4,HSD!I4*Inittialize!$F$5,HSD!I5*Inittialize!$F$6,HSD!I6*Inittialize!$F$7,HSD!I7*Inittialize!$F$8,HSD!I8*Inittialize!$F$9,HSD!I9*Inittialize!$F$10,HSD!I10*Inittialize!$F$11,HSD!I11*Inittialize!$F$12),
SUM(HS!I34*Inittialize!$F$3,HS!I3*Inittialize!$F$4,HS!I4*Inittialize!$F$5,HS!I5*Inittialize!$F$6,HS!I6*Inittialize!$F$7,HS!I7*Inittialize!$F$8,HS!I8*Inittialize!$F$9,HS!I9*Inittialize!$F$10,HS!I10*Inittialize!$F$11,HS!I11*Inittialize!$F$12)
)+I44)</f>
        <v>-0.30948518332538155</v>
      </c>
      <c r="J31" s="1">
        <f>(IF(Rules!$B$10=Rules!$D$10,
SUM(HSD!J34*Inittialize!$F$3,HSD!J3*Inittialize!$F$4,HSD!J4*Inittialize!$F$5,HSD!J5*Inittialize!$F$6,HSD!J6*Inittialize!$F$7,HSD!J7*Inittialize!$F$8,HSD!J8*Inittialize!$F$9,HSD!J9*Inittialize!$F$10,HSD!J10*Inittialize!$F$11,HSD!J11*Inittialize!$F$12),
SUM(HS!J34*Inittialize!$F$3,HS!J3*Inittialize!$F$4,HS!J4*Inittialize!$F$5,HS!J5*Inittialize!$F$6,HS!J6*Inittialize!$F$7,HS!J7*Inittialize!$F$8,HS!J8*Inittialize!$F$9,HS!J9*Inittialize!$F$10,HS!J10*Inittialize!$F$11,HS!J11*Inittialize!$F$12)
)+J44)</f>
        <v>-0.57014142916052535</v>
      </c>
      <c r="K31" s="9">
        <f>(IF(Rules!$B$10=Rules!$D$10,
SUM(HSD!K34*Inittialize!$F$3,HSD!K3*Inittialize!$F$4,HSD!K4*Inittialize!$F$5,HSD!K5*Inittialize!$F$6,HSD!K6*Inittialize!$F$7,HSD!K7*Inittialize!$F$8,HSD!K8*Inittialize!$F$9,HSD!K9*Inittialize!$F$10,HSD!K10*Inittialize!$F$11,HSD!K11*Inittialize!$F$12),
SUM(HS!K34*Inittialize!$F$3,HS!K3*Inittialize!$F$4,HS!K4*Inittialize!$F$5,HS!K5*Inittialize!$F$6,HS!K6*Inittialize!$F$7,HS!K7*Inittialize!$F$8,HS!K8*Inittialize!$F$9,HS!K9*Inittialize!$F$10,HS!K10*Inittialize!$F$11,HS!K11*Inittialize!$F$12)
)+K44)</f>
        <v>-0.87289118321932291</v>
      </c>
    </row>
    <row r="32" spans="1:11" x14ac:dyDescent="0.25">
      <c r="A32" s="98">
        <v>3</v>
      </c>
      <c r="B32" s="93">
        <f>(IF(Rules!$B$10=Rules!$D$10,
SUM(HSD!B35*Inittialize!$F$3,HSD!B4*Inittialize!$F$4,HSD!B5*Inittialize!$F$5,HSD!B6*Inittialize!$F$6,HSD!B7*Inittialize!$F$7,HSD!B8*Inittialize!$F$8,HSD!B9*Inittialize!$F$9,HSD!B10*Inittialize!$F$10,HSD!B11*Inittialize!$F$11,HSD!B12*Inittialize!$F$12),
SUM(HS!B35*Inittialize!$F$3,HS!B4*Inittialize!$F$4,HS!B5*Inittialize!$F$5,HS!B6*Inittialize!$F$6,HS!B7*Inittialize!$F$7,HS!B8*Inittialize!$F$8,HS!B9*Inittialize!$F$9,HS!B10*Inittialize!$F$10,HS!B11*Inittialize!$F$11,HS!B12*Inittialize!$F$12)
)+B45)</f>
        <v>-1.0942339229842661</v>
      </c>
      <c r="C32" s="1">
        <f>(IF(Rules!$B$10=Rules!$D$10,
SUM(HSD!C35*Inittialize!$F$3,HSD!C4*Inittialize!$F$4,HSD!C5*Inittialize!$F$5,HSD!C6*Inittialize!$F$6,HSD!C7*Inittialize!$F$7,HSD!C8*Inittialize!$F$8,HSD!C9*Inittialize!$F$9,HSD!C10*Inittialize!$F$10,HSD!C11*Inittialize!$F$11,HSD!C12*Inittialize!$F$12),
SUM(HS!C35*Inittialize!$F$3,HS!C4*Inittialize!$F$4,HS!C5*Inittialize!$F$5,HS!C6*Inittialize!$F$6,HS!C7*Inittialize!$F$7,HS!C8*Inittialize!$F$8,HS!C9*Inittialize!$F$9,HS!C10*Inittialize!$F$10,HS!C11*Inittialize!$F$11,HS!C12*Inittialize!$F$12)
)+C45)</f>
        <v>-0.30156751319355757</v>
      </c>
      <c r="D32" s="1">
        <f>(IF(Rules!$B$10=Rules!$D$10,
SUM(HSD!D35*Inittialize!$F$3,HSD!D4*Inittialize!$F$4,HSD!D5*Inittialize!$F$5,HSD!D6*Inittialize!$F$6,HSD!D7*Inittialize!$F$7,HSD!D8*Inittialize!$F$8,HSD!D9*Inittialize!$F$9,HSD!D10*Inittialize!$F$10,HSD!D11*Inittialize!$F$11,HSD!D12*Inittialize!$F$12),
SUM(HS!D35*Inittialize!$F$3,HS!D4*Inittialize!$F$4,HS!D5*Inittialize!$F$5,HS!D6*Inittialize!$F$6,HS!D7*Inittialize!$F$7,HS!D8*Inittialize!$F$8,HS!D9*Inittialize!$F$9,HS!D10*Inittialize!$F$10,HS!D11*Inittialize!$F$11,HS!D12*Inittialize!$F$12)
)+D45)</f>
        <v>-0.20662757483669236</v>
      </c>
      <c r="E32" s="1">
        <f>(IF(Rules!$B$10=Rules!$D$10,
SUM(HSD!E35*Inittialize!$F$3,HSD!E4*Inittialize!$F$4,HSD!E5*Inittialize!$F$5,HSD!E6*Inittialize!$F$6,HSD!E7*Inittialize!$F$7,HSD!E8*Inittialize!$F$8,HSD!E9*Inittialize!$F$9,HSD!E10*Inittialize!$F$10,HSD!E11*Inittialize!$F$11,HSD!E12*Inittialize!$F$12),
SUM(HS!E35*Inittialize!$F$3,HS!E4*Inittialize!$F$4,HS!E5*Inittialize!$F$5,HS!E6*Inittialize!$F$6,HS!E7*Inittialize!$F$7,HS!E8*Inittialize!$F$8,HS!E9*Inittialize!$F$9,HS!E10*Inittialize!$F$10,HS!E11*Inittialize!$F$11,HS!E12*Inittialize!$F$12)
)+E45)</f>
        <v>-0.1087838721267161</v>
      </c>
      <c r="F32" s="1">
        <f>(IF(Rules!$B$10=Rules!$D$10,
SUM(HSD!F35*Inittialize!$F$3,HSD!F4*Inittialize!$F$4,HSD!F5*Inittialize!$F$5,HSD!F6*Inittialize!$F$6,HSD!F7*Inittialize!$F$7,HSD!F8*Inittialize!$F$8,HSD!F9*Inittialize!$F$9,HSD!F10*Inittialize!$F$10,HSD!F11*Inittialize!$F$11,HSD!F12*Inittialize!$F$12),
SUM(HS!F35*Inittialize!$F$3,HS!F4*Inittialize!$F$4,HS!F5*Inittialize!$F$5,HS!F6*Inittialize!$F$6,HS!F7*Inittialize!$F$7,HS!F8*Inittialize!$F$8,HS!F9*Inittialize!$F$9,HS!F10*Inittialize!$F$10,HS!F11*Inittialize!$F$11,HS!F12*Inittialize!$F$12)
)+F45)</f>
        <v>5.0987136419013146E-4</v>
      </c>
      <c r="G32" s="1">
        <f>(IF(Rules!$B$10=Rules!$D$10,
SUM(HSD!G35*Inittialize!$F$3,HSD!G4*Inittialize!$F$4,HSD!G5*Inittialize!$F$5,HSD!G6*Inittialize!$F$6,HSD!G7*Inittialize!$F$7,HSD!G8*Inittialize!$F$8,HSD!G9*Inittialize!$F$9,HSD!G10*Inittialize!$F$10,HSD!G11*Inittialize!$F$11,HSD!G12*Inittialize!$F$12),
SUM(HS!G35*Inittialize!$F$3,HS!G4*Inittialize!$F$4,HS!G5*Inittialize!$F$5,HS!G6*Inittialize!$F$6,HS!G7*Inittialize!$F$7,HS!G8*Inittialize!$F$8,HS!G9*Inittialize!$F$9,HS!G10*Inittialize!$F$10,HS!G11*Inittialize!$F$11,HS!G12*Inittialize!$F$12)
)+G45)</f>
        <v>7.3413909619677933E-2</v>
      </c>
      <c r="H32" s="1">
        <f>(IF(Rules!$B$10=Rules!$D$10,
SUM(HSD!H35*Inittialize!$F$3,HSD!H4*Inittialize!$F$4,HSD!H5*Inittialize!$F$5,HSD!H6*Inittialize!$F$6,HSD!H7*Inittialize!$F$7,HSD!H8*Inittialize!$F$8,HSD!H9*Inittialize!$F$9,HSD!H10*Inittialize!$F$10,HSD!H11*Inittialize!$F$11,HSD!H12*Inittialize!$F$12),
SUM(HS!H35*Inittialize!$F$3,HS!H4*Inittialize!$F$4,HS!H5*Inittialize!$F$5,HS!H6*Inittialize!$F$6,HS!H7*Inittialize!$F$7,HS!H8*Inittialize!$F$8,HS!H9*Inittialize!$F$9,HS!H10*Inittialize!$F$10,HS!H11*Inittialize!$F$11,HS!H12*Inittialize!$F$12)
)+H45)</f>
        <v>-0.17231276562106998</v>
      </c>
      <c r="I32" s="1">
        <f>(IF(Rules!$B$10=Rules!$D$10,
SUM(HSD!I35*Inittialize!$F$3,HSD!I4*Inittialize!$F$4,HSD!I5*Inittialize!$F$5,HSD!I6*Inittialize!$F$6,HSD!I7*Inittialize!$F$7,HSD!I8*Inittialize!$F$8,HSD!I9*Inittialize!$F$9,HSD!I10*Inittialize!$F$10,HSD!I11*Inittialize!$F$11,HSD!I12*Inittialize!$F$12),
SUM(HS!I35*Inittialize!$F$3,HS!I4*Inittialize!$F$4,HS!I5*Inittialize!$F$5,HS!I6*Inittialize!$F$6,HS!I7*Inittialize!$F$7,HS!I8*Inittialize!$F$8,HS!I9*Inittialize!$F$9,HS!I10*Inittialize!$F$10,HS!I11*Inittialize!$F$11,HS!I12*Inittialize!$F$12)
)+I45)</f>
        <v>-0.39282564195060304</v>
      </c>
      <c r="J32" s="1">
        <f>(IF(Rules!$B$10=Rules!$D$10,
SUM(HSD!J35*Inittialize!$F$3,HSD!J4*Inittialize!$F$4,HSD!J5*Inittialize!$F$5,HSD!J6*Inittialize!$F$6,HSD!J7*Inittialize!$F$7,HSD!J8*Inittialize!$F$8,HSD!J9*Inittialize!$F$9,HSD!J10*Inittialize!$F$10,HSD!J11*Inittialize!$F$11,HSD!J12*Inittialize!$F$12),
SUM(HS!J35*Inittialize!$F$3,HS!J4*Inittialize!$F$4,HS!J5*Inittialize!$F$5,HS!J6*Inittialize!$F$6,HS!J7*Inittialize!$F$7,HS!J8*Inittialize!$F$8,HS!J9*Inittialize!$F$9,HS!J10*Inittialize!$F$10,HS!J11*Inittialize!$F$11,HS!J12*Inittialize!$F$12)
)+J45)</f>
        <v>-0.64522986844087304</v>
      </c>
      <c r="K32" s="9">
        <f>(IF(Rules!$B$10=Rules!$D$10,
SUM(HSD!K35*Inittialize!$F$3,HSD!K4*Inittialize!$F$4,HSD!K5*Inittialize!$F$5,HSD!K6*Inittialize!$F$6,HSD!K7*Inittialize!$F$7,HSD!K8*Inittialize!$F$8,HSD!K9*Inittialize!$F$9,HSD!K10*Inittialize!$F$10,HSD!K11*Inittialize!$F$11,HSD!K12*Inittialize!$F$12),
SUM(HS!K35*Inittialize!$F$3,HS!K4*Inittialize!$F$4,HS!K5*Inittialize!$F$5,HS!K6*Inittialize!$F$6,HS!K7*Inittialize!$F$7,HS!K8*Inittialize!$F$8,HS!K9*Inittialize!$F$9,HS!K10*Inittialize!$F$10,HS!K11*Inittialize!$F$11,HS!K12*Inittialize!$F$12)
)+K45)</f>
        <v>-0.93833940384779424</v>
      </c>
    </row>
    <row r="33" spans="1:11" x14ac:dyDescent="0.25">
      <c r="A33" s="98">
        <v>4</v>
      </c>
      <c r="B33" s="93">
        <f>(IF(Rules!$B$10=Rules!$D$10,
SUM(HSD!B36*Inittialize!$F$3,HSD!B5*Inittialize!$F$4,HSD!B6*Inittialize!$F$5,HSD!B7*Inittialize!$F$6,HSD!B8*Inittialize!$F$7,HSD!B9*Inittialize!$F$8,HSD!B10*Inittialize!$F$9,HSD!B11*Inittialize!$F$10,HSD!B12*Inittialize!$F$11,HSD!B13*Inittialize!$F$12),
SUM(HS!B36*Inittialize!$F$3,HS!B5*Inittialize!$F$4,HS!B6*Inittialize!$F$5,HS!B7*Inittialize!$F$6,HS!B8*Inittialize!$F$7,HS!B9*Inittialize!$F$8,HS!B10*Inittialize!$F$9,HS!B11*Inittialize!$F$10,HS!B12*Inittialize!$F$11,HS!B13*Inittialize!$F$12)
)+B46)</f>
        <v>-1.1561559198505988</v>
      </c>
      <c r="C33" s="1">
        <f>(IF(Rules!$B$10=Rules!$D$10,
SUM(HSD!C36*Inittialize!$F$3,HSD!C5*Inittialize!$F$4,HSD!C6*Inittialize!$F$5,HSD!C7*Inittialize!$F$6,HSD!C8*Inittialize!$F$7,HSD!C9*Inittialize!$F$8,HSD!C10*Inittialize!$F$9,HSD!C11*Inittialize!$F$10,HSD!C12*Inittialize!$F$11,HSD!C13*Inittialize!$F$12),
SUM(HS!C36*Inittialize!$F$3,HS!C5*Inittialize!$F$4,HS!C6*Inittialize!$F$5,HS!C7*Inittialize!$F$6,HS!C8*Inittialize!$F$7,HS!C9*Inittialize!$F$8,HS!C10*Inittialize!$F$9,HS!C11*Inittialize!$F$10,HS!C12*Inittialize!$F$11,HS!C13*Inittialize!$F$12)
)+C46)</f>
        <v>-0.34473998285676416</v>
      </c>
      <c r="D33" s="1">
        <f>(IF(Rules!$B$10=Rules!$D$10,
SUM(HSD!D36*Inittialize!$F$3,HSD!D5*Inittialize!$F$4,HSD!D6*Inittialize!$F$5,HSD!D7*Inittialize!$F$6,HSD!D8*Inittialize!$F$7,HSD!D9*Inittialize!$F$8,HSD!D10*Inittialize!$F$9,HSD!D11*Inittialize!$F$10,HSD!D12*Inittialize!$F$11,HSD!D13*Inittialize!$F$12),
SUM(HS!D36*Inittialize!$F$3,HS!D5*Inittialize!$F$4,HS!D6*Inittialize!$F$5,HS!D7*Inittialize!$F$6,HS!D8*Inittialize!$F$7,HS!D9*Inittialize!$F$8,HS!D10*Inittialize!$F$9,HS!D11*Inittialize!$F$10,HS!D12*Inittialize!$F$11,HS!D13*Inittialize!$F$12)
)+D46)</f>
        <v>-0.24783994289923295</v>
      </c>
      <c r="E33" s="1">
        <f>(IF(Rules!$B$10=Rules!$D$10,
SUM(HSD!E36*Inittialize!$F$3,HSD!E5*Inittialize!$F$4,HSD!E6*Inittialize!$F$5,HSD!E7*Inittialize!$F$6,HSD!E8*Inittialize!$F$7,HSD!E9*Inittialize!$F$8,HSD!E10*Inittialize!$F$9,HSD!E11*Inittialize!$F$10,HSD!E12*Inittialize!$F$11,HSD!E13*Inittialize!$F$12),
SUM(HS!E36*Inittialize!$F$3,HS!E5*Inittialize!$F$4,HS!E6*Inittialize!$F$5,HS!E7*Inittialize!$F$6,HS!E8*Inittialize!$F$7,HS!E9*Inittialize!$F$8,HS!E10*Inittialize!$F$9,HS!E11*Inittialize!$F$10,HS!E12*Inittialize!$F$11,HS!E13*Inittialize!$F$12)
)+E46)</f>
        <v>-0.1481022603207508</v>
      </c>
      <c r="F33" s="1">
        <f>(IF(Rules!$B$10=Rules!$D$10,
SUM(HSD!F36*Inittialize!$F$3,HSD!F5*Inittialize!$F$4,HSD!F6*Inittialize!$F$5,HSD!F7*Inittialize!$F$6,HSD!F8*Inittialize!$F$7,HSD!F9*Inittialize!$F$8,HSD!F10*Inittialize!$F$9,HSD!F11*Inittialize!$F$10,HSD!F12*Inittialize!$F$11,HSD!F13*Inittialize!$F$12),
SUM(HS!F36*Inittialize!$F$3,HS!F5*Inittialize!$F$4,HS!F6*Inittialize!$F$5,HS!F7*Inittialize!$F$6,HS!F8*Inittialize!$F$7,HS!F9*Inittialize!$F$8,HS!F10*Inittialize!$F$9,HS!F11*Inittialize!$F$10,HS!F12*Inittialize!$F$11,HS!F13*Inittialize!$F$12)
)+F46)</f>
        <v>-3.7139779559779658E-2</v>
      </c>
      <c r="G33" s="1">
        <f>(IF(Rules!$B$10=Rules!$D$10,
SUM(HSD!G36*Inittialize!$F$3,HSD!G5*Inittialize!$F$4,HSD!G6*Inittialize!$F$5,HSD!G7*Inittialize!$F$6,HSD!G8*Inittialize!$F$7,HSD!G9*Inittialize!$F$8,HSD!G10*Inittialize!$F$9,HSD!G11*Inittialize!$F$10,HSD!G12*Inittialize!$F$11,HSD!G13*Inittialize!$F$12),
SUM(HS!G36*Inittialize!$F$3,HS!G5*Inittialize!$F$4,HS!G6*Inittialize!$F$5,HS!G7*Inittialize!$F$6,HS!G8*Inittialize!$F$7,HS!G9*Inittialize!$F$8,HS!G10*Inittialize!$F$9,HS!G11*Inittialize!$F$10,HS!G12*Inittialize!$F$11,HS!G13*Inittialize!$F$12)
)+G46)</f>
        <v>3.3391251842939229E-2</v>
      </c>
      <c r="H33" s="1">
        <f>(IF(Rules!$B$10=Rules!$D$10,
SUM(HSD!H36*Inittialize!$F$3,HSD!H5*Inittialize!$F$4,HSD!H6*Inittialize!$F$5,HSD!H7*Inittialize!$F$6,HSD!H8*Inittialize!$F$7,HSD!H9*Inittialize!$F$8,HSD!H10*Inittialize!$F$9,HSD!H11*Inittialize!$F$10,HSD!H12*Inittialize!$F$11,HSD!H13*Inittialize!$F$12),
SUM(HS!H36*Inittialize!$F$3,HS!H5*Inittialize!$F$4,HS!H6*Inittialize!$F$5,HS!H7*Inittialize!$F$6,HS!H8*Inittialize!$F$7,HS!H9*Inittialize!$F$8,HS!H10*Inittialize!$F$9,HS!H11*Inittialize!$F$10,HS!H12*Inittialize!$F$11,HS!H13*Inittialize!$F$12)
)+H46)</f>
        <v>-0.26483760317539107</v>
      </c>
      <c r="I33" s="1">
        <f>(IF(Rules!$B$10=Rules!$D$10,
SUM(HSD!I36*Inittialize!$F$3,HSD!I5*Inittialize!$F$4,HSD!I6*Inittialize!$F$5,HSD!I7*Inittialize!$F$6,HSD!I8*Inittialize!$F$7,HSD!I9*Inittialize!$F$8,HSD!I10*Inittialize!$F$9,HSD!I11*Inittialize!$F$10,HSD!I12*Inittialize!$F$11,HSD!I13*Inittialize!$F$12),
SUM(HS!I36*Inittialize!$F$3,HS!I5*Inittialize!$F$4,HS!I6*Inittialize!$F$5,HS!I7*Inittialize!$F$6,HS!I8*Inittialize!$F$7,HS!I9*Inittialize!$F$8,HS!I10*Inittialize!$F$9,HS!I11*Inittialize!$F$10,HS!I12*Inittialize!$F$11,HS!I13*Inittialize!$F$12)
)+I46)</f>
        <v>-0.47800245798061536</v>
      </c>
      <c r="J33" s="1">
        <f>(IF(Rules!$B$10=Rules!$D$10,
SUM(HSD!J36*Inittialize!$F$3,HSD!J5*Inittialize!$F$4,HSD!J6*Inittialize!$F$5,HSD!J7*Inittialize!$F$6,HSD!J8*Inittialize!$F$7,HSD!J9*Inittialize!$F$8,HSD!J10*Inittialize!$F$9,HSD!J11*Inittialize!$F$10,HSD!J12*Inittialize!$F$11,HSD!J13*Inittialize!$F$12),
SUM(HS!J36*Inittialize!$F$3,HS!J5*Inittialize!$F$4,HS!J6*Inittialize!$F$5,HS!J7*Inittialize!$F$6,HS!J8*Inittialize!$F$7,HS!J9*Inittialize!$F$8,HS!J10*Inittialize!$F$9,HS!J11*Inittialize!$F$10,HS!J12*Inittialize!$F$11,HS!J13*Inittialize!$F$12)
)+J46)</f>
        <v>-0.72199853746009657</v>
      </c>
      <c r="K33" s="9">
        <f>(IF(Rules!$B$10=Rules!$D$10,
SUM(HSD!K36*Inittialize!$F$3,HSD!K5*Inittialize!$F$4,HSD!K6*Inittialize!$F$5,HSD!K7*Inittialize!$F$6,HSD!K8*Inittialize!$F$7,HSD!K9*Inittialize!$F$8,HSD!K10*Inittialize!$F$9,HSD!K11*Inittialize!$F$10,HSD!K12*Inittialize!$F$11,HSD!K13*Inittialize!$F$12),
SUM(HS!K36*Inittialize!$F$3,HS!K5*Inittialize!$F$4,HS!K6*Inittialize!$F$5,HS!K7*Inittialize!$F$6,HS!K8*Inittialize!$F$7,HS!K9*Inittialize!$F$8,HS!K10*Inittialize!$F$9,HS!K11*Inittialize!$F$10,HS!K12*Inittialize!$F$11,HS!K13*Inittialize!$F$12)
)+K46)</f>
        <v>-1.0052995930905331</v>
      </c>
    </row>
    <row r="34" spans="1:11" x14ac:dyDescent="0.25">
      <c r="A34" s="98">
        <v>5</v>
      </c>
      <c r="B34" s="93">
        <f>(IF(Rules!$B$10=Rules!$D$10,
SUM(HSD!B37*Inittialize!$F$3,HSD!B6*Inittialize!$F$4,HSD!B7*Inittialize!$F$5,HSD!B8*Inittialize!$F$6,HSD!B9*Inittialize!$F$7,HSD!B10*Inittialize!$F$8,HSD!B11*Inittialize!$F$9,HSD!B12*Inittialize!$F$10,HSD!B13*Inittialize!$F$11,HSD!B14*Inittialize!$F$12),
SUM(HS!B37*Inittialize!$F$3,HS!B6*Inittialize!$F$4,HS!B7*Inittialize!$F$5,HS!B8*Inittialize!$F$6,HS!B9*Inittialize!$F$7,HS!B10*Inittialize!$F$8,HS!B11*Inittialize!$F$9,HS!B12*Inittialize!$F$10,HS!B13*Inittialize!$F$11,HS!B14*Inittialize!$F$12)
)+B47)</f>
        <v>-1.2189669063342574</v>
      </c>
      <c r="C34" s="1">
        <f>(IF(Rules!$B$10=Rules!$D$10,
SUM(HSD!C37*Inittialize!$F$3,HSD!C6*Inittialize!$F$4,HSD!C7*Inittialize!$F$5,HSD!C8*Inittialize!$F$6,HSD!C9*Inittialize!$F$7,HSD!C10*Inittialize!$F$8,HSD!C11*Inittialize!$F$9,HSD!C12*Inittialize!$F$10,HSD!C13*Inittialize!$F$11,HSD!C14*Inittialize!$F$12),
SUM(HS!C37*Inittialize!$F$3,HS!C6*Inittialize!$F$4,HS!C7*Inittialize!$F$5,HS!C8*Inittialize!$F$6,HS!C9*Inittialize!$F$7,HS!C10*Inittialize!$F$8,HS!C11*Inittialize!$F$9,HS!C12*Inittialize!$F$10,HS!C13*Inittialize!$F$11,HS!C14*Inittialize!$F$12)
)+C47)</f>
        <v>-0.38464670119124256</v>
      </c>
      <c r="D34" s="1">
        <f>(IF(Rules!$B$10=Rules!$D$10,
SUM(HSD!D37*Inittialize!$F$3,HSD!D6*Inittialize!$F$4,HSD!D7*Inittialize!$F$5,HSD!D8*Inittialize!$F$6,HSD!D9*Inittialize!$F$7,HSD!D10*Inittialize!$F$8,HSD!D11*Inittialize!$F$9,HSD!D12*Inittialize!$F$10,HSD!D13*Inittialize!$F$11,HSD!D14*Inittialize!$F$12),
SUM(HS!D37*Inittialize!$F$3,HS!D6*Inittialize!$F$4,HS!D7*Inittialize!$F$5,HS!D8*Inittialize!$F$6,HS!D9*Inittialize!$F$7,HS!D10*Inittialize!$F$8,HS!D11*Inittialize!$F$9,HS!D12*Inittialize!$F$10,HS!D13*Inittialize!$F$11,HS!D14*Inittialize!$F$12)
)+D47)</f>
        <v>-0.28593068178446945</v>
      </c>
      <c r="E34" s="1">
        <f>(IF(Rules!$B$10=Rules!$D$10,
SUM(HSD!E37*Inittialize!$F$3,HSD!E6*Inittialize!$F$4,HSD!E7*Inittialize!$F$5,HSD!E8*Inittialize!$F$6,HSD!E9*Inittialize!$F$7,HSD!E10*Inittialize!$F$8,HSD!E11*Inittialize!$F$9,HSD!E12*Inittialize!$F$10,HSD!E13*Inittialize!$F$11,HSD!E14*Inittialize!$F$12),
SUM(HS!E37*Inittialize!$F$3,HS!E6*Inittialize!$F$4,HS!E7*Inittialize!$F$5,HS!E8*Inittialize!$F$6,HS!E9*Inittialize!$F$7,HS!E10*Inittialize!$F$8,HS!E11*Inittialize!$F$9,HS!E12*Inittialize!$F$10,HS!E13*Inittialize!$F$11,HS!E14*Inittialize!$F$12)
)+E47)</f>
        <v>-0.18443839259908279</v>
      </c>
      <c r="F34" s="1">
        <f>(IF(Rules!$B$10=Rules!$D$10,
SUM(HSD!F37*Inittialize!$F$3,HSD!F6*Inittialize!$F$4,HSD!F7*Inittialize!$F$5,HSD!F8*Inittialize!$F$6,HSD!F9*Inittialize!$F$7,HSD!F10*Inittialize!$F$8,HSD!F11*Inittialize!$F$9,HSD!F12*Inittialize!$F$10,HSD!F13*Inittialize!$F$11,HSD!F14*Inittialize!$F$12),
SUM(HS!F37*Inittialize!$F$3,HS!F6*Inittialize!$F$4,HS!F7*Inittialize!$F$5,HS!F8*Inittialize!$F$6,HS!F9*Inittialize!$F$7,HS!F10*Inittialize!$F$8,HS!F11*Inittialize!$F$9,HS!F12*Inittialize!$F$10,HS!F13*Inittialize!$F$11,HS!F14*Inittialize!$F$12)
)+F47)</f>
        <v>-7.1936911175579391E-2</v>
      </c>
      <c r="G34" s="1">
        <f>(IF(Rules!$B$10=Rules!$D$10,
SUM(HSD!G37*Inittialize!$F$3,HSD!G6*Inittialize!$F$4,HSD!G7*Inittialize!$F$5,HSD!G8*Inittialize!$F$6,HSD!G9*Inittialize!$F$7,HSD!G10*Inittialize!$F$8,HSD!G11*Inittialize!$F$9,HSD!G12*Inittialize!$F$10,HSD!G13*Inittialize!$F$11,HSD!G14*Inittialize!$F$12),
SUM(HS!G37*Inittialize!$F$3,HS!G6*Inittialize!$F$4,HS!G7*Inittialize!$F$5,HS!G8*Inittialize!$F$6,HS!G9*Inittialize!$F$7,HS!G10*Inittialize!$F$8,HS!G11*Inittialize!$F$9,HS!G12*Inittialize!$F$10,HS!G13*Inittialize!$F$11,HS!G14*Inittialize!$F$12)
)+G47)</f>
        <v>-3.5590135153206887E-3</v>
      </c>
      <c r="H34" s="1">
        <f>(IF(Rules!$B$10=Rules!$D$10,
SUM(HSD!H37*Inittialize!$F$3,HSD!H6*Inittialize!$F$4,HSD!H7*Inittialize!$F$5,HSD!H8*Inittialize!$F$6,HSD!H9*Inittialize!$F$7,HSD!H10*Inittialize!$F$8,HSD!H11*Inittialize!$F$9,HSD!H12*Inittialize!$F$10,HSD!H13*Inittialize!$F$11,HSD!H14*Inittialize!$F$12),
SUM(HS!H37*Inittialize!$F$3,HS!H6*Inittialize!$F$4,HS!H7*Inittialize!$F$5,HS!H8*Inittialize!$F$6,HS!H9*Inittialize!$F$7,HS!H10*Inittialize!$F$8,HS!H11*Inittialize!$F$9,HS!H12*Inittialize!$F$10,HS!H13*Inittialize!$F$11,HS!H14*Inittialize!$F$12)
)+H47)</f>
        <v>-0.35834232565244556</v>
      </c>
      <c r="I34" s="1">
        <f>(IF(Rules!$B$10=Rules!$D$10,
SUM(HSD!I37*Inittialize!$F$3,HSD!I6*Inittialize!$F$4,HSD!I7*Inittialize!$F$5,HSD!I8*Inittialize!$F$6,HSD!I9*Inittialize!$F$7,HSD!I10*Inittialize!$F$8,HSD!I11*Inittialize!$F$9,HSD!I12*Inittialize!$F$10,HSD!I13*Inittialize!$F$11,HSD!I14*Inittialize!$F$12),
SUM(HS!I37*Inittialize!$F$3,HS!I6*Inittialize!$F$4,HS!I7*Inittialize!$F$5,HS!I8*Inittialize!$F$6,HS!I9*Inittialize!$F$7,HS!I10*Inittialize!$F$8,HS!I11*Inittialize!$F$9,HS!I12*Inittialize!$F$10,HS!I13*Inittialize!$F$11,HS!I14*Inittialize!$F$12)
)+I47)</f>
        <v>-0.5642799117095556</v>
      </c>
      <c r="J34" s="1">
        <f>(IF(Rules!$B$10=Rules!$D$10,
SUM(HSD!J37*Inittialize!$F$3,HSD!J6*Inittialize!$F$4,HSD!J7*Inittialize!$F$5,HSD!J8*Inittialize!$F$6,HSD!J9*Inittialize!$F$7,HSD!J10*Inittialize!$F$8,HSD!J11*Inittialize!$F$9,HSD!J12*Inittialize!$F$10,HSD!J13*Inittialize!$F$11,HSD!J14*Inittialize!$F$12),
SUM(HS!J37*Inittialize!$F$3,HS!J6*Inittialize!$F$4,HS!J7*Inittialize!$F$5,HS!J8*Inittialize!$F$6,HS!J9*Inittialize!$F$7,HS!J10*Inittialize!$F$8,HS!J11*Inittialize!$F$9,HS!J12*Inittialize!$F$10,HS!J13*Inittialize!$F$11,HS!J14*Inittialize!$F$12)
)+J47)</f>
        <v>-0.79984516007387729</v>
      </c>
      <c r="K34" s="9">
        <f>(IF(Rules!$B$10=Rules!$D$10,
SUM(HSD!K37*Inittialize!$F$3,HSD!K6*Inittialize!$F$4,HSD!K7*Inittialize!$F$5,HSD!K8*Inittialize!$F$6,HSD!K9*Inittialize!$F$7,HSD!K10*Inittialize!$F$8,HSD!K11*Inittialize!$F$9,HSD!K12*Inittialize!$F$10,HSD!K13*Inittialize!$F$11,HSD!K14*Inittialize!$F$12),
SUM(HS!K37*Inittialize!$F$3,HS!K6*Inittialize!$F$4,HS!K7*Inittialize!$F$5,HS!K8*Inittialize!$F$6,HS!K9*Inittialize!$F$7,HS!K10*Inittialize!$F$8,HS!K11*Inittialize!$F$9,HS!K12*Inittialize!$F$10,HS!K13*Inittialize!$F$11,HS!K14*Inittialize!$F$12)
)+K47)</f>
        <v>-1.0732303577426938</v>
      </c>
    </row>
    <row r="35" spans="1:11" x14ac:dyDescent="0.25">
      <c r="A35" s="98">
        <v>6</v>
      </c>
      <c r="B35" s="93">
        <f>(IF(Rules!$B$10=Rules!$D$10,
SUM(HSD!B38*Inittialize!$F$3,HSD!B7*Inittialize!$F$4,HSD!B8*Inittialize!$F$5,HSD!B9*Inittialize!$F$6,HSD!B10*Inittialize!$F$7,HSD!B11*Inittialize!$F$8,HSD!B12*Inittialize!$F$9,HSD!B13*Inittialize!$F$10,HSD!B14*Inittialize!$F$11,HSD!B15*Inittialize!$F$12),
SUM(HS!B38*Inittialize!$F$3,HS!B7*Inittialize!$F$4,HS!B8*Inittialize!$F$5,HS!B9*Inittialize!$F$6,HS!B10*Inittialize!$F$7,HS!B11*Inittialize!$F$8,HS!B12*Inittialize!$F$9,HS!B13*Inittialize!$F$10,HS!B14*Inittialize!$F$11,HS!B15*Inittialize!$F$12)
)+B48)</f>
        <v>-1.2590607104130327</v>
      </c>
      <c r="C35" s="1">
        <f>(IF(Rules!$B$10=Rules!$D$10,
SUM(HSD!C38*Inittialize!$F$3,HSD!C7*Inittialize!$F$4,HSD!C8*Inittialize!$F$5,HSD!C9*Inittialize!$F$6,HSD!C10*Inittialize!$F$7,HSD!C11*Inittialize!$F$8,HSD!C12*Inittialize!$F$9,HSD!C13*Inittialize!$F$10,HSD!C14*Inittialize!$F$11,HSD!C15*Inittialize!$F$12),
SUM(HS!C38*Inittialize!$F$3,HS!C7*Inittialize!$F$4,HS!C8*Inittialize!$F$5,HS!C9*Inittialize!$F$6,HS!C10*Inittialize!$F$7,HS!C11*Inittialize!$F$8,HS!C12*Inittialize!$F$9,HS!C13*Inittialize!$F$10,HS!C14*Inittialize!$F$11,HS!C15*Inittialize!$F$12)
)+C48)</f>
        <v>-0.42227735238005987</v>
      </c>
      <c r="D35" s="1">
        <f>(IF(Rules!$B$10=Rules!$D$10,
SUM(HSD!D38*Inittialize!$F$3,HSD!D7*Inittialize!$F$4,HSD!D8*Inittialize!$F$5,HSD!D9*Inittialize!$F$6,HSD!D10*Inittialize!$F$7,HSD!D11*Inittialize!$F$8,HSD!D12*Inittialize!$F$9,HSD!D13*Inittialize!$F$10,HSD!D14*Inittialize!$F$11,HSD!D15*Inittialize!$F$12),
SUM(HS!D38*Inittialize!$F$3,HS!D7*Inittialize!$F$4,HS!D8*Inittialize!$F$5,HS!D9*Inittialize!$F$6,HS!D10*Inittialize!$F$7,HS!D11*Inittialize!$F$8,HS!D12*Inittialize!$F$9,HS!D13*Inittialize!$F$10,HS!D14*Inittialize!$F$11,HS!D15*Inittialize!$F$12)
)+D48)</f>
        <v>-0.32187323402582496</v>
      </c>
      <c r="E35" s="1">
        <f>(IF(Rules!$B$10=Rules!$D$10,
SUM(HSD!E38*Inittialize!$F$3,HSD!E7*Inittialize!$F$4,HSD!E8*Inittialize!$F$5,HSD!E9*Inittialize!$F$6,HSD!E10*Inittialize!$F$7,HSD!E11*Inittialize!$F$8,HSD!E12*Inittialize!$F$9,HSD!E13*Inittialize!$F$10,HSD!E14*Inittialize!$F$11,HSD!E15*Inittialize!$F$12),
SUM(HS!E38*Inittialize!$F$3,HS!E7*Inittialize!$F$4,HS!E8*Inittialize!$F$5,HS!E9*Inittialize!$F$6,HS!E10*Inittialize!$F$7,HS!E11*Inittialize!$F$8,HS!E12*Inittialize!$F$9,HS!E13*Inittialize!$F$10,HS!E14*Inittialize!$F$11,HS!E15*Inittialize!$F$12)
)+E48)</f>
        <v>-0.21875142577916201</v>
      </c>
      <c r="F35" s="1">
        <f>(IF(Rules!$B$10=Rules!$D$10,
SUM(HSD!F38*Inittialize!$F$3,HSD!F7*Inittialize!$F$4,HSD!F8*Inittialize!$F$5,HSD!F9*Inittialize!$F$6,HSD!F10*Inittialize!$F$7,HSD!F11*Inittialize!$F$8,HSD!F12*Inittialize!$F$9,HSD!F13*Inittialize!$F$10,HSD!F14*Inittialize!$F$11,HSD!F15*Inittialize!$F$12),
SUM(HS!F38*Inittialize!$F$3,HS!F7*Inittialize!$F$4,HS!F8*Inittialize!$F$5,HS!F9*Inittialize!$F$6,HS!F10*Inittialize!$F$7,HS!F11*Inittialize!$F$8,HS!F12*Inittialize!$F$9,HS!F13*Inittialize!$F$10,HS!F14*Inittialize!$F$11,HS!F15*Inittialize!$F$12)
)+F48)</f>
        <v>-0.10474791999030708</v>
      </c>
      <c r="G35" s="1">
        <f>(IF(Rules!$B$10=Rules!$D$10,
SUM(HSD!G38*Inittialize!$F$3,HSD!G7*Inittialize!$F$4,HSD!G8*Inittialize!$F$5,HSD!G9*Inittialize!$F$6,HSD!G10*Inittialize!$F$7,HSD!G11*Inittialize!$F$8,HSD!G12*Inittialize!$F$9,HSD!G13*Inittialize!$F$10,HSD!G14*Inittialize!$F$11,HSD!G15*Inittialize!$F$12),
SUM(HS!G38*Inittialize!$F$3,HS!G7*Inittialize!$F$4,HS!G8*Inittialize!$F$5,HS!G9*Inittialize!$F$6,HS!G10*Inittialize!$F$7,HS!G11*Inittialize!$F$8,HS!G12*Inittialize!$F$9,HS!G13*Inittialize!$F$10,HS!G14*Inittialize!$F$11,HS!G15*Inittialize!$F$12)
)+G48)</f>
        <v>-3.9017506589623038E-2</v>
      </c>
      <c r="H35" s="1">
        <f>(IF(Rules!$B$10=Rules!$D$10,
SUM(HSD!H38*Inittialize!$F$3,HSD!H7*Inittialize!$F$4,HSD!H8*Inittialize!$F$5,HSD!H9*Inittialize!$F$6,HSD!H10*Inittialize!$F$7,HSD!H11*Inittialize!$F$8,HSD!H12*Inittialize!$F$9,HSD!H13*Inittialize!$F$10,HSD!H14*Inittialize!$F$11,HSD!H15*Inittialize!$F$12),
SUM(HS!H38*Inittialize!$F$3,HS!H7*Inittialize!$F$4,HS!H8*Inittialize!$F$5,HS!H9*Inittialize!$F$6,HS!H10*Inittialize!$F$7,HS!H11*Inittialize!$F$8,HS!H12*Inittialize!$F$9,HS!H13*Inittialize!$F$10,HS!H14*Inittialize!$F$11,HS!H15*Inittialize!$F$12)
)+H48)</f>
        <v>-0.45579812171009837</v>
      </c>
      <c r="I35" s="1">
        <f>(IF(Rules!$B$10=Rules!$D$10,
SUM(HSD!I38*Inittialize!$F$3,HSD!I7*Inittialize!$F$4,HSD!I8*Inittialize!$F$5,HSD!I9*Inittialize!$F$6,HSD!I10*Inittialize!$F$7,HSD!I11*Inittialize!$F$8,HSD!I12*Inittialize!$F$9,HSD!I13*Inittialize!$F$10,HSD!I14*Inittialize!$F$11,HSD!I15*Inittialize!$F$12),
SUM(HS!I38*Inittialize!$F$3,HS!I7*Inittialize!$F$4,HS!I8*Inittialize!$F$5,HS!I9*Inittialize!$F$6,HS!I10*Inittialize!$F$7,HS!I11*Inittialize!$F$8,HS!I12*Inittialize!$F$9,HS!I13*Inittialize!$F$10,HS!I14*Inittialize!$F$11,HS!I15*Inittialize!$F$12)
)+I48)</f>
        <v>-0.65172564396235422</v>
      </c>
      <c r="J35" s="1">
        <f>(IF(Rules!$B$10=Rules!$D$10,
SUM(HSD!J38*Inittialize!$F$3,HSD!J7*Inittialize!$F$4,HSD!J8*Inittialize!$F$5,HSD!J9*Inittialize!$F$6,HSD!J10*Inittialize!$F$7,HSD!J11*Inittialize!$F$8,HSD!J12*Inittialize!$F$9,HSD!J13*Inittialize!$F$10,HSD!J14*Inittialize!$F$11,HSD!J15*Inittialize!$F$12),
SUM(HS!J38*Inittialize!$F$3,HS!J7*Inittialize!$F$4,HS!J8*Inittialize!$F$5,HS!J9*Inittialize!$F$6,HS!J10*Inittialize!$F$7,HS!J11*Inittialize!$F$8,HS!J12*Inittialize!$F$9,HS!J13*Inittialize!$F$10,HS!J14*Inittialize!$F$11,HS!J15*Inittialize!$F$12)
)+J48)</f>
        <v>-0.8779221005931781</v>
      </c>
      <c r="K35" s="9">
        <f>(IF(Rules!$B$10=Rules!$D$10,
SUM(HSD!K38*Inittialize!$F$3,HSD!K7*Inittialize!$F$4,HSD!K8*Inittialize!$F$5,HSD!K9*Inittialize!$F$6,HSD!K10*Inittialize!$F$7,HSD!K11*Inittialize!$F$8,HSD!K12*Inittialize!$F$9,HSD!K13*Inittialize!$F$10,HSD!K14*Inittialize!$F$11,HSD!K15*Inittialize!$F$12),
SUM(HS!K38*Inittialize!$F$3,HS!K7*Inittialize!$F$4,HS!K8*Inittialize!$F$5,HS!K9*Inittialize!$F$6,HS!K10*Inittialize!$F$7,HS!K11*Inittialize!$F$8,HS!K12*Inittialize!$F$9,HS!K13*Inittialize!$F$10,HS!K14*Inittialize!$F$11,HS!K15*Inittialize!$F$12)
)+K48)</f>
        <v>-1.1415229868786865</v>
      </c>
    </row>
    <row r="36" spans="1:11" x14ac:dyDescent="0.25">
      <c r="A36" s="98">
        <v>7</v>
      </c>
      <c r="B36" s="93">
        <f>(IF(Rules!$B$10=Rules!$D$10,
SUM(HSD!B39*Inittialize!$F$3,HSD!B8*Inittialize!$F$4,HSD!B9*Inittialize!$F$5,HSD!B10*Inittialize!$F$6,HSD!B11*Inittialize!$F$7,HSD!B12*Inittialize!$F$8,HSD!B13*Inittialize!$F$9,HSD!B14*Inittialize!$F$10,HSD!B15*Inittialize!$F$11,HSD!B16*Inittialize!$F$12),
SUM(HS!B39*Inittialize!$F$3,HS!B8*Inittialize!$F$4,HS!B9*Inittialize!$F$5,HS!B10*Inittialize!$F$6,HS!B11*Inittialize!$F$7,HS!B12*Inittialize!$F$8,HS!B13*Inittialize!$F$9,HS!B14*Inittialize!$F$10,HS!B15*Inittialize!$F$11,HS!B16*Inittialize!$F$12)
)+B49)</f>
        <v>-1.199131151177073</v>
      </c>
      <c r="C36" s="1">
        <f>(IF(Rules!$B$10=Rules!$D$10,
SUM(HSD!C39*Inittialize!$F$3,HSD!C8*Inittialize!$F$4,HSD!C9*Inittialize!$F$5,HSD!C10*Inittialize!$F$6,HSD!C11*Inittialize!$F$7,HSD!C12*Inittialize!$F$8,HSD!C13*Inittialize!$F$9,HSD!C14*Inittialize!$F$10,HSD!C15*Inittialize!$F$11,HSD!C16*Inittialize!$F$12),
SUM(HS!C39*Inittialize!$F$3,HS!C8*Inittialize!$F$4,HS!C9*Inittialize!$F$5,HS!C10*Inittialize!$F$6,HS!C11*Inittialize!$F$7,HS!C12*Inittialize!$F$8,HS!C13*Inittialize!$F$9,HS!C14*Inittialize!$F$10,HS!C15*Inittialize!$F$11,HS!C16*Inittialize!$F$12)
)+C49)</f>
        <v>-0.32755028359984906</v>
      </c>
      <c r="D36" s="1">
        <f>(IF(Rules!$B$10=Rules!$D$10,
SUM(HSD!D39*Inittialize!$F$3,HSD!D8*Inittialize!$F$4,HSD!D9*Inittialize!$F$5,HSD!D10*Inittialize!$F$6,HSD!D11*Inittialize!$F$7,HSD!D12*Inittialize!$F$8,HSD!D13*Inittialize!$F$9,HSD!D14*Inittialize!$F$10,HSD!D15*Inittialize!$F$11,HSD!D16*Inittialize!$F$12),
SUM(HS!D39*Inittialize!$F$3,HS!D8*Inittialize!$F$4,HS!D9*Inittialize!$F$5,HS!D10*Inittialize!$F$6,HS!D11*Inittialize!$F$7,HS!D12*Inittialize!$F$8,HS!D13*Inittialize!$F$9,HS!D14*Inittialize!$F$10,HS!D15*Inittialize!$F$11,HS!D16*Inittialize!$F$12)
)+D49)</f>
        <v>-0.22974894571339058</v>
      </c>
      <c r="E36" s="1">
        <f>(IF(Rules!$B$10=Rules!$D$10,
SUM(HSD!E39*Inittialize!$F$3,HSD!E8*Inittialize!$F$4,HSD!E9*Inittialize!$F$5,HSD!E10*Inittialize!$F$6,HSD!E11*Inittialize!$F$7,HSD!E12*Inittialize!$F$8,HSD!E13*Inittialize!$F$9,HSD!E14*Inittialize!$F$10,HSD!E15*Inittialize!$F$11,HSD!E16*Inittialize!$F$12),
SUM(HS!E39*Inittialize!$F$3,HS!E8*Inittialize!$F$4,HS!E9*Inittialize!$F$5,HS!E10*Inittialize!$F$6,HS!E11*Inittialize!$F$7,HS!E12*Inittialize!$F$8,HS!E13*Inittialize!$F$9,HS!E14*Inittialize!$F$10,HS!E15*Inittialize!$F$11,HS!E16*Inittialize!$F$12)
)+E49)</f>
        <v>-0.12906538201302567</v>
      </c>
      <c r="F36" s="1">
        <f>(IF(Rules!$B$10=Rules!$D$10,
SUM(HSD!F39*Inittialize!$F$3,HSD!F8*Inittialize!$F$4,HSD!F9*Inittialize!$F$5,HSD!F10*Inittialize!$F$6,HSD!F11*Inittialize!$F$7,HSD!F12*Inittialize!$F$8,HSD!F13*Inittialize!$F$9,HSD!F14*Inittialize!$F$10,HSD!F15*Inittialize!$F$11,HSD!F16*Inittialize!$F$12),
SUM(HS!F39*Inittialize!$F$3,HS!F8*Inittialize!$F$4,HS!F9*Inittialize!$F$5,HS!F10*Inittialize!$F$6,HS!F11*Inittialize!$F$7,HS!F12*Inittialize!$F$8,HS!F13*Inittialize!$F$9,HS!F14*Inittialize!$F$10,HS!F15*Inittialize!$F$11,HS!F16*Inittialize!$F$12)
)+F49)</f>
        <v>-2.1814082708823172E-2</v>
      </c>
      <c r="G36" s="1">
        <f>(IF(Rules!$B$10=Rules!$D$10,
SUM(HSD!G39*Inittialize!$F$3,HSD!G8*Inittialize!$F$4,HSD!G9*Inittialize!$F$5,HSD!G10*Inittialize!$F$6,HSD!G11*Inittialize!$F$7,HSD!G12*Inittialize!$F$8,HSD!G13*Inittialize!$F$9,HSD!G14*Inittialize!$F$10,HSD!G15*Inittialize!$F$11,HSD!G16*Inittialize!$F$12),
SUM(HS!G39*Inittialize!$F$3,HS!G8*Inittialize!$F$4,HS!G9*Inittialize!$F$5,HS!G10*Inittialize!$F$6,HS!G11*Inittialize!$F$7,HS!G12*Inittialize!$F$8,HS!G13*Inittialize!$F$9,HS!G14*Inittialize!$F$10,HS!G15*Inittialize!$F$11,HS!G16*Inittialize!$F$12)
)+G49)</f>
        <v>8.7556027061582456E-2</v>
      </c>
      <c r="H36" s="1">
        <f>(IF(Rules!$B$10=Rules!$D$10,
SUM(HSD!H39*Inittialize!$F$3,HSD!H8*Inittialize!$F$4,HSD!H9*Inittialize!$F$5,HSD!H10*Inittialize!$F$6,HSD!H11*Inittialize!$F$7,HSD!H12*Inittialize!$F$8,HSD!H13*Inittialize!$F$9,HSD!H14*Inittialize!$F$10,HSD!H15*Inittialize!$F$11,HSD!H16*Inittialize!$F$12),
SUM(HS!H39*Inittialize!$F$3,HS!H8*Inittialize!$F$4,HS!H9*Inittialize!$F$5,HS!H10*Inittialize!$F$6,HS!H11*Inittialize!$F$7,HS!H12*Inittialize!$F$8,HS!H13*Inittialize!$F$9,HS!H14*Inittialize!$F$10,HS!H15*Inittialize!$F$11,HS!H16*Inittialize!$F$12)
)+H49)</f>
        <v>-0.20642339874128338</v>
      </c>
      <c r="I36" s="1">
        <f>(IF(Rules!$B$10=Rules!$D$10,
SUM(HSD!I39*Inittialize!$F$3,HSD!I8*Inittialize!$F$4,HSD!I9*Inittialize!$F$5,HSD!I10*Inittialize!$F$6,HSD!I11*Inittialize!$F$7,HSD!I12*Inittialize!$F$8,HSD!I13*Inittialize!$F$9,HSD!I14*Inittialize!$F$10,HSD!I15*Inittialize!$F$11,HSD!I16*Inittialize!$F$12),
SUM(HS!I39*Inittialize!$F$3,HS!I8*Inittialize!$F$4,HS!I9*Inittialize!$F$5,HS!I10*Inittialize!$F$6,HS!I11*Inittialize!$F$7,HS!I12*Inittialize!$F$8,HS!I13*Inittialize!$F$9,HS!I14*Inittialize!$F$10,HS!I15*Inittialize!$F$11,HS!I16*Inittialize!$F$12)
)+I49)</f>
        <v>-0.63181430617304901</v>
      </c>
      <c r="J36" s="1">
        <f>(IF(Rules!$B$10=Rules!$D$10,
SUM(HSD!J39*Inittialize!$F$3,HSD!J8*Inittialize!$F$4,HSD!J9*Inittialize!$F$5,HSD!J10*Inittialize!$F$6,HSD!J11*Inittialize!$F$7,HSD!J12*Inittialize!$F$8,HSD!J13*Inittialize!$F$9,HSD!J14*Inittialize!$F$10,HSD!J15*Inittialize!$F$11,HSD!J16*Inittialize!$F$12),
SUM(HS!J39*Inittialize!$F$3,HS!J8*Inittialize!$F$4,HS!J9*Inittialize!$F$5,HS!J10*Inittialize!$F$6,HS!J11*Inittialize!$F$7,HS!J12*Inittialize!$F$8,HS!J13*Inittialize!$F$9,HS!J14*Inittialize!$F$10,HS!J15*Inittialize!$F$11,HS!J16*Inittialize!$F$12)
)+J49)</f>
        <v>-0.85609632146063019</v>
      </c>
      <c r="K36" s="9">
        <f>(IF(Rules!$B$10=Rules!$D$10,
SUM(HSD!K39*Inittialize!$F$3,HSD!K8*Inittialize!$F$4,HSD!K9*Inittialize!$F$5,HSD!K10*Inittialize!$F$6,HSD!K11*Inittialize!$F$7,HSD!K12*Inittialize!$F$8,HSD!K13*Inittialize!$F$9,HSD!K14*Inittialize!$F$10,HSD!K15*Inittialize!$F$11,HSD!K16*Inittialize!$F$12),
SUM(HS!K39*Inittialize!$F$3,HS!K8*Inittialize!$F$4,HS!K9*Inittialize!$F$5,HS!K10*Inittialize!$F$6,HS!K11*Inittialize!$F$7,HS!K12*Inittialize!$F$8,HS!K13*Inittialize!$F$9,HS!K14*Inittialize!$F$10,HS!K15*Inittialize!$F$11,HS!K16*Inittialize!$F$12)
)+K49)</f>
        <v>-1.0952336976418402</v>
      </c>
    </row>
    <row r="37" spans="1:11" x14ac:dyDescent="0.25">
      <c r="A37" s="98">
        <v>8</v>
      </c>
      <c r="B37" s="93">
        <f>(IF(Rules!$B$10=Rules!$D$10,
SUM(HSD!B40*Inittialize!$F$3,HSD!B9*Inittialize!$F$4,HSD!B10*Inittialize!$F$5,HSD!B11*Inittialize!$F$6,HSD!B12*Inittialize!$F$7,HSD!B13*Inittialize!$F$8,HSD!B14*Inittialize!$F$9,HSD!B15*Inittialize!$F$10,HSD!B16*Inittialize!$F$11,HSD!B17*Inittialize!$F$12),
SUM(HS!B40*Inittialize!$F$3,HS!B9*Inittialize!$F$4,HS!B10*Inittialize!$F$5,HS!B11*Inittialize!$F$6,HS!B12*Inittialize!$F$7,HS!B13*Inittialize!$F$8,HS!B14*Inittialize!$F$9,HS!B15*Inittialize!$F$10,HS!B16*Inittialize!$F$11,HS!B17*Inittialize!$F$12)
)+B50)</f>
        <v>-0.99102100377210234</v>
      </c>
      <c r="C37" s="1">
        <f>(IF(Rules!$B$10=Rules!$D$10,
SUM(HSD!C40*Inittialize!$F$3,HSD!C9*Inittialize!$F$4,HSD!C10*Inittialize!$F$5,HSD!C11*Inittialize!$F$6,HSD!C12*Inittialize!$F$7,HSD!C13*Inittialize!$F$8,HSD!C14*Inittialize!$F$9,HSD!C15*Inittialize!$F$10,HSD!C16*Inittialize!$F$11,HSD!C17*Inittialize!$F$12),
SUM(HS!C40*Inittialize!$F$3,HS!C9*Inittialize!$F$4,HS!C10*Inittialize!$F$5,HS!C11*Inittialize!$F$6,HS!C12*Inittialize!$F$7,HS!C13*Inittialize!$F$8,HS!C14*Inittialize!$F$9,HS!C15*Inittialize!$F$10,HS!C16*Inittialize!$F$11,HS!C17*Inittialize!$F$12)
)+C50)</f>
        <v>-6.5394564026416996E-2</v>
      </c>
      <c r="D37" s="1">
        <f>(IF(Rules!$B$10=Rules!$D$10,
SUM(HSD!D40*Inittialize!$F$3,HSD!D9*Inittialize!$F$4,HSD!D10*Inittialize!$F$5,HSD!D11*Inittialize!$F$6,HSD!D12*Inittialize!$F$7,HSD!D13*Inittialize!$F$8,HSD!D14*Inittialize!$F$9,HSD!D15*Inittialize!$F$10,HSD!D16*Inittialize!$F$11,HSD!D17*Inittialize!$F$12),
SUM(HS!D40*Inittialize!$F$3,HS!D9*Inittialize!$F$4,HS!D10*Inittialize!$F$5,HS!D11*Inittialize!$F$6,HS!D12*Inittialize!$F$7,HS!D13*Inittialize!$F$8,HS!D14*Inittialize!$F$9,HS!D15*Inittialize!$F$10,HS!D16*Inittialize!$F$11,HS!D17*Inittialize!$F$12)
)+D50)</f>
        <v>2.4015787591964266E-2</v>
      </c>
      <c r="E37" s="1">
        <f>(IF(Rules!$B$10=Rules!$D$10,
SUM(HSD!E40*Inittialize!$F$3,HSD!E9*Inittialize!$F$4,HSD!E10*Inittialize!$F$5,HSD!E11*Inittialize!$F$6,HSD!E12*Inittialize!$F$7,HSD!E13*Inittialize!$F$8,HSD!E14*Inittialize!$F$9,HSD!E15*Inittialize!$F$10,HSD!E16*Inittialize!$F$11,HSD!E17*Inittialize!$F$12),
SUM(HS!E40*Inittialize!$F$3,HS!E9*Inittialize!$F$4,HS!E10*Inittialize!$F$5,HS!E11*Inittialize!$F$6,HS!E12*Inittialize!$F$7,HS!E13*Inittialize!$F$8,HS!E14*Inittialize!$F$9,HS!E15*Inittialize!$F$10,HS!E16*Inittialize!$F$11,HS!E17*Inittialize!$F$12)
)+E50)</f>
        <v>0.11635341983162642</v>
      </c>
      <c r="F37" s="1">
        <f>(IF(Rules!$B$10=Rules!$D$10,
SUM(HSD!F40*Inittialize!$F$3,HSD!F9*Inittialize!$F$4,HSD!F10*Inittialize!$F$5,HSD!F11*Inittialize!$F$6,HSD!F12*Inittialize!$F$7,HSD!F13*Inittialize!$F$8,HSD!F14*Inittialize!$F$9,HSD!F15*Inittialize!$F$10,HSD!F16*Inittialize!$F$11,HSD!F17*Inittialize!$F$12),
SUM(HS!F40*Inittialize!$F$3,HS!F9*Inittialize!$F$4,HS!F10*Inittialize!$F$5,HS!F11*Inittialize!$F$6,HS!F12*Inittialize!$F$7,HS!F13*Inittialize!$F$8,HS!F14*Inittialize!$F$9,HS!F15*Inittialize!$F$10,HS!F16*Inittialize!$F$11,HS!F17*Inittialize!$F$12)
)+F50)</f>
        <v>0.21241390794910106</v>
      </c>
      <c r="G37" s="1">
        <f>(IF(Rules!$B$10=Rules!$D$10,
SUM(HSD!G40*Inittialize!$F$3,HSD!G9*Inittialize!$F$4,HSD!G10*Inittialize!$F$5,HSD!G11*Inittialize!$F$6,HSD!G12*Inittialize!$F$7,HSD!G13*Inittialize!$F$8,HSD!G14*Inittialize!$F$9,HSD!G15*Inittialize!$F$10,HSD!G16*Inittialize!$F$11,HSD!G17*Inittialize!$F$12),
SUM(HS!G40*Inittialize!$F$3,HS!G9*Inittialize!$F$4,HS!G10*Inittialize!$F$5,HS!G11*Inittialize!$F$6,HS!G12*Inittialize!$F$7,HS!G13*Inittialize!$F$8,HS!G14*Inittialize!$F$9,HS!G15*Inittialize!$F$10,HS!G16*Inittialize!$F$11,HS!G17*Inittialize!$F$12)
)+G50)</f>
        <v>0.34488045028866943</v>
      </c>
      <c r="H37" s="1">
        <f>(IF(Rules!$B$10=Rules!$D$10,
SUM(HSD!H40*Inittialize!$F$3,HSD!H9*Inittialize!$F$4,HSD!H10*Inittialize!$F$5,HSD!H11*Inittialize!$F$6,HSD!H12*Inittialize!$F$7,HSD!H13*Inittialize!$F$8,HSD!H14*Inittialize!$F$9,HSD!H15*Inittialize!$F$10,HSD!H16*Inittialize!$F$11,HSD!H17*Inittialize!$F$12),
SUM(HS!H40*Inittialize!$F$3,HS!H9*Inittialize!$F$4,HS!H10*Inittialize!$F$5,HS!H11*Inittialize!$F$6,HS!H12*Inittialize!$F$7,HS!H13*Inittialize!$F$8,HS!H14*Inittialize!$F$9,HS!H15*Inittialize!$F$10,HS!H16*Inittialize!$F$11,HS!H17*Inittialize!$F$12)
)+H50)</f>
        <v>0.24662231809122859</v>
      </c>
      <c r="I37" s="1">
        <f>(IF(Rules!$B$10=Rules!$D$10,
SUM(HSD!I40*Inittialize!$F$3,HSD!I9*Inittialize!$F$4,HSD!I10*Inittialize!$F$5,HSD!I11*Inittialize!$F$6,HSD!I12*Inittialize!$F$7,HSD!I13*Inittialize!$F$8,HSD!I14*Inittialize!$F$9,HSD!I15*Inittialize!$F$10,HSD!I16*Inittialize!$F$11,HSD!I17*Inittialize!$F$12),
SUM(HS!I40*Inittialize!$F$3,HS!I9*Inittialize!$F$4,HS!I10*Inittialize!$F$5,HS!I11*Inittialize!$F$6,HS!I12*Inittialize!$F$7,HS!I13*Inittialize!$F$8,HS!I14*Inittialize!$F$9,HS!I15*Inittialize!$F$10,HS!I16*Inittialize!$F$11,HS!I17*Inittialize!$F$12)
)+I50)</f>
        <v>-0.17969482697596884</v>
      </c>
      <c r="J37" s="1">
        <f>(IF(Rules!$B$10=Rules!$D$10,
SUM(HSD!J40*Inittialize!$F$3,HSD!J9*Inittialize!$F$4,HSD!J10*Inittialize!$F$5,HSD!J11*Inittialize!$F$6,HSD!J12*Inittialize!$F$7,HSD!J13*Inittialize!$F$8,HSD!J14*Inittialize!$F$9,HSD!J15*Inittialize!$F$10,HSD!J16*Inittialize!$F$11,HSD!J17*Inittialize!$F$12),
SUM(HS!J40*Inittialize!$F$3,HS!J9*Inittialize!$F$4,HS!J10*Inittialize!$F$5,HS!J11*Inittialize!$F$6,HS!J12*Inittialize!$F$7,HS!J13*Inittialize!$F$8,HS!J14*Inittialize!$F$9,HS!J15*Inittialize!$F$10,HS!J16*Inittialize!$F$11,HS!J17*Inittialize!$F$12)
)+J50)</f>
        <v>-0.63055899599465304</v>
      </c>
      <c r="K37" s="9">
        <f>(IF(Rules!$B$10=Rules!$D$10,
SUM(HSD!K40*Inittialize!$F$3,HSD!K9*Inittialize!$F$4,HSD!K10*Inittialize!$F$5,HSD!K11*Inittialize!$F$6,HSD!K12*Inittialize!$F$7,HSD!K13*Inittialize!$F$8,HSD!K14*Inittialize!$F$9,HSD!K15*Inittialize!$F$10,HSD!K16*Inittialize!$F$11,HSD!K17*Inittialize!$F$12),
SUM(HS!K40*Inittialize!$F$3,HS!K9*Inittialize!$F$4,HS!K10*Inittialize!$F$5,HS!K11*Inittialize!$F$6,HS!K12*Inittialize!$F$7,HS!K13*Inittialize!$F$8,HS!K14*Inittialize!$F$9,HS!K15*Inittialize!$F$10,HS!K16*Inittialize!$F$11,HS!K17*Inittialize!$F$12)
)+K50)</f>
        <v>-0.90533215842094106</v>
      </c>
    </row>
    <row r="38" spans="1:11" x14ac:dyDescent="0.25">
      <c r="A38" s="98">
        <v>9</v>
      </c>
      <c r="B38" s="93">
        <f>(IF(Rules!$B$10=Rules!$D$10,
SUM(HSD!B41*Inittialize!$F$3,HSD!B10*Inittialize!$F$4,HSD!B11*Inittialize!$F$5,HSD!B12*Inittialize!$F$6,HSD!B13*Inittialize!$F$7,HSD!B14*Inittialize!$F$8,HSD!B15*Inittialize!$F$9,HSD!B16*Inittialize!$F$10,HSD!B17*Inittialize!$F$11,HSD!B18*Inittialize!$F$12),
SUM(HS!B41*Inittialize!$F$3,HS!B10*Inittialize!$F$4,HS!B11*Inittialize!$F$5,HS!B12*Inittialize!$F$6,HS!B13*Inittialize!$F$7,HS!B14*Inittialize!$F$8,HS!B15*Inittialize!$F$9,HS!B16*Inittialize!$F$10,HS!B17*Inittialize!$F$11,HS!B18*Inittialize!$F$12)
)+B51)</f>
        <v>-0.75577428531216229</v>
      </c>
      <c r="C38" s="1">
        <f>(IF(Rules!$B$10=Rules!$D$10,
SUM(HSD!C41*Inittialize!$F$3,HSD!C10*Inittialize!$F$4,HSD!C11*Inittialize!$F$5,HSD!C12*Inittialize!$F$6,HSD!C13*Inittialize!$F$7,HSD!C14*Inittialize!$F$8,HSD!C15*Inittialize!$F$9,HSD!C16*Inittialize!$F$10,HSD!C17*Inittialize!$F$11,HSD!C18*Inittialize!$F$12),
SUM(HS!C41*Inittialize!$F$3,HS!C10*Inittialize!$F$4,HS!C11*Inittialize!$F$5,HS!C12*Inittialize!$F$6,HS!C13*Inittialize!$F$7,HS!C14*Inittialize!$F$8,HS!C15*Inittialize!$F$9,HS!C16*Inittialize!$F$10,HS!C17*Inittialize!$F$11,HS!C18*Inittialize!$F$12)
)+C51)</f>
        <v>0.22333811272902165</v>
      </c>
      <c r="D38" s="1">
        <f>(IF(Rules!$B$10=Rules!$D$10,
SUM(HSD!D41*Inittialize!$F$3,HSD!D10*Inittialize!$F$4,HSD!D11*Inittialize!$F$5,HSD!D12*Inittialize!$F$6,HSD!D13*Inittialize!$F$7,HSD!D14*Inittialize!$F$8,HSD!D15*Inittialize!$F$9,HSD!D16*Inittialize!$F$10,HSD!D17*Inittialize!$F$11,HSD!D18*Inittialize!$F$12),
SUM(HS!D41*Inittialize!$F$3,HS!D10*Inittialize!$F$4,HS!D11*Inittialize!$F$5,HS!D12*Inittialize!$F$6,HS!D13*Inittialize!$F$7,HS!D14*Inittialize!$F$8,HS!D15*Inittialize!$F$9,HS!D16*Inittialize!$F$10,HS!D17*Inittialize!$F$11,HS!D18*Inittialize!$F$12)
)+D51)</f>
        <v>0.30379410521663058</v>
      </c>
      <c r="E38" s="1">
        <f>(IF(Rules!$B$10=Rules!$D$10,
SUM(HSD!E41*Inittialize!$F$3,HSD!E10*Inittialize!$F$4,HSD!E11*Inittialize!$F$5,HSD!E12*Inittialize!$F$6,HSD!E13*Inittialize!$F$7,HSD!E14*Inittialize!$F$8,HSD!E15*Inittialize!$F$9,HSD!E16*Inittialize!$F$10,HSD!E17*Inittialize!$F$11,HSD!E18*Inittialize!$F$12),
SUM(HS!E41*Inittialize!$F$3,HS!E10*Inittialize!$F$4,HS!E11*Inittialize!$F$5,HS!E12*Inittialize!$F$6,HS!E13*Inittialize!$F$7,HS!E14*Inittialize!$F$8,HS!E15*Inittialize!$F$9,HS!E16*Inittialize!$F$10,HS!E17*Inittialize!$F$11,HS!E18*Inittialize!$F$12)
)+E51)</f>
        <v>0.3869426435872253</v>
      </c>
      <c r="F38" s="1">
        <f>(IF(Rules!$B$10=Rules!$D$10,
SUM(HSD!F41*Inittialize!$F$3,HSD!F10*Inittialize!$F$4,HSD!F11*Inittialize!$F$5,HSD!F12*Inittialize!$F$6,HSD!F13*Inittialize!$F$7,HSD!F14*Inittialize!$F$8,HSD!F15*Inittialize!$F$9,HSD!F16*Inittialize!$F$10,HSD!F17*Inittialize!$F$11,HSD!F18*Inittialize!$F$12),
SUM(HS!F41*Inittialize!$F$3,HS!F10*Inittialize!$F$4,HS!F11*Inittialize!$F$5,HS!F12*Inittialize!$F$6,HS!F13*Inittialize!$F$7,HS!F14*Inittialize!$F$8,HS!F15*Inittialize!$F$9,HS!F16*Inittialize!$F$10,HS!F17*Inittialize!$F$11,HS!F18*Inittialize!$F$12)
)+F51)</f>
        <v>0.47409556879955167</v>
      </c>
      <c r="G38" s="1">
        <f>(IF(Rules!$B$10=Rules!$D$10,
SUM(HSD!G41*Inittialize!$F$3,HSD!G10*Inittialize!$F$4,HSD!G11*Inittialize!$F$5,HSD!G12*Inittialize!$F$6,HSD!G13*Inittialize!$F$7,HSD!G14*Inittialize!$F$8,HSD!G15*Inittialize!$F$9,HSD!G16*Inittialize!$F$10,HSD!G17*Inittialize!$F$11,HSD!G18*Inittialize!$F$12),
SUM(HS!G41*Inittialize!$F$3,HS!G10*Inittialize!$F$4,HS!G11*Inittialize!$F$5,HS!G12*Inittialize!$F$6,HS!G13*Inittialize!$F$7,HS!G14*Inittialize!$F$8,HS!G15*Inittialize!$F$9,HS!G16*Inittialize!$F$10,HS!G17*Inittialize!$F$11,HS!G18*Inittialize!$F$12)
)+G51)</f>
        <v>0.5880565177718361</v>
      </c>
      <c r="H38" s="1">
        <f>(IF(Rules!$B$10=Rules!$D$10,
SUM(HSD!H41*Inittialize!$F$3,HSD!H10*Inittialize!$F$4,HSD!H11*Inittialize!$F$5,HSD!H12*Inittialize!$F$6,HSD!H13*Inittialize!$F$7,HSD!H14*Inittialize!$F$8,HSD!H15*Inittialize!$F$9,HSD!H16*Inittialize!$F$10,HSD!H17*Inittialize!$F$11,HSD!H18*Inittialize!$F$12),
SUM(HS!H41*Inittialize!$F$3,HS!H10*Inittialize!$F$4,HS!H11*Inittialize!$F$5,HS!H12*Inittialize!$F$6,HS!H13*Inittialize!$F$7,HS!H14*Inittialize!$F$8,HS!H15*Inittialize!$F$9,HS!H16*Inittialize!$F$10,HS!H17*Inittialize!$F$11,HS!H18*Inittialize!$F$12)
)+H51)</f>
        <v>0.51560357981085803</v>
      </c>
      <c r="I38" s="1">
        <f>(IF(Rules!$B$10=Rules!$D$10,
SUM(HSD!I41*Inittialize!$F$3,HSD!I10*Inittialize!$F$4,HSD!I11*Inittialize!$F$5,HSD!I12*Inittialize!$F$6,HSD!I13*Inittialize!$F$7,HSD!I14*Inittialize!$F$8,HSD!I15*Inittialize!$F$9,HSD!I16*Inittialize!$F$10,HSD!I17*Inittialize!$F$11,HSD!I18*Inittialize!$F$12),
SUM(HS!I41*Inittialize!$F$3,HS!I10*Inittialize!$F$4,HS!I11*Inittialize!$F$5,HS!I12*Inittialize!$F$6,HS!I13*Inittialize!$F$7,HS!I14*Inittialize!$F$8,HS!I15*Inittialize!$F$9,HS!I16*Inittialize!$F$10,HS!I17*Inittialize!$F$11,HS!I18*Inittialize!$F$12)
)+I51)</f>
        <v>0.29512865230617763</v>
      </c>
      <c r="J38" s="1">
        <f>(IF(Rules!$B$10=Rules!$D$10,
SUM(HSD!J41*Inittialize!$F$3,HSD!J10*Inittialize!$F$4,HSD!J11*Inittialize!$F$5,HSD!J12*Inittialize!$F$6,HSD!J13*Inittialize!$F$7,HSD!J14*Inittialize!$F$8,HSD!J15*Inittialize!$F$9,HSD!J16*Inittialize!$F$10,HSD!J17*Inittialize!$F$11,HSD!J18*Inittialize!$F$12),
SUM(HS!J41*Inittialize!$F$3,HS!J10*Inittialize!$F$4,HS!J11*Inittialize!$F$5,HS!J12*Inittialize!$F$6,HS!J13*Inittialize!$F$7,HS!J14*Inittialize!$F$8,HS!J15*Inittialize!$F$9,HS!J16*Inittialize!$F$10,HS!J17*Inittialize!$F$11,HS!J18*Inittialize!$F$12)
)+J51)</f>
        <v>-0.15653416038795531</v>
      </c>
      <c r="K38" s="9">
        <f>(IF(Rules!$B$10=Rules!$D$10,
SUM(HSD!K41*Inittialize!$F$3,HSD!K10*Inittialize!$F$4,HSD!K11*Inittialize!$F$5,HSD!K12*Inittialize!$F$6,HSD!K13*Inittialize!$F$7,HSD!K14*Inittialize!$F$8,HSD!K15*Inittialize!$F$9,HSD!K16*Inittialize!$F$10,HSD!K17*Inittialize!$F$11,HSD!K18*Inittialize!$F$12),
SUM(HS!K41*Inittialize!$F$3,HS!K10*Inittialize!$F$4,HS!K11*Inittialize!$F$5,HS!K12*Inittialize!$F$6,HS!K13*Inittialize!$F$7,HS!K14*Inittialize!$F$8,HS!K15*Inittialize!$F$9,HS!K16*Inittialize!$F$10,HS!K17*Inittialize!$F$11,HS!K18*Inittialize!$F$12)
)+K51)</f>
        <v>-0.64029507107119699</v>
      </c>
    </row>
    <row r="39" spans="1:11" ht="16.5" thickBot="1" x14ac:dyDescent="0.3">
      <c r="A39" s="99">
        <v>10</v>
      </c>
      <c r="B39" s="94">
        <f>(IF(Rules!$B$10=Rules!$D$10,
SUM(HSD!B42*Inittialize!$F$3,HSD!B11*Inittialize!$F$4,HSD!B12*Inittialize!$F$5,HSD!B13*Inittialize!$F$6,HSD!B14*Inittialize!$F$7,HSD!B15*Inittialize!$F$8,HSD!B16*Inittialize!$F$9,HSD!B17*Inittialize!$F$10,HSD!B18*Inittialize!$F$11,HSD!B19*Inittialize!$F$12),
SUM(HS!B42*Inittialize!$F$3,HS!B11*Inittialize!$F$4,HS!B12*Inittialize!$F$5,HS!B13*Inittialize!$F$6,HS!B14*Inittialize!$F$7,HS!B15*Inittialize!$F$8,HS!B16*Inittialize!$F$9,HS!B17*Inittialize!$F$10,HS!B18*Inittialize!$F$11,HS!B19*Inittialize!$F$12)
)+B52)</f>
        <v>-0.44000367789107608</v>
      </c>
      <c r="C39" s="109">
        <f>(IF(Rules!$B$10=Rules!$D$10,
SUM(HSD!C42*Inittialize!$F$3,HSD!C11*Inittialize!$F$4,HSD!C12*Inittialize!$F$5,HSD!C13*Inittialize!$F$6,HSD!C14*Inittialize!$F$7,HSD!C15*Inittialize!$F$8,HSD!C16*Inittialize!$F$9,HSD!C17*Inittialize!$F$10,HSD!C18*Inittialize!$F$11,HSD!C19*Inittialize!$F$12),
SUM(HS!C42*Inittialize!$F$3,HS!C11*Inittialize!$F$4,HS!C12*Inittialize!$F$5,HS!C13*Inittialize!$F$6,HS!C14*Inittialize!$F$7,HS!C15*Inittialize!$F$8,HS!C16*Inittialize!$F$9,HS!C17*Inittialize!$F$10,HS!C18*Inittialize!$F$11,HS!C19*Inittialize!$F$12)
)+C52)</f>
        <v>0.5474999820271349</v>
      </c>
      <c r="D39" s="109">
        <f>(IF(Rules!$B$10=Rules!$D$10,
SUM(HSD!D42*Inittialize!$F$3,HSD!D11*Inittialize!$F$4,HSD!D12*Inittialize!$F$5,HSD!D13*Inittialize!$F$6,HSD!D14*Inittialize!$F$7,HSD!D15*Inittialize!$F$8,HSD!D16*Inittialize!$F$9,HSD!D17*Inittialize!$F$10,HSD!D18*Inittialize!$F$11,HSD!D19*Inittialize!$F$12),
SUM(HS!D42*Inittialize!$F$3,HS!D11*Inittialize!$F$4,HS!D12*Inittialize!$F$5,HS!D13*Inittialize!$F$6,HS!D14*Inittialize!$F$7,HS!D15*Inittialize!$F$8,HS!D16*Inittialize!$F$9,HS!D17*Inittialize!$F$10,HS!D18*Inittialize!$F$11,HS!D19*Inittialize!$F$12)
)+D52)</f>
        <v>0.61826392744182301</v>
      </c>
      <c r="E39" s="109">
        <f>(IF(Rules!$B$10=Rules!$D$10,
SUM(HSD!E42*Inittialize!$F$3,HSD!E11*Inittialize!$F$4,HSD!E12*Inittialize!$F$5,HSD!E13*Inittialize!$F$6,HSD!E14*Inittialize!$F$7,HSD!E15*Inittialize!$F$8,HSD!E16*Inittialize!$F$9,HSD!E17*Inittialize!$F$10,HSD!E18*Inittialize!$F$11,HSD!E19*Inittialize!$F$12),
SUM(HS!E42*Inittialize!$F$3,HS!E11*Inittialize!$F$4,HS!E12*Inittialize!$F$5,HS!E13*Inittialize!$F$6,HS!E14*Inittialize!$F$7,HS!E15*Inittialize!$F$8,HS!E16*Inittialize!$F$9,HS!E17*Inittialize!$F$10,HS!E18*Inittialize!$F$11,HS!E19*Inittialize!$F$12)
)+E52)</f>
        <v>0.69141036569153091</v>
      </c>
      <c r="F39" s="109">
        <f>(IF(Rules!$B$10=Rules!$D$10,
SUM(HSD!F42*Inittialize!$F$3,HSD!F11*Inittialize!$F$4,HSD!F12*Inittialize!$F$5,HSD!F13*Inittialize!$F$6,HSD!F14*Inittialize!$F$7,HSD!F15*Inittialize!$F$8,HSD!F16*Inittialize!$F$9,HSD!F17*Inittialize!$F$10,HSD!F18*Inittialize!$F$11,HSD!F19*Inittialize!$F$12),
SUM(HS!F42*Inittialize!$F$3,HS!F11*Inittialize!$F$4,HS!F12*Inittialize!$F$5,HS!F13*Inittialize!$F$6,HS!F14*Inittialize!$F$7,HS!F15*Inittialize!$F$8,HS!F16*Inittialize!$F$9,HS!F17*Inittialize!$F$10,HS!F18*Inittialize!$F$11,HS!F19*Inittialize!$F$12)
)+F52)</f>
        <v>0.76877566350490145</v>
      </c>
      <c r="G39" s="109">
        <f>(IF(Rules!$B$10=Rules!$D$10,
SUM(HSD!G42*Inittialize!$F$3,HSD!G11*Inittialize!$F$4,HSD!G12*Inittialize!$F$5,HSD!G13*Inittialize!$F$6,HSD!G14*Inittialize!$F$7,HSD!G15*Inittialize!$F$8,HSD!G16*Inittialize!$F$9,HSD!G17*Inittialize!$F$10,HSD!G18*Inittialize!$F$11,HSD!G19*Inittialize!$F$12),
SUM(HS!G42*Inittialize!$F$3,HS!G11*Inittialize!$F$4,HS!G12*Inittialize!$F$5,HS!G13*Inittialize!$F$6,HS!G14*Inittialize!$F$7,HS!G15*Inittialize!$F$8,HS!G16*Inittialize!$F$9,HS!G17*Inittialize!$F$10,HS!G18*Inittialize!$F$11,HS!G19*Inittialize!$F$12)
)+G52)</f>
        <v>0.86338525289665269</v>
      </c>
      <c r="H39" s="109">
        <f>(IF(Rules!$B$10=Rules!$D$10,
SUM(HSD!H42*Inittialize!$F$3,HSD!H11*Inittialize!$F$4,HSD!H12*Inittialize!$F$5,HSD!H13*Inittialize!$F$6,HSD!H14*Inittialize!$F$7,HSD!H15*Inittialize!$F$8,HSD!H16*Inittialize!$F$9,HSD!H17*Inittialize!$F$10,HSD!H18*Inittialize!$F$11,HSD!H19*Inittialize!$F$12),
SUM(HS!H42*Inittialize!$F$3,HS!H11*Inittialize!$F$4,HS!H12*Inittialize!$F$5,HS!H13*Inittialize!$F$6,HS!H14*Inittialize!$F$7,HS!H15*Inittialize!$F$8,HS!H16*Inittialize!$F$9,HS!H17*Inittialize!$F$10,HS!H18*Inittialize!$F$11,HS!H19*Inittialize!$F$12)
)+H52)</f>
        <v>0.77072623300825971</v>
      </c>
      <c r="I39" s="109">
        <f>(IF(Rules!$B$10=Rules!$D$10,
SUM(HSD!I42*Inittialize!$F$3,HSD!I11*Inittialize!$F$4,HSD!I12*Inittialize!$F$5,HSD!I13*Inittialize!$F$6,HSD!I14*Inittialize!$F$7,HSD!I15*Inittialize!$F$8,HSD!I16*Inittialize!$F$9,HSD!I17*Inittialize!$F$10,HSD!I18*Inittialize!$F$11,HSD!I19*Inittialize!$F$12),
SUM(HS!I42*Inittialize!$F$3,HS!I11*Inittialize!$F$4,HS!I12*Inittialize!$F$5,HS!I13*Inittialize!$F$6,HS!I14*Inittialize!$F$7,HS!I15*Inittialize!$F$8,HS!I16*Inittialize!$F$9,HS!I17*Inittialize!$F$10,HS!I18*Inittialize!$F$11,HS!I19*Inittialize!$F$12)
)+I52)</f>
        <v>0.59386112499592847</v>
      </c>
      <c r="J39" s="109">
        <f>(IF(Rules!$B$10=Rules!$D$10,
SUM(HSD!J42*Inittialize!$F$3,HSD!J11*Inittialize!$F$4,HSD!J12*Inittialize!$F$5,HSD!J13*Inittialize!$F$6,HSD!J14*Inittialize!$F$7,HSD!J15*Inittialize!$F$8,HSD!J16*Inittialize!$F$9,HSD!J17*Inittialize!$F$10,HSD!J18*Inittialize!$F$11,HSD!J19*Inittialize!$F$12),
SUM(HS!J42*Inittialize!$F$3,HS!J11*Inittialize!$F$4,HS!J12*Inittialize!$F$5,HS!J13*Inittialize!$F$6,HS!J14*Inittialize!$F$7,HS!J15*Inittialize!$F$8,HS!J16*Inittialize!$F$9,HS!J17*Inittialize!$F$10,HS!J18*Inittialize!$F$11,HS!J19*Inittialize!$F$12)
)+J52)</f>
        <v>0.34958877320785148</v>
      </c>
      <c r="K39" s="10">
        <f>(IF(Rules!$B$10=Rules!$D$10,
SUM(HSD!K42*Inittialize!$F$3,HSD!K11*Inittialize!$F$4,HSD!K12*Inittialize!$F$5,HSD!K13*Inittialize!$F$6,HSD!K14*Inittialize!$F$7,HSD!K15*Inittialize!$F$8,HSD!K16*Inittialize!$F$9,HSD!K17*Inittialize!$F$10,HSD!K18*Inittialize!$F$11,HSD!K19*Inittialize!$F$12),
SUM(HS!K42*Inittialize!$F$3,HS!K11*Inittialize!$F$4,HS!K12*Inittialize!$F$5,HS!K13*Inittialize!$F$6,HS!K14*Inittialize!$F$7,HS!K15*Inittialize!$F$8,HS!K16*Inittialize!$F$9,HS!K17*Inittialize!$F$10,HS!K18*Inittialize!$F$11,HS!K19*Inittialize!$F$12)
)+K52)</f>
        <v>-0.13497078115083885</v>
      </c>
    </row>
    <row r="40" spans="1:11" ht="16.5" thickBot="1" x14ac:dyDescent="0.3"/>
    <row r="41" spans="1:11" ht="16.5" thickBot="1" x14ac:dyDescent="0.3">
      <c r="A41" s="556" t="s">
        <v>76</v>
      </c>
      <c r="B41" s="515"/>
      <c r="C41" s="515"/>
      <c r="D41" s="515"/>
      <c r="E41" s="515"/>
      <c r="F41" s="515"/>
      <c r="G41" s="515"/>
      <c r="H41" s="515"/>
      <c r="I41" s="515"/>
      <c r="J41" s="515"/>
      <c r="K41" s="557"/>
    </row>
    <row r="42" spans="1:11" ht="16.5" thickBot="1" x14ac:dyDescent="0.3">
      <c r="A42" s="137" t="s">
        <v>7</v>
      </c>
      <c r="B42" s="115">
        <v>1</v>
      </c>
      <c r="C42" s="116">
        <v>2</v>
      </c>
      <c r="D42" s="116">
        <v>3</v>
      </c>
      <c r="E42" s="116">
        <v>4</v>
      </c>
      <c r="F42" s="116">
        <v>5</v>
      </c>
      <c r="G42" s="116">
        <v>6</v>
      </c>
      <c r="H42" s="116">
        <v>7</v>
      </c>
      <c r="I42" s="116">
        <v>8</v>
      </c>
      <c r="J42" s="116">
        <v>9</v>
      </c>
      <c r="K42" s="104">
        <v>10</v>
      </c>
    </row>
    <row r="43" spans="1:11" x14ac:dyDescent="0.25">
      <c r="A43" s="100" t="s">
        <v>22</v>
      </c>
      <c r="B43" s="107">
        <f>(IF(Rules!$B$13=Rules!$E$13,
SUM(Stand!B33*Inittialize!$F$3,Stand!B34*Inittialize!$F$4,Stand!B35*Inittialize!$F$5,Stand!B36*Inittialize!$F$6,Stand!B37*Inittialize!$F$7,Stand!B38*Inittialize!$F$8,Stand!B39*Inittialize!$F$9,Stand!B40*Inittialize!$F$10,Stand!B41*Inittialize!$F$11,Stand!B42*Inittialize!$F$12),
IF(Rules!$B$10=Rules!$D$10,SUM(HSD!B33*Inittialize!$F$3,HSD!B34*Inittialize!$F$4,HSD!B35*Inittialize!$F$5,HSD!B36*Inittialize!$F$6,HSD!B37*Inittialize!$F$7,HSD!B38*Inittialize!$F$8,HSD!B39*Inittialize!$F$9,HSD!B40*Inittialize!$F$10,HSD!B41*Inittialize!$F$11,HSD!B42*Inittialize!$F$12),
SUM(HS!B33*Inittialize!$F$3,HS!B34*Inittialize!$F$4,HS!B35*Inittialize!$F$5,HS!B36*Inittialize!$F$6,HS!B37*Inittialize!$F$7,HS!B38*Inittialize!$F$8,HS!B39*Inittialize!$F$9,HS!B40*Inittialize!$F$10,HS!B41*Inittialize!$F$11,HS!B43*Inittialize!$F$12))
)*2)</f>
        <v>-0.11815715102876462</v>
      </c>
      <c r="C43" s="108">
        <f>(IF(Rules!$B$13=Rules!$E$13,
SUM(Stand!C33*Inittialize!$F$3,Stand!C34*Inittialize!$F$4,Stand!C35*Inittialize!$F$5,Stand!C36*Inittialize!$F$6,Stand!C37*Inittialize!$F$7,Stand!C38*Inittialize!$F$8,Stand!C39*Inittialize!$F$9,Stand!C40*Inittialize!$F$10,Stand!C41*Inittialize!$F$11,Stand!C42*Inittialize!$F$12),
IF(Rules!$B$10=Rules!$D$10,SUM(HSD!C33*Inittialize!$F$3,HSD!C34*Inittialize!$F$4,HSD!C35*Inittialize!$F$5,HSD!C36*Inittialize!$F$6,HSD!C37*Inittialize!$F$7,HSD!C38*Inittialize!$F$8,HSD!C39*Inittialize!$F$9,HSD!C40*Inittialize!$F$10,HSD!C41*Inittialize!$F$11,HSD!C42*Inittialize!$F$12),
SUM(HS!C33*Inittialize!$F$3,HS!C34*Inittialize!$F$4,HS!C35*Inittialize!$F$5,HS!C36*Inittialize!$F$6,HS!C37*Inittialize!$F$7,HS!C38*Inittialize!$F$8,HS!C39*Inittialize!$F$9,HS!C40*Inittialize!$F$10,HS!C41*Inittialize!$F$11,HS!C43*Inittialize!$F$12))
)*2)</f>
        <v>0.47064092333946905</v>
      </c>
      <c r="D43" s="108">
        <f>(IF(Rules!$B$13=Rules!$E$13,
SUM(Stand!D33*Inittialize!$F$3,Stand!D34*Inittialize!$F$4,Stand!D35*Inittialize!$F$5,Stand!D36*Inittialize!$F$6,Stand!D37*Inittialize!$F$7,Stand!D38*Inittialize!$F$8,Stand!D39*Inittialize!$F$9,Stand!D40*Inittialize!$F$10,Stand!D41*Inittialize!$F$11,Stand!D42*Inittialize!$F$12),
IF(Rules!$B$10=Rules!$D$10,SUM(HSD!D33*Inittialize!$F$3,HSD!D34*Inittialize!$F$4,HSD!D35*Inittialize!$F$5,HSD!D36*Inittialize!$F$6,HSD!D37*Inittialize!$F$7,HSD!D38*Inittialize!$F$8,HSD!D39*Inittialize!$F$9,HSD!D40*Inittialize!$F$10,HSD!D41*Inittialize!$F$11,HSD!D42*Inittialize!$F$12),
SUM(HS!D33*Inittialize!$F$3,HS!D34*Inittialize!$F$4,HS!D35*Inittialize!$F$5,HS!D36*Inittialize!$F$6,HS!D37*Inittialize!$F$7,HS!D38*Inittialize!$F$8,HS!D39*Inittialize!$F$9,HS!D40*Inittialize!$F$10,HS!D41*Inittialize!$F$11,HS!D43*Inittialize!$F$12))
)*2)</f>
        <v>0.51779525312221697</v>
      </c>
      <c r="E43" s="108">
        <f>(IF(Rules!$B$13=Rules!$E$13,
SUM(Stand!E33*Inittialize!$F$3,Stand!E34*Inittialize!$F$4,Stand!E35*Inittialize!$F$5,Stand!E36*Inittialize!$F$6,Stand!E37*Inittialize!$F$7,Stand!E38*Inittialize!$F$8,Stand!E39*Inittialize!$F$9,Stand!E40*Inittialize!$F$10,Stand!E41*Inittialize!$F$11,Stand!E42*Inittialize!$F$12),
IF(Rules!$B$10=Rules!$D$10,SUM(HSD!E33*Inittialize!$F$3,HSD!E34*Inittialize!$F$4,HSD!E35*Inittialize!$F$5,HSD!E36*Inittialize!$F$6,HSD!E37*Inittialize!$F$7,HSD!E38*Inittialize!$F$8,HSD!E39*Inittialize!$F$9,HSD!E40*Inittialize!$F$10,HSD!E41*Inittialize!$F$11,HSD!E42*Inittialize!$F$12),
SUM(HS!E33*Inittialize!$F$3,HS!E34*Inittialize!$F$4,HS!E35*Inittialize!$F$5,HS!E36*Inittialize!$F$6,HS!E37*Inittialize!$F$7,HS!E38*Inittialize!$F$8,HS!E39*Inittialize!$F$9,HS!E40*Inittialize!$F$10,HS!E41*Inittialize!$F$11,HS!E43*Inittialize!$F$12))
)*2)</f>
        <v>0.56604055041797596</v>
      </c>
      <c r="F43" s="108">
        <f>(IF(Rules!$B$13=Rules!$E$13,
SUM(Stand!F33*Inittialize!$F$3,Stand!F34*Inittialize!$F$4,Stand!F35*Inittialize!$F$5,Stand!F36*Inittialize!$F$6,Stand!F37*Inittialize!$F$7,Stand!F38*Inittialize!$F$8,Stand!F39*Inittialize!$F$9,Stand!F40*Inittialize!$F$10,Stand!F41*Inittialize!$F$11,Stand!F42*Inittialize!$F$12),
IF(Rules!$B$10=Rules!$D$10,SUM(HSD!F33*Inittialize!$F$3,HSD!F34*Inittialize!$F$4,HSD!F35*Inittialize!$F$5,HSD!F36*Inittialize!$F$6,HSD!F37*Inittialize!$F$7,HSD!F38*Inittialize!$F$8,HSD!F39*Inittialize!$F$9,HSD!F40*Inittialize!$F$10,HSD!F41*Inittialize!$F$11,HSD!F42*Inittialize!$F$12),
SUM(HS!F33*Inittialize!$F$3,HS!F34*Inittialize!$F$4,HS!F35*Inittialize!$F$5,HS!F36*Inittialize!$F$6,HS!F37*Inittialize!$F$7,HS!F38*Inittialize!$F$8,HS!F39*Inittialize!$F$9,HS!F40*Inittialize!$F$10,HS!F41*Inittialize!$F$11,HS!F43*Inittialize!$F$12))
)*2)</f>
        <v>0.6146990179090277</v>
      </c>
      <c r="G43" s="108">
        <f>(IF(Rules!$B$13=Rules!$E$13,
SUM(Stand!G33*Inittialize!$F$3,Stand!G34*Inittialize!$F$4,Stand!G35*Inittialize!$F$5,Stand!G36*Inittialize!$F$6,Stand!G37*Inittialize!$F$7,Stand!G38*Inittialize!$F$8,Stand!G39*Inittialize!$F$9,Stand!G40*Inittialize!$F$10,Stand!G41*Inittialize!$F$11,Stand!G42*Inittialize!$F$12),
IF(Rules!$B$10=Rules!$D$10,SUM(HSD!G33*Inittialize!$F$3,HSD!G34*Inittialize!$F$4,HSD!G35*Inittialize!$F$5,HSD!G36*Inittialize!$F$6,HSD!G37*Inittialize!$F$7,HSD!G38*Inittialize!$F$8,HSD!G39*Inittialize!$F$9,HSD!G40*Inittialize!$F$10,HSD!G41*Inittialize!$F$11,HSD!G42*Inittialize!$F$12),
SUM(HS!G33*Inittialize!$F$3,HS!G34*Inittialize!$F$4,HS!G35*Inittialize!$F$5,HS!G36*Inittialize!$F$6,HS!G37*Inittialize!$F$7,HS!G38*Inittialize!$F$8,HS!G39*Inittialize!$F$9,HS!G40*Inittialize!$F$10,HS!G41*Inittialize!$F$11,HS!G43*Inittialize!$F$12))
)*2)</f>
        <v>0.66738009490756944</v>
      </c>
      <c r="H43" s="108">
        <f>(IF(Rules!$B$13=Rules!$E$13,
SUM(Stand!H33*Inittialize!$F$3,Stand!H34*Inittialize!$F$4,Stand!H35*Inittialize!$F$5,Stand!H36*Inittialize!$F$6,Stand!H37*Inittialize!$F$7,Stand!H38*Inittialize!$F$8,Stand!H39*Inittialize!$F$9,Stand!H40*Inittialize!$F$10,Stand!H41*Inittialize!$F$11,Stand!H42*Inittialize!$F$12),
IF(Rules!$B$10=Rules!$D$10,SUM(HSD!H33*Inittialize!$F$3,HSD!H34*Inittialize!$F$4,HSD!H35*Inittialize!$F$5,HSD!H36*Inittialize!$F$6,HSD!H37*Inittialize!$F$7,HSD!H38*Inittialize!$F$8,HSD!H39*Inittialize!$F$9,HSD!H40*Inittialize!$F$10,HSD!H41*Inittialize!$F$11,HSD!H42*Inittialize!$F$12),
SUM(HS!H33*Inittialize!$F$3,HS!H34*Inittialize!$F$4,HS!H35*Inittialize!$F$5,HS!H36*Inittialize!$F$6,HS!H37*Inittialize!$F$7,HS!H38*Inittialize!$F$8,HS!H39*Inittialize!$F$9,HS!H40*Inittialize!$F$10,HS!H41*Inittialize!$F$11,HS!H43*Inittialize!$F$12))
)*2)</f>
        <v>0.46288894886429077</v>
      </c>
      <c r="I43" s="108">
        <f>(IF(Rules!$B$13=Rules!$E$13,
SUM(Stand!I33*Inittialize!$F$3,Stand!I34*Inittialize!$F$4,Stand!I35*Inittialize!$F$5,Stand!I36*Inittialize!$F$6,Stand!I37*Inittialize!$F$7,Stand!I38*Inittialize!$F$8,Stand!I39*Inittialize!$F$9,Stand!I40*Inittialize!$F$10,Stand!I41*Inittialize!$F$11,Stand!I42*Inittialize!$F$12),
IF(Rules!$B$10=Rules!$D$10,SUM(HSD!I33*Inittialize!$F$3,HSD!I34*Inittialize!$F$4,HSD!I35*Inittialize!$F$5,HSD!I36*Inittialize!$F$6,HSD!I37*Inittialize!$F$7,HSD!I38*Inittialize!$F$8,HSD!I39*Inittialize!$F$9,HSD!I40*Inittialize!$F$10,HSD!I41*Inittialize!$F$11,HSD!I42*Inittialize!$F$12),
SUM(HS!I33*Inittialize!$F$3,HS!I34*Inittialize!$F$4,HS!I35*Inittialize!$F$5,HS!I36*Inittialize!$F$6,HS!I37*Inittialize!$F$7,HS!I38*Inittialize!$F$8,HS!I39*Inittialize!$F$9,HS!I40*Inittialize!$F$10,HS!I41*Inittialize!$F$11,HS!I43*Inittialize!$F$12))
)*2)</f>
        <v>0.35069259087031507</v>
      </c>
      <c r="J43" s="108">
        <f>(IF(Rules!$B$13=Rules!$E$13,
SUM(Stand!J33*Inittialize!$F$3,Stand!J34*Inittialize!$F$4,Stand!J35*Inittialize!$F$5,Stand!J36*Inittialize!$F$6,Stand!J37*Inittialize!$F$7,Stand!J38*Inittialize!$F$8,Stand!J39*Inittialize!$F$9,Stand!J40*Inittialize!$F$10,Stand!J41*Inittialize!$F$11,Stand!J42*Inittialize!$F$12),
IF(Rules!$B$10=Rules!$D$10,SUM(HSD!J33*Inittialize!$F$3,HSD!J34*Inittialize!$F$4,HSD!J35*Inittialize!$F$5,HSD!J36*Inittialize!$F$6,HSD!J37*Inittialize!$F$7,HSD!J38*Inittialize!$F$8,HSD!J39*Inittialize!$F$9,HSD!J40*Inittialize!$F$10,HSD!J41*Inittialize!$F$11,HSD!J42*Inittialize!$F$12),
SUM(HS!J33*Inittialize!$F$3,HS!J34*Inittialize!$F$4,HS!J35*Inittialize!$F$5,HS!J36*Inittialize!$F$6,HS!J37*Inittialize!$F$7,HS!J38*Inittialize!$F$8,HS!J39*Inittialize!$F$9,HS!J40*Inittialize!$F$10,HS!J41*Inittialize!$F$11,HS!J43*Inittialize!$F$12))
)*2)</f>
        <v>0.2277834231524547</v>
      </c>
      <c r="K43" s="57">
        <f>(IF(Rules!$B$13=Rules!$E$13,
SUM(Stand!K33*Inittialize!$F$3,Stand!K34*Inittialize!$F$4,Stand!K35*Inittialize!$F$5,Stand!K36*Inittialize!$F$6,Stand!K37*Inittialize!$F$7,Stand!K38*Inittialize!$F$8,Stand!K39*Inittialize!$F$9,Stand!K40*Inittialize!$F$10,Stand!K41*Inittialize!$F$11,Stand!K42*Inittialize!$F$12),
IF(Rules!$B$10=Rules!$D$10,SUM(HSD!K33*Inittialize!$F$3,HSD!K34*Inittialize!$F$4,HSD!K35*Inittialize!$F$5,HSD!K36*Inittialize!$F$6,HSD!K37*Inittialize!$F$7,HSD!K38*Inittialize!$F$8,HSD!K39*Inittialize!$F$9,HSD!K40*Inittialize!$F$10,HSD!K41*Inittialize!$F$11,HSD!K42*Inittialize!$F$12),
SUM(HS!K33*Inittialize!$F$3,HS!K34*Inittialize!$F$4,HS!K35*Inittialize!$F$5,HS!K36*Inittialize!$F$6,HS!K37*Inittialize!$F$7,HS!K38*Inittialize!$F$8,HS!K39*Inittialize!$F$9,HS!K40*Inittialize!$F$10,HS!K41*Inittialize!$F$11,HS!K43*Inittialize!$F$12))
)*2)</f>
        <v>5.935764187064374E-2</v>
      </c>
    </row>
    <row r="44" spans="1:11" x14ac:dyDescent="0.25">
      <c r="A44" s="98">
        <v>2</v>
      </c>
      <c r="B44" s="93">
        <f>(IF(Rules!$B$10=Rules!$D$10,
SUM(HSD!B34*Inittialize!$F$3,HSD!B3*Inittialize!$F$4,HSD!B4*Inittialize!$F$5,HSD!B5*Inittialize!$F$6,HSD!B6*Inittialize!$F$7,HSD!B7*Inittialize!$F$8,HSD!B8*Inittialize!$F$9,HSD!B9*Inittialize!$F$10,HSD!B10*Inittialize!$F$11,HSD!B11*Inittialize!$F$12),
SUM(HS!B34*Inittialize!$F$3,HS!B3*Inittialize!$F$4,HS!B4*Inittialize!$F$5,HS!B5*Inittialize!$F$6,HS!B6*Inittialize!$F$7,HS!B7*Inittialize!$F$8,HS!B8*Inittialize!$F$9,HS!B9*Inittialize!$F$10,HS!B10*Inittialize!$F$11,HS!B11*Inittialize!$F$12)
)*2)</f>
        <v>-0.68913674385068369</v>
      </c>
      <c r="C44" s="1">
        <f>(IF(Rules!$B$10=Rules!$D$10,
SUM(HSD!C34*Inittialize!$F$3,HSD!C3*Inittialize!$F$4,HSD!C4*Inittialize!$F$5,HSD!C5*Inittialize!$F$6,HSD!C6*Inittialize!$F$7,HSD!C7*Inittialize!$F$8,HSD!C8*Inittialize!$F$9,HSD!C9*Inittialize!$F$10,HSD!C10*Inittialize!$F$11,HSD!C11*Inittialize!$F$12),
SUM(HS!C34*Inittialize!$F$3,HS!C3*Inittialize!$F$4,HS!C4*Inittialize!$F$5,HS!C5*Inittialize!$F$6,HS!C6*Inittialize!$F$7,HS!C7*Inittialize!$F$8,HS!C8*Inittialize!$F$9,HS!C9*Inittialize!$F$10,HS!C10*Inittialize!$F$11,HS!C11*Inittialize!$F$12)
)*2)</f>
        <v>-0.15176871663789815</v>
      </c>
      <c r="D44" s="1">
        <f>(IF(Rules!$B$10=Rules!$D$10,
SUM(HSD!D34*Inittialize!$F$3,HSD!D3*Inittialize!$F$4,HSD!D4*Inittialize!$F$5,HSD!D5*Inittialize!$F$6,HSD!D6*Inittialize!$F$7,HSD!D7*Inittialize!$F$8,HSD!D8*Inittialize!$F$9,HSD!D9*Inittialize!$F$10,HSD!D10*Inittialize!$F$11,HSD!D11*Inittialize!$F$12),
SUM(HS!D34*Inittialize!$F$3,HS!D3*Inittialize!$F$4,HS!D4*Inittialize!$F$5,HS!D5*Inittialize!$F$6,HS!D6*Inittialize!$F$7,HS!D7*Inittialize!$F$8,HS!D8*Inittialize!$F$9,HS!D9*Inittialize!$F$10,HS!D10*Inittialize!$F$11,HS!D11*Inittialize!$F$12)
)*2)</f>
        <v>-9.9501412292823971E-2</v>
      </c>
      <c r="E44" s="1">
        <f>(IF(Rules!$B$10=Rules!$D$10,
SUM(HSD!E34*Inittialize!$F$3,HSD!E3*Inittialize!$F$4,HSD!E4*Inittialize!$F$5,HSD!E5*Inittialize!$F$6,HSD!E6*Inittialize!$F$7,HSD!E7*Inittialize!$F$8,HSD!E8*Inittialize!$F$9,HSD!E9*Inittialize!$F$10,HSD!E10*Inittialize!$F$11,HSD!E11*Inittialize!$F$12),
SUM(HS!E34*Inittialize!$F$3,HS!E3*Inittialize!$F$4,HS!E4*Inittialize!$F$5,HS!E5*Inittialize!$F$6,HS!E6*Inittialize!$F$7,HS!E7*Inittialize!$F$8,HS!E8*Inittialize!$F$9,HS!E9*Inittialize!$F$10,HS!E10*Inittialize!$F$11,HS!E11*Inittialize!$F$12)
)*2)</f>
        <v>-4.4200824271668826E-2</v>
      </c>
      <c r="F44" s="1">
        <f>(IF(Rules!$B$10=Rules!$D$10,
SUM(HSD!F34*Inittialize!$F$3,HSD!F3*Inittialize!$F$4,HSD!F4*Inittialize!$F$5,HSD!F5*Inittialize!$F$6,HSD!F6*Inittialize!$F$7,HSD!F7*Inittialize!$F$8,HSD!F8*Inittialize!$F$9,HSD!F9*Inittialize!$F$10,HSD!F10*Inittialize!$F$11,HSD!F11*Inittialize!$F$12),
SUM(HS!F34*Inittialize!$F$3,HS!F3*Inittialize!$F$4,HS!F4*Inittialize!$F$5,HS!F5*Inittialize!$F$6,HS!F6*Inittialize!$F$7,HS!F7*Inittialize!$F$8,HS!F8*Inittialize!$F$9,HS!F9*Inittialize!$F$10,HS!F10*Inittialize!$F$11,HS!F11*Inittialize!$F$12)
)*2)</f>
        <v>2.7460064569566803E-2</v>
      </c>
      <c r="G44" s="1">
        <f>(IF(Rules!$B$10=Rules!$D$10,
SUM(HSD!G34*Inittialize!$F$3,HSD!G3*Inittialize!$F$4,HSD!G4*Inittialize!$F$5,HSD!G5*Inittialize!$F$6,HSD!G6*Inittialize!$F$7,HSD!G7*Inittialize!$F$8,HSD!G8*Inittialize!$F$9,HSD!G9*Inittialize!$F$10,HSD!G10*Inittialize!$F$11,HSD!G11*Inittialize!$F$12),
SUM(HS!G34*Inittialize!$F$3,HS!G3*Inittialize!$F$4,HS!G4*Inittialize!$F$5,HS!G5*Inittialize!$F$6,HS!G6*Inittialize!$F$7,HS!G7*Inittialize!$F$8,HS!G8*Inittialize!$F$9,HS!G9*Inittialize!$F$10,HS!G10*Inittialize!$F$11,HS!G11*Inittialize!$F$12)
)*2)</f>
        <v>7.7766823892602366E-2</v>
      </c>
      <c r="H44" s="1">
        <f>(IF(Rules!$B$10=Rules!$D$10,
SUM(HSD!H34*Inittialize!$F$3,HSD!H3*Inittialize!$F$4,HSD!H4*Inittialize!$F$5,HSD!H5*Inittialize!$F$6,HSD!H6*Inittialize!$F$7,HSD!H7*Inittialize!$F$8,HSD!H8*Inittialize!$F$9,HSD!H9*Inittialize!$F$10,HSD!H10*Inittialize!$F$11,HSD!H11*Inittialize!$F$12),
SUM(HS!H34*Inittialize!$F$3,HS!H3*Inittialize!$F$4,HS!H4*Inittialize!$F$5,HS!H5*Inittialize!$F$6,HS!H6*Inittialize!$F$7,HS!H7*Inittialize!$F$8,HS!H8*Inittialize!$F$9,HS!H9*Inittialize!$F$10,HS!H10*Inittialize!$F$11,HS!H11*Inittialize!$F$12)
)*2)</f>
        <v>-5.4514042751724501E-2</v>
      </c>
      <c r="I44" s="1">
        <f>(IF(Rules!$B$10=Rules!$D$10,
SUM(HSD!I34*Inittialize!$F$3,HSD!I3*Inittialize!$F$4,HSD!I4*Inittialize!$F$5,HSD!I5*Inittialize!$F$6,HSD!I6*Inittialize!$F$7,HSD!I7*Inittialize!$F$8,HSD!I8*Inittialize!$F$9,HSD!I9*Inittialize!$F$10,HSD!I10*Inittialize!$F$11,HSD!I11*Inittialize!$F$12),
SUM(HS!I34*Inittialize!$F$3,HS!I3*Inittialize!$F$4,HS!I4*Inittialize!$F$5,HS!I5*Inittialize!$F$6,HS!I6*Inittialize!$F$7,HS!I7*Inittialize!$F$8,HS!I8*Inittialize!$F$9,HS!I9*Inittialize!$F$10,HS!I10*Inittialize!$F$11,HS!I11*Inittialize!$F$12)
)*2)</f>
        <v>-0.20632345555025439</v>
      </c>
      <c r="J44" s="1">
        <f>(IF(Rules!$B$10=Rules!$D$10,
SUM(HSD!J34*Inittialize!$F$3,HSD!J3*Inittialize!$F$4,HSD!J4*Inittialize!$F$5,HSD!J5*Inittialize!$F$6,HSD!J6*Inittialize!$F$7,HSD!J7*Inittialize!$F$8,HSD!J8*Inittialize!$F$9,HSD!J9*Inittialize!$F$10,HSD!J10*Inittialize!$F$11,HSD!J11*Inittialize!$F$12),
SUM(HS!J34*Inittialize!$F$3,HS!J3*Inittialize!$F$4,HS!J4*Inittialize!$F$5,HS!J5*Inittialize!$F$6,HS!J6*Inittialize!$F$7,HS!J7*Inittialize!$F$8,HS!J8*Inittialize!$F$9,HS!J9*Inittialize!$F$10,HS!J10*Inittialize!$F$11,HS!J11*Inittialize!$F$12)
)*2)</f>
        <v>-0.3800942861070169</v>
      </c>
      <c r="K44" s="9">
        <f>(IF(Rules!$B$10=Rules!$D$10,
SUM(HSD!K34*Inittialize!$F$3,HSD!K3*Inittialize!$F$4,HSD!K4*Inittialize!$F$5,HSD!K5*Inittialize!$F$6,HSD!K6*Inittialize!$F$7,HSD!K7*Inittialize!$F$8,HSD!K8*Inittialize!$F$9,HSD!K9*Inittialize!$F$10,HSD!K10*Inittialize!$F$11,HSD!K11*Inittialize!$F$12),
SUM(HS!K34*Inittialize!$F$3,HS!K3*Inittialize!$F$4,HS!K4*Inittialize!$F$5,HS!K5*Inittialize!$F$6,HS!K6*Inittialize!$F$7,HS!K7*Inittialize!$F$8,HS!K8*Inittialize!$F$9,HS!K9*Inittialize!$F$10,HS!K10*Inittialize!$F$11,HS!K11*Inittialize!$F$12)
)*2)</f>
        <v>-0.58192745547954861</v>
      </c>
    </row>
    <row r="45" spans="1:11" x14ac:dyDescent="0.25">
      <c r="A45" s="98">
        <v>3</v>
      </c>
      <c r="B45" s="93">
        <f>(IF(Rules!$B$10=Rules!$D$10,SUM(HSD!B4:B11)+Rules!$B$6*HSD!B12+HSD!B35,SUM(HS!B4:B11)+Rules!$B$6*HS!B12+HS!B35)/(9+Rules!$B$6))*2</f>
        <v>-0.72948928198951069</v>
      </c>
      <c r="C45" s="1">
        <f>(IF(Rules!$B$10=Rules!$D$10,
SUM(HSD!C35*Inittialize!$F$3,HSD!C4*Inittialize!$F$4,HSD!C5*Inittialize!$F$5,HSD!C6*Inittialize!$F$6,HSD!C7*Inittialize!$F$7,HSD!C8*Inittialize!$F$8,HSD!C9*Inittialize!$F$9,HSD!C10*Inittialize!$F$10,HSD!C11*Inittialize!$F$11,HSD!C12*Inittialize!$F$12),
SUM(HS!C35*Inittialize!$F$3,HS!C4*Inittialize!$F$4,HS!C5*Inittialize!$F$5,HS!C6*Inittialize!$F$6,HS!C7*Inittialize!$F$7,HS!C8*Inittialize!$F$8,HS!C9*Inittialize!$F$9,HS!C10*Inittialize!$F$10,HS!C11*Inittialize!$F$11,HS!C12*Inittialize!$F$12)
)*2)</f>
        <v>-0.20104500879570503</v>
      </c>
      <c r="D45" s="1">
        <f>(IF(Rules!$B$10=Rules!$D$10,
SUM(HSD!D35*Inittialize!$F$3,HSD!D4*Inittialize!$F$4,HSD!D5*Inittialize!$F$5,HSD!D6*Inittialize!$F$6,HSD!D7*Inittialize!$F$7,HSD!D8*Inittialize!$F$8,HSD!D9*Inittialize!$F$9,HSD!D10*Inittialize!$F$10,HSD!D11*Inittialize!$F$11,HSD!D12*Inittialize!$F$12),
SUM(HS!D35*Inittialize!$F$3,HS!D4*Inittialize!$F$4,HS!D5*Inittialize!$F$5,HS!D6*Inittialize!$F$6,HS!D7*Inittialize!$F$7,HS!D8*Inittialize!$F$8,HS!D9*Inittialize!$F$9,HS!D10*Inittialize!$F$10,HS!D11*Inittialize!$F$11,HS!D12*Inittialize!$F$12)
)*2)</f>
        <v>-0.13775171655779492</v>
      </c>
      <c r="E45" s="1">
        <f>(IF(Rules!$B$10=Rules!$D$10,
SUM(HSD!E35*Inittialize!$F$3,HSD!E4*Inittialize!$F$4,HSD!E5*Inittialize!$F$5,HSD!E6*Inittialize!$F$6,HSD!E7*Inittialize!$F$7,HSD!E8*Inittialize!$F$8,HSD!E9*Inittialize!$F$9,HSD!E10*Inittialize!$F$10,HSD!E11*Inittialize!$F$11,HSD!E12*Inittialize!$F$12),
SUM(HS!E35*Inittialize!$F$3,HS!E4*Inittialize!$F$4,HS!E5*Inittialize!$F$5,HS!E6*Inittialize!$F$6,HS!E7*Inittialize!$F$7,HS!E8*Inittialize!$F$8,HS!E9*Inittialize!$F$9,HS!E10*Inittialize!$F$10,HS!E11*Inittialize!$F$11,HS!E12*Inittialize!$F$12)
)*2)</f>
        <v>-7.2522581417810733E-2</v>
      </c>
      <c r="F45" s="1">
        <f>(IF(Rules!$B$10=Rules!$D$10,
SUM(HSD!F35*Inittialize!$F$3,HSD!F4*Inittialize!$F$4,HSD!F5*Inittialize!$F$5,HSD!F6*Inittialize!$F$6,HSD!F7*Inittialize!$F$7,HSD!F8*Inittialize!$F$8,HSD!F9*Inittialize!$F$9,HSD!F10*Inittialize!$F$10,HSD!F11*Inittialize!$F$11,HSD!F12*Inittialize!$F$12),
SUM(HS!F35*Inittialize!$F$3,HS!F4*Inittialize!$F$4,HS!F5*Inittialize!$F$5,HS!F6*Inittialize!$F$6,HS!F7*Inittialize!$F$7,HS!F8*Inittialize!$F$8,HS!F9*Inittialize!$F$9,HS!F10*Inittialize!$F$10,HS!F11*Inittialize!$F$11,HS!F12*Inittialize!$F$12)
)*2)</f>
        <v>3.3991424279342097E-4</v>
      </c>
      <c r="G45" s="1">
        <f>(IF(Rules!$B$10=Rules!$D$10,
SUM(HSD!G35*Inittialize!$F$3,HSD!G4*Inittialize!$F$4,HSD!G5*Inittialize!$F$5,HSD!G6*Inittialize!$F$6,HSD!G7*Inittialize!$F$7,HSD!G8*Inittialize!$F$8,HSD!G9*Inittialize!$F$9,HSD!G10*Inittialize!$F$10,HSD!G11*Inittialize!$F$11,HSD!G12*Inittialize!$F$12),
SUM(HS!G35*Inittialize!$F$3,HS!G4*Inittialize!$F$4,HS!G5*Inittialize!$F$5,HS!G6*Inittialize!$F$6,HS!G7*Inittialize!$F$7,HS!G8*Inittialize!$F$8,HS!G9*Inittialize!$F$9,HS!G10*Inittialize!$F$10,HS!G11*Inittialize!$F$11,HS!G12*Inittialize!$F$12)
)*2)</f>
        <v>4.8942606413118622E-2</v>
      </c>
      <c r="H45" s="1">
        <f>(IF(Rules!$B$10=Rules!$D$10,
SUM(HSD!H35*Inittialize!$F$3,HSD!H4*Inittialize!$F$4,HSD!H5*Inittialize!$F$5,HSD!H6*Inittialize!$F$6,HSD!H7*Inittialize!$F$7,HSD!H8*Inittialize!$F$8,HSD!H9*Inittialize!$F$9,HSD!H10*Inittialize!$F$10,HSD!H11*Inittialize!$F$11,HSD!H12*Inittialize!$F$12),
SUM(HS!H35*Inittialize!$F$3,HS!H4*Inittialize!$F$4,HS!H5*Inittialize!$F$5,HS!H6*Inittialize!$F$6,HS!H7*Inittialize!$F$7,HS!H8*Inittialize!$F$8,HS!H9*Inittialize!$F$9,HS!H10*Inittialize!$F$10,HS!H11*Inittialize!$F$11,HS!H12*Inittialize!$F$12)
)*2)</f>
        <v>-0.11487517708071332</v>
      </c>
      <c r="I45" s="1">
        <f>(IF(Rules!$B$10=Rules!$D$10,
SUM(HSD!I35*Inittialize!$F$3,HSD!I4*Inittialize!$F$4,HSD!I5*Inittialize!$F$5,HSD!I6*Inittialize!$F$6,HSD!I7*Inittialize!$F$7,HSD!I8*Inittialize!$F$8,HSD!I9*Inittialize!$F$9,HSD!I10*Inittialize!$F$10,HSD!I11*Inittialize!$F$11,HSD!I12*Inittialize!$F$12),
SUM(HS!I35*Inittialize!$F$3,HS!I4*Inittialize!$F$4,HS!I5*Inittialize!$F$5,HS!I6*Inittialize!$F$6,HS!I7*Inittialize!$F$7,HS!I8*Inittialize!$F$8,HS!I9*Inittialize!$F$9,HS!I10*Inittialize!$F$10,HS!I11*Inittialize!$F$11,HS!I12*Inittialize!$F$12)
)*2)</f>
        <v>-0.26188376130040203</v>
      </c>
      <c r="J45" s="1">
        <f>(IF(Rules!$B$10=Rules!$D$10,
SUM(HSD!J35*Inittialize!$F$3,HSD!J4*Inittialize!$F$4,HSD!J5*Inittialize!$F$5,HSD!J6*Inittialize!$F$6,HSD!J7*Inittialize!$F$7,HSD!J8*Inittialize!$F$8,HSD!J9*Inittialize!$F$9,HSD!J10*Inittialize!$F$10,HSD!J11*Inittialize!$F$11,HSD!J12*Inittialize!$F$12),
SUM(HS!J35*Inittialize!$F$3,HS!J4*Inittialize!$F$4,HS!J5*Inittialize!$F$5,HS!J6*Inittialize!$F$6,HS!J7*Inittialize!$F$7,HS!J8*Inittialize!$F$8,HS!J9*Inittialize!$F$9,HS!J10*Inittialize!$F$10,HS!J11*Inittialize!$F$11,HS!J12*Inittialize!$F$12)
)*2)</f>
        <v>-0.43015324562724871</v>
      </c>
      <c r="K45" s="9">
        <f>(IF(Rules!$B$10=Rules!$D$10,
SUM(HSD!K35*Inittialize!$F$3,HSD!K4*Inittialize!$F$4,HSD!K5*Inittialize!$F$5,HSD!K6*Inittialize!$F$6,HSD!K7*Inittialize!$F$7,HSD!K8*Inittialize!$F$8,HSD!K9*Inittialize!$F$9,HSD!K10*Inittialize!$F$10,HSD!K11*Inittialize!$F$11,HSD!K12*Inittialize!$F$12),
SUM(HS!K35*Inittialize!$F$3,HS!K4*Inittialize!$F$4,HS!K5*Inittialize!$F$5,HS!K6*Inittialize!$F$6,HS!K7*Inittialize!$F$7,HS!K8*Inittialize!$F$8,HS!K9*Inittialize!$F$9,HS!K10*Inittialize!$F$10,HS!K11*Inittialize!$F$11,HS!K12*Inittialize!$F$12)
)*2)</f>
        <v>-0.62555960256519616</v>
      </c>
    </row>
    <row r="46" spans="1:11" x14ac:dyDescent="0.25">
      <c r="A46" s="98">
        <v>4</v>
      </c>
      <c r="B46" s="93">
        <f>(IF(Rules!$B$10=Rules!$D$10,SUM(HSD!B5:B12)+Rules!$B$6*HSD!B13+HSD!B36,SUM(HS!B5:B12)+Rules!$B$6*HS!B13+HS!B36)/(9+Rules!$B$6))*2</f>
        <v>-0.77077061323373264</v>
      </c>
      <c r="C46" s="1">
        <f>(IF(Rules!$B$10=Rules!$D$10,
SUM(HSD!C36*Inittialize!$F$3,HSD!C5*Inittialize!$F$4,HSD!C6*Inittialize!$F$5,HSD!C7*Inittialize!$F$6,HSD!C8*Inittialize!$F$7,HSD!C9*Inittialize!$F$8,HSD!C10*Inittialize!$F$9,HSD!C11*Inittialize!$F$10,HSD!C12*Inittialize!$F$11,HSD!C13*Inittialize!$F$12),
SUM(HS!C36*Inittialize!$F$3,HS!C5*Inittialize!$F$4,HS!C6*Inittialize!$F$5,HS!C7*Inittialize!$F$6,HS!C8*Inittialize!$F$7,HS!C9*Inittialize!$F$8,HS!C10*Inittialize!$F$9,HS!C11*Inittialize!$F$10,HS!C12*Inittialize!$F$11,HS!C13*Inittialize!$F$12)
)*2)</f>
        <v>-0.22982665523784276</v>
      </c>
      <c r="D46" s="1">
        <f>(IF(Rules!$B$10=Rules!$D$10,
SUM(HSD!D36*Inittialize!$F$3,HSD!D5*Inittialize!$F$4,HSD!D6*Inittialize!$F$5,HSD!D7*Inittialize!$F$6,HSD!D8*Inittialize!$F$7,HSD!D9*Inittialize!$F$8,HSD!D10*Inittialize!$F$9,HSD!D11*Inittialize!$F$10,HSD!D12*Inittialize!$F$11,HSD!D13*Inittialize!$F$12),
SUM(HS!D36*Inittialize!$F$3,HS!D5*Inittialize!$F$4,HS!D6*Inittialize!$F$5,HS!D7*Inittialize!$F$6,HS!D8*Inittialize!$F$7,HS!D9*Inittialize!$F$8,HS!D10*Inittialize!$F$9,HS!D11*Inittialize!$F$10,HS!D12*Inittialize!$F$11,HS!D13*Inittialize!$F$12)
)*2)</f>
        <v>-0.16522662859948864</v>
      </c>
      <c r="E46" s="1">
        <f>(IF(Rules!$B$10=Rules!$D$10,
SUM(HSD!E36*Inittialize!$F$3,HSD!E5*Inittialize!$F$4,HSD!E6*Inittialize!$F$5,HSD!E7*Inittialize!$F$6,HSD!E8*Inittialize!$F$7,HSD!E9*Inittialize!$F$8,HSD!E10*Inittialize!$F$9,HSD!E11*Inittialize!$F$10,HSD!E12*Inittialize!$F$11,HSD!E13*Inittialize!$F$12),
SUM(HS!E36*Inittialize!$F$3,HS!E5*Inittialize!$F$4,HS!E6*Inittialize!$F$5,HS!E7*Inittialize!$F$6,HS!E8*Inittialize!$F$7,HS!E9*Inittialize!$F$8,HS!E10*Inittialize!$F$9,HS!E11*Inittialize!$F$10,HS!E12*Inittialize!$F$11,HS!E13*Inittialize!$F$12)
)*2)</f>
        <v>-9.8734840213833858E-2</v>
      </c>
      <c r="F46" s="1">
        <f>(IF(Rules!$B$10=Rules!$D$10,
SUM(HSD!F36*Inittialize!$F$3,HSD!F5*Inittialize!$F$4,HSD!F6*Inittialize!$F$5,HSD!F7*Inittialize!$F$6,HSD!F8*Inittialize!$F$7,HSD!F9*Inittialize!$F$8,HSD!F10*Inittialize!$F$9,HSD!F11*Inittialize!$F$10,HSD!F12*Inittialize!$F$11,HSD!F13*Inittialize!$F$12),
SUM(HS!F36*Inittialize!$F$3,HS!F5*Inittialize!$F$4,HS!F6*Inittialize!$F$5,HS!F7*Inittialize!$F$6,HS!F8*Inittialize!$F$7,HS!F9*Inittialize!$F$8,HS!F10*Inittialize!$F$9,HS!F11*Inittialize!$F$10,HS!F12*Inittialize!$F$11,HS!F13*Inittialize!$F$12)
)*2)</f>
        <v>-2.4759853039853105E-2</v>
      </c>
      <c r="G46" s="1">
        <f>(IF(Rules!$B$10=Rules!$D$10,
SUM(HSD!G36*Inittialize!$F$3,HSD!G5*Inittialize!$F$4,HSD!G6*Inittialize!$F$5,HSD!G7*Inittialize!$F$6,HSD!G8*Inittialize!$F$7,HSD!G9*Inittialize!$F$8,HSD!G10*Inittialize!$F$9,HSD!G11*Inittialize!$F$10,HSD!G12*Inittialize!$F$11,HSD!G13*Inittialize!$F$12),
SUM(HS!G36*Inittialize!$F$3,HS!G5*Inittialize!$F$4,HS!G6*Inittialize!$F$5,HS!G7*Inittialize!$F$6,HS!G8*Inittialize!$F$7,HS!G9*Inittialize!$F$8,HS!G10*Inittialize!$F$9,HS!G11*Inittialize!$F$10,HS!G12*Inittialize!$F$11,HS!G13*Inittialize!$F$12)
)*2)</f>
        <v>2.2260834561959486E-2</v>
      </c>
      <c r="H46" s="1">
        <f>(IF(Rules!$B$10=Rules!$D$10,
SUM(HSD!H36*Inittialize!$F$3,HSD!H5*Inittialize!$F$4,HSD!H6*Inittialize!$F$5,HSD!H7*Inittialize!$F$6,HSD!H8*Inittialize!$F$7,HSD!H9*Inittialize!$F$8,HSD!H10*Inittialize!$F$9,HSD!H11*Inittialize!$F$10,HSD!H12*Inittialize!$F$11,HSD!H13*Inittialize!$F$12),
SUM(HS!H36*Inittialize!$F$3,HS!H5*Inittialize!$F$4,HS!H6*Inittialize!$F$5,HS!H7*Inittialize!$F$6,HS!H8*Inittialize!$F$7,HS!H9*Inittialize!$F$8,HS!H10*Inittialize!$F$9,HS!H11*Inittialize!$F$10,HS!H12*Inittialize!$F$11,HS!H13*Inittialize!$F$12)
)*2)</f>
        <v>-0.17655840211692739</v>
      </c>
      <c r="I46" s="1">
        <f>(IF(Rules!$B$10=Rules!$D$10,
SUM(HSD!I36*Inittialize!$F$3,HSD!I5*Inittialize!$F$4,HSD!I6*Inittialize!$F$5,HSD!I7*Inittialize!$F$6,HSD!I8*Inittialize!$F$7,HSD!I9*Inittialize!$F$8,HSD!I10*Inittialize!$F$9,HSD!I11*Inittialize!$F$10,HSD!I12*Inittialize!$F$11,HSD!I13*Inittialize!$F$12),
SUM(HS!I36*Inittialize!$F$3,HS!I5*Inittialize!$F$4,HS!I6*Inittialize!$F$5,HS!I7*Inittialize!$F$6,HS!I8*Inittialize!$F$7,HS!I9*Inittialize!$F$8,HS!I10*Inittialize!$F$9,HS!I11*Inittialize!$F$10,HS!I12*Inittialize!$F$11,HS!I13*Inittialize!$F$12)
)*2)</f>
        <v>-0.31866830532041024</v>
      </c>
      <c r="J46" s="1">
        <f>(IF(Rules!$B$10=Rules!$D$10,
SUM(HSD!J36*Inittialize!$F$3,HSD!J5*Inittialize!$F$4,HSD!J6*Inittialize!$F$5,HSD!J7*Inittialize!$F$6,HSD!J8*Inittialize!$F$7,HSD!J9*Inittialize!$F$8,HSD!J10*Inittialize!$F$9,HSD!J11*Inittialize!$F$10,HSD!J12*Inittialize!$F$11,HSD!J13*Inittialize!$F$12),
SUM(HS!J36*Inittialize!$F$3,HS!J5*Inittialize!$F$4,HS!J6*Inittialize!$F$5,HS!J7*Inittialize!$F$6,HS!J8*Inittialize!$F$7,HS!J9*Inittialize!$F$8,HS!J10*Inittialize!$F$9,HS!J11*Inittialize!$F$10,HS!J12*Inittialize!$F$11,HS!J13*Inittialize!$F$12)
)*2)</f>
        <v>-0.48133235830673105</v>
      </c>
      <c r="K46" s="9">
        <f>(IF(Rules!$B$10=Rules!$D$10,
SUM(HSD!K36*Inittialize!$F$3,HSD!K5*Inittialize!$F$4,HSD!K6*Inittialize!$F$5,HSD!K7*Inittialize!$F$6,HSD!K8*Inittialize!$F$7,HSD!K9*Inittialize!$F$8,HSD!K10*Inittialize!$F$9,HSD!K11*Inittialize!$F$10,HSD!K12*Inittialize!$F$11,HSD!K13*Inittialize!$F$12),
SUM(HS!K36*Inittialize!$F$3,HS!K5*Inittialize!$F$4,HS!K6*Inittialize!$F$5,HS!K7*Inittialize!$F$6,HS!K8*Inittialize!$F$7,HS!K9*Inittialize!$F$8,HS!K10*Inittialize!$F$9,HS!K11*Inittialize!$F$10,HS!K12*Inittialize!$F$11,HS!K13*Inittialize!$F$12)
)*2)</f>
        <v>-0.67019972872702205</v>
      </c>
    </row>
    <row r="47" spans="1:11" x14ac:dyDescent="0.25">
      <c r="A47" s="98">
        <v>5</v>
      </c>
      <c r="B47" s="93">
        <f>(IF(Rules!$B$10=Rules!$D$10,SUM(HSD!B6:B13)+Rules!$B$6*HSD!B14+HSD!B37,SUM(HS!B6:B13)+Rules!$B$6*HS!B14+HS!B37)/(9+Rules!$B$6))*2</f>
        <v>-0.81264460422283835</v>
      </c>
      <c r="C47" s="1">
        <f>(IF(Rules!$B$10=Rules!$D$10,
SUM(HSD!C37*Inittialize!$F$3,HSD!C6*Inittialize!$F$4,HSD!C7*Inittialize!$F$5,HSD!C8*Inittialize!$F$6,HSD!C9*Inittialize!$F$7,HSD!C10*Inittialize!$F$8,HSD!C11*Inittialize!$F$9,HSD!C12*Inittialize!$F$10,HSD!C13*Inittialize!$F$11,HSD!C14*Inittialize!$F$12),
SUM(HS!C37*Inittialize!$F$3,HS!C6*Inittialize!$F$4,HS!C7*Inittialize!$F$5,HS!C8*Inittialize!$F$6,HS!C9*Inittialize!$F$7,HS!C10*Inittialize!$F$8,HS!C11*Inittialize!$F$9,HS!C12*Inittialize!$F$10,HS!C13*Inittialize!$F$11,HS!C14*Inittialize!$F$12)
)*2)</f>
        <v>-0.25643113412749502</v>
      </c>
      <c r="D47" s="1">
        <f>(IF(Rules!$B$10=Rules!$D$10,
SUM(HSD!D37*Inittialize!$F$3,HSD!D6*Inittialize!$F$4,HSD!D7*Inittialize!$F$5,HSD!D8*Inittialize!$F$6,HSD!D9*Inittialize!$F$7,HSD!D10*Inittialize!$F$8,HSD!D11*Inittialize!$F$9,HSD!D12*Inittialize!$F$10,HSD!D13*Inittialize!$F$11,HSD!D14*Inittialize!$F$12),
SUM(HS!D37*Inittialize!$F$3,HS!D6*Inittialize!$F$4,HS!D7*Inittialize!$F$5,HS!D8*Inittialize!$F$6,HS!D9*Inittialize!$F$7,HS!D10*Inittialize!$F$8,HS!D11*Inittialize!$F$9,HS!D12*Inittialize!$F$10,HS!D13*Inittialize!$F$11,HS!D14*Inittialize!$F$12)
)*2)</f>
        <v>-0.19062045452297965</v>
      </c>
      <c r="E47" s="1">
        <f>(IF(Rules!$B$10=Rules!$D$10,
SUM(HSD!E37*Inittialize!$F$3,HSD!E6*Inittialize!$F$4,HSD!E7*Inittialize!$F$5,HSD!E8*Inittialize!$F$6,HSD!E9*Inittialize!$F$7,HSD!E10*Inittialize!$F$8,HSD!E11*Inittialize!$F$9,HSD!E12*Inittialize!$F$10,HSD!E13*Inittialize!$F$11,HSD!E14*Inittialize!$F$12),
SUM(HS!E37*Inittialize!$F$3,HS!E6*Inittialize!$F$4,HS!E7*Inittialize!$F$5,HS!E8*Inittialize!$F$6,HS!E9*Inittialize!$F$7,HS!E10*Inittialize!$F$8,HS!E11*Inittialize!$F$9,HS!E12*Inittialize!$F$10,HS!E13*Inittialize!$F$11,HS!E14*Inittialize!$F$12)
)*2)</f>
        <v>-0.12295892839938853</v>
      </c>
      <c r="F47" s="1">
        <f>(IF(Rules!$B$10=Rules!$D$10,
SUM(HSD!F37*Inittialize!$F$3,HSD!F6*Inittialize!$F$4,HSD!F7*Inittialize!$F$5,HSD!F8*Inittialize!$F$6,HSD!F9*Inittialize!$F$7,HSD!F10*Inittialize!$F$8,HSD!F11*Inittialize!$F$9,HSD!F12*Inittialize!$F$10,HSD!F13*Inittialize!$F$11,HSD!F14*Inittialize!$F$12),
SUM(HS!F37*Inittialize!$F$3,HS!F6*Inittialize!$F$4,HS!F7*Inittialize!$F$5,HS!F8*Inittialize!$F$6,HS!F9*Inittialize!$F$7,HS!F10*Inittialize!$F$8,HS!F11*Inittialize!$F$9,HS!F12*Inittialize!$F$10,HS!F13*Inittialize!$F$11,HS!F14*Inittialize!$F$12)
)*2)</f>
        <v>-4.7957940783719594E-2</v>
      </c>
      <c r="G47" s="1">
        <f>(IF(Rules!$B$10=Rules!$D$10,
SUM(HSD!G37*Inittialize!$F$3,HSD!G6*Inittialize!$F$4,HSD!G7*Inittialize!$F$5,HSD!G8*Inittialize!$F$6,HSD!G9*Inittialize!$F$7,HSD!G10*Inittialize!$F$8,HSD!G11*Inittialize!$F$9,HSD!G12*Inittialize!$F$10,HSD!G13*Inittialize!$F$11,HSD!G14*Inittialize!$F$12),
SUM(HS!G37*Inittialize!$F$3,HS!G6*Inittialize!$F$4,HS!G7*Inittialize!$F$5,HS!G8*Inittialize!$F$6,HS!G9*Inittialize!$F$7,HS!G10*Inittialize!$F$8,HS!G11*Inittialize!$F$9,HS!G12*Inittialize!$F$10,HS!G13*Inittialize!$F$11,HS!G14*Inittialize!$F$12)
)*2)</f>
        <v>-2.3726756768804591E-3</v>
      </c>
      <c r="H47" s="1">
        <f>(IF(Rules!$B$10=Rules!$D$10,
SUM(HSD!H37*Inittialize!$F$3,HSD!H6*Inittialize!$F$4,HSD!H7*Inittialize!$F$5,HSD!H8*Inittialize!$F$6,HSD!H9*Inittialize!$F$7,HSD!H10*Inittialize!$F$8,HSD!H11*Inittialize!$F$9,HSD!H12*Inittialize!$F$10,HSD!H13*Inittialize!$F$11,HSD!H14*Inittialize!$F$12),
SUM(HS!H37*Inittialize!$F$3,HS!H6*Inittialize!$F$4,HS!H7*Inittialize!$F$5,HS!H8*Inittialize!$F$6,HS!H9*Inittialize!$F$7,HS!H10*Inittialize!$F$8,HS!H11*Inittialize!$F$9,HS!H12*Inittialize!$F$10,HS!H13*Inittialize!$F$11,HS!H14*Inittialize!$F$12)
)*2)</f>
        <v>-0.23889488376829704</v>
      </c>
      <c r="I47" s="1">
        <f>(IF(Rules!$B$10=Rules!$D$10,
SUM(HSD!I37*Inittialize!$F$3,HSD!I6*Inittialize!$F$4,HSD!I7*Inittialize!$F$5,HSD!I8*Inittialize!$F$6,HSD!I9*Inittialize!$F$7,HSD!I10*Inittialize!$F$8,HSD!I11*Inittialize!$F$9,HSD!I12*Inittialize!$F$10,HSD!I13*Inittialize!$F$11,HSD!I14*Inittialize!$F$12),
SUM(HS!I37*Inittialize!$F$3,HS!I6*Inittialize!$F$4,HS!I7*Inittialize!$F$5,HS!I8*Inittialize!$F$6,HS!I9*Inittialize!$F$7,HS!I10*Inittialize!$F$8,HS!I11*Inittialize!$F$9,HS!I12*Inittialize!$F$10,HS!I13*Inittialize!$F$11,HS!I14*Inittialize!$F$12)
)*2)</f>
        <v>-0.37618660780637042</v>
      </c>
      <c r="J47" s="1">
        <f>(IF(Rules!$B$10=Rules!$D$10,
SUM(HSD!J37*Inittialize!$F$3,HSD!J6*Inittialize!$F$4,HSD!J7*Inittialize!$F$5,HSD!J8*Inittialize!$F$6,HSD!J9*Inittialize!$F$7,HSD!J10*Inittialize!$F$8,HSD!J11*Inittialize!$F$9,HSD!J12*Inittialize!$F$10,HSD!J13*Inittialize!$F$11,HSD!J14*Inittialize!$F$12),
SUM(HS!J37*Inittialize!$F$3,HS!J6*Inittialize!$F$4,HS!J7*Inittialize!$F$5,HS!J8*Inittialize!$F$6,HS!J9*Inittialize!$F$7,HS!J10*Inittialize!$F$8,HS!J11*Inittialize!$F$9,HS!J12*Inittialize!$F$10,HS!J13*Inittialize!$F$11,HS!J14*Inittialize!$F$12)
)*2)</f>
        <v>-0.5332301067159182</v>
      </c>
      <c r="K47" s="9">
        <f>(IF(Rules!$B$10=Rules!$D$10,
SUM(HSD!K37*Inittialize!$F$3,HSD!K6*Inittialize!$F$4,HSD!K7*Inittialize!$F$5,HSD!K8*Inittialize!$F$6,HSD!K9*Inittialize!$F$7,HSD!K10*Inittialize!$F$8,HSD!K11*Inittialize!$F$9,HSD!K12*Inittialize!$F$10,HSD!K13*Inittialize!$F$11,HSD!K14*Inittialize!$F$12),
SUM(HS!K37*Inittialize!$F$3,HS!K6*Inittialize!$F$4,HS!K7*Inittialize!$F$5,HS!K8*Inittialize!$F$6,HS!K9*Inittialize!$F$7,HS!K10*Inittialize!$F$8,HS!K11*Inittialize!$F$9,HS!K12*Inittialize!$F$10,HS!K13*Inittialize!$F$11,HS!K14*Inittialize!$F$12)
)*2)</f>
        <v>-0.71548690516179581</v>
      </c>
    </row>
    <row r="48" spans="1:11" x14ac:dyDescent="0.25">
      <c r="A48" s="98">
        <v>6</v>
      </c>
      <c r="B48" s="93">
        <f>(IF(Rules!$B$10=Rules!$D$10,SUM(HSD!B7:B14)+Rules!$B$6*HSD!B15+HSD!B38,SUM(HS!B7:B14)+Rules!$B$6*HS!B15+HS!B38)/(9+Rules!$B$6))*2</f>
        <v>-0.83937380694202168</v>
      </c>
      <c r="C48" s="1">
        <f>(IF(Rules!$B$10=Rules!$D$10,
SUM(HSD!C38*Inittialize!$F$3,HSD!C7*Inittialize!$F$4,HSD!C8*Inittialize!$F$5,HSD!C9*Inittialize!$F$6,HSD!C10*Inittialize!$F$7,HSD!C11*Inittialize!$F$8,HSD!C12*Inittialize!$F$9,HSD!C13*Inittialize!$F$10,HSD!C14*Inittialize!$F$11,HSD!C15*Inittialize!$F$12),
SUM(HS!C38*Inittialize!$F$3,HS!C7*Inittialize!$F$4,HS!C8*Inittialize!$F$5,HS!C9*Inittialize!$F$6,HS!C10*Inittialize!$F$7,HS!C11*Inittialize!$F$8,HS!C12*Inittialize!$F$9,HS!C13*Inittialize!$F$10,HS!C14*Inittialize!$F$11,HS!C15*Inittialize!$F$12)
)*2)</f>
        <v>-0.28151823492003991</v>
      </c>
      <c r="D48" s="1">
        <f>(IF(Rules!$B$10=Rules!$D$10,
SUM(HSD!D38*Inittialize!$F$3,HSD!D7*Inittialize!$F$4,HSD!D8*Inittialize!$F$5,HSD!D9*Inittialize!$F$6,HSD!D10*Inittialize!$F$7,HSD!D11*Inittialize!$F$8,HSD!D12*Inittialize!$F$9,HSD!D13*Inittialize!$F$10,HSD!D14*Inittialize!$F$11,HSD!D15*Inittialize!$F$12),
SUM(HS!D38*Inittialize!$F$3,HS!D7*Inittialize!$F$4,HS!D8*Inittialize!$F$5,HS!D9*Inittialize!$F$6,HS!D10*Inittialize!$F$7,HS!D11*Inittialize!$F$8,HS!D12*Inittialize!$F$9,HS!D13*Inittialize!$F$10,HS!D14*Inittialize!$F$11,HS!D15*Inittialize!$F$12)
)*2)</f>
        <v>-0.21458215601721664</v>
      </c>
      <c r="E48" s="1">
        <f>(IF(Rules!$B$10=Rules!$D$10,
SUM(HSD!E38*Inittialize!$F$3,HSD!E7*Inittialize!$F$4,HSD!E8*Inittialize!$F$5,HSD!E9*Inittialize!$F$6,HSD!E10*Inittialize!$F$7,HSD!E11*Inittialize!$F$8,HSD!E12*Inittialize!$F$9,HSD!E13*Inittialize!$F$10,HSD!E14*Inittialize!$F$11,HSD!E15*Inittialize!$F$12),
SUM(HS!E38*Inittialize!$F$3,HS!E7*Inittialize!$F$4,HS!E8*Inittialize!$F$5,HS!E9*Inittialize!$F$6,HS!E10*Inittialize!$F$7,HS!E11*Inittialize!$F$8,HS!E12*Inittialize!$F$9,HS!E13*Inittialize!$F$10,HS!E14*Inittialize!$F$11,HS!E15*Inittialize!$F$12)
)*2)</f>
        <v>-0.14583428385277467</v>
      </c>
      <c r="F48" s="1">
        <f>(IF(Rules!$B$10=Rules!$D$10,
SUM(HSD!F38*Inittialize!$F$3,HSD!F7*Inittialize!$F$4,HSD!F8*Inittialize!$F$5,HSD!F9*Inittialize!$F$6,HSD!F10*Inittialize!$F$7,HSD!F11*Inittialize!$F$8,HSD!F12*Inittialize!$F$9,HSD!F13*Inittialize!$F$10,HSD!F14*Inittialize!$F$11,HSD!F15*Inittialize!$F$12),
SUM(HS!F38*Inittialize!$F$3,HS!F7*Inittialize!$F$4,HS!F8*Inittialize!$F$5,HS!F9*Inittialize!$F$6,HS!F10*Inittialize!$F$7,HS!F11*Inittialize!$F$8,HS!F12*Inittialize!$F$9,HS!F13*Inittialize!$F$10,HS!F14*Inittialize!$F$11,HS!F15*Inittialize!$F$12)
)*2)</f>
        <v>-6.9831946660204716E-2</v>
      </c>
      <c r="G48" s="1">
        <f>(IF(Rules!$B$10=Rules!$D$10,
SUM(HSD!G38*Inittialize!$F$3,HSD!G7*Inittialize!$F$4,HSD!G8*Inittialize!$F$5,HSD!G9*Inittialize!$F$6,HSD!G10*Inittialize!$F$7,HSD!G11*Inittialize!$F$8,HSD!G12*Inittialize!$F$9,HSD!G13*Inittialize!$F$10,HSD!G14*Inittialize!$F$11,HSD!G15*Inittialize!$F$12),
SUM(HS!G38*Inittialize!$F$3,HS!G7*Inittialize!$F$4,HS!G8*Inittialize!$F$5,HS!G9*Inittialize!$F$6,HS!G10*Inittialize!$F$7,HS!G11*Inittialize!$F$8,HS!G12*Inittialize!$F$9,HS!G13*Inittialize!$F$10,HS!G14*Inittialize!$F$11,HS!G15*Inittialize!$F$12)
)*2)</f>
        <v>-2.6011671059748692E-2</v>
      </c>
      <c r="H48" s="1">
        <f>(IF(Rules!$B$10=Rules!$D$10,
SUM(HSD!H38*Inittialize!$F$3,HSD!H7*Inittialize!$F$4,HSD!H8*Inittialize!$F$5,HSD!H9*Inittialize!$F$6,HSD!H10*Inittialize!$F$7,HSD!H11*Inittialize!$F$8,HSD!H12*Inittialize!$F$9,HSD!H13*Inittialize!$F$10,HSD!H14*Inittialize!$F$11,HSD!H15*Inittialize!$F$12),
SUM(HS!H38*Inittialize!$F$3,HS!H7*Inittialize!$F$4,HS!H8*Inittialize!$F$5,HS!H9*Inittialize!$F$6,HS!H10*Inittialize!$F$7,HS!H11*Inittialize!$F$8,HS!H12*Inittialize!$F$9,HS!H13*Inittialize!$F$10,HS!H14*Inittialize!$F$11,HS!H15*Inittialize!$F$12)
)*2)</f>
        <v>-0.30386541447339893</v>
      </c>
      <c r="I48" s="1">
        <f>(IF(Rules!$B$10=Rules!$D$10,
SUM(HSD!I38*Inittialize!$F$3,HSD!I7*Inittialize!$F$4,HSD!I8*Inittialize!$F$5,HSD!I9*Inittialize!$F$6,HSD!I10*Inittialize!$F$7,HSD!I11*Inittialize!$F$8,HSD!I12*Inittialize!$F$9,HSD!I13*Inittialize!$F$10,HSD!I14*Inittialize!$F$11,HSD!I15*Inittialize!$F$12),
SUM(HS!I38*Inittialize!$F$3,HS!I7*Inittialize!$F$4,HS!I8*Inittialize!$F$5,HS!I9*Inittialize!$F$6,HS!I10*Inittialize!$F$7,HS!I11*Inittialize!$F$8,HS!I12*Inittialize!$F$9,HS!I13*Inittialize!$F$10,HS!I14*Inittialize!$F$11,HS!I15*Inittialize!$F$12)
)*2)</f>
        <v>-0.43448376264156952</v>
      </c>
      <c r="J48" s="1">
        <f>(IF(Rules!$B$10=Rules!$D$10,
SUM(HSD!J38*Inittialize!$F$3,HSD!J7*Inittialize!$F$4,HSD!J8*Inittialize!$F$5,HSD!J9*Inittialize!$F$6,HSD!J10*Inittialize!$F$7,HSD!J11*Inittialize!$F$8,HSD!J12*Inittialize!$F$9,HSD!J13*Inittialize!$F$10,HSD!J14*Inittialize!$F$11,HSD!J15*Inittialize!$F$12),
SUM(HS!J38*Inittialize!$F$3,HS!J7*Inittialize!$F$4,HS!J8*Inittialize!$F$5,HS!J9*Inittialize!$F$6,HS!J10*Inittialize!$F$7,HS!J11*Inittialize!$F$8,HS!J12*Inittialize!$F$9,HS!J13*Inittialize!$F$10,HS!J14*Inittialize!$F$11,HS!J15*Inittialize!$F$12)
)*2)</f>
        <v>-0.58528140039545207</v>
      </c>
      <c r="K48" s="9">
        <f>(IF(Rules!$B$10=Rules!$D$10,
SUM(HSD!K38*Inittialize!$F$3,HSD!K7*Inittialize!$F$4,HSD!K8*Inittialize!$F$5,HSD!K9*Inittialize!$F$6,HSD!K10*Inittialize!$F$7,HSD!K11*Inittialize!$F$8,HSD!K12*Inittialize!$F$9,HSD!K13*Inittialize!$F$10,HSD!K14*Inittialize!$F$11,HSD!K15*Inittialize!$F$12),
SUM(HS!K38*Inittialize!$F$3,HS!K7*Inittialize!$F$4,HS!K8*Inittialize!$F$5,HS!K9*Inittialize!$F$6,HS!K10*Inittialize!$F$7,HS!K11*Inittialize!$F$8,HS!K12*Inittialize!$F$9,HS!K13*Inittialize!$F$10,HS!K14*Inittialize!$F$11,HS!K15*Inittialize!$F$12)
)*2)</f>
        <v>-0.76101532458579091</v>
      </c>
    </row>
    <row r="49" spans="1:11" x14ac:dyDescent="0.25">
      <c r="A49" s="98">
        <v>7</v>
      </c>
      <c r="B49" s="93">
        <f>(IF(Rules!$B$10=Rules!$D$10,SUM(HSD!B8:B15)+Rules!$B$6*HSD!B16+HSD!B39,SUM(HS!B8:B15)+Rules!$B$6*HS!B16+HS!B39)/(9+Rules!$B$6))*2</f>
        <v>-0.79942076745138202</v>
      </c>
      <c r="C49" s="1">
        <f>(IF(Rules!$B$10=Rules!$D$10,
SUM(HSD!C39*Inittialize!$F$3,HSD!C8*Inittialize!$F$4,HSD!C9*Inittialize!$F$5,HSD!C10*Inittialize!$F$6,HSD!C11*Inittialize!$F$7,HSD!C12*Inittialize!$F$8,HSD!C13*Inittialize!$F$9,HSD!C14*Inittialize!$F$10,HSD!C15*Inittialize!$F$11,HSD!C16*Inittialize!$F$12),
SUM(HS!C39*Inittialize!$F$3,HS!C8*Inittialize!$F$4,HS!C9*Inittialize!$F$5,HS!C10*Inittialize!$F$6,HS!C11*Inittialize!$F$7,HS!C12*Inittialize!$F$8,HS!C13*Inittialize!$F$9,HS!C14*Inittialize!$F$10,HS!C15*Inittialize!$F$11,HS!C16*Inittialize!$F$12)
)*2)</f>
        <v>-0.2183668557332327</v>
      </c>
      <c r="D49" s="1">
        <f>(IF(Rules!$B$10=Rules!$D$10,
SUM(HSD!D39*Inittialize!$F$3,HSD!D8*Inittialize!$F$4,HSD!D9*Inittialize!$F$5,HSD!D10*Inittialize!$F$6,HSD!D11*Inittialize!$F$7,HSD!D12*Inittialize!$F$8,HSD!D13*Inittialize!$F$9,HSD!D14*Inittialize!$F$10,HSD!D15*Inittialize!$F$11,HSD!D16*Inittialize!$F$12),
SUM(HS!D39*Inittialize!$F$3,HS!D8*Inittialize!$F$4,HS!D9*Inittialize!$F$5,HS!D10*Inittialize!$F$6,HS!D11*Inittialize!$F$7,HS!D12*Inittialize!$F$8,HS!D13*Inittialize!$F$9,HS!D14*Inittialize!$F$10,HS!D15*Inittialize!$F$11,HS!D16*Inittialize!$F$12)
)*2)</f>
        <v>-0.15316596380892705</v>
      </c>
      <c r="E49" s="1">
        <f>(IF(Rules!$B$10=Rules!$D$10,
SUM(HSD!E39*Inittialize!$F$3,HSD!E8*Inittialize!$F$4,HSD!E9*Inittialize!$F$5,HSD!E10*Inittialize!$F$6,HSD!E11*Inittialize!$F$7,HSD!E12*Inittialize!$F$8,HSD!E13*Inittialize!$F$9,HSD!E14*Inittialize!$F$10,HSD!E15*Inittialize!$F$11,HSD!E16*Inittialize!$F$12),
SUM(HS!E39*Inittialize!$F$3,HS!E8*Inittialize!$F$4,HS!E9*Inittialize!$F$5,HS!E10*Inittialize!$F$6,HS!E11*Inittialize!$F$7,HS!E12*Inittialize!$F$8,HS!E13*Inittialize!$F$9,HS!E14*Inittialize!$F$10,HS!E15*Inittialize!$F$11,HS!E16*Inittialize!$F$12)
)*2)</f>
        <v>-8.604358800868378E-2</v>
      </c>
      <c r="F49" s="1">
        <f>(IF(Rules!$B$10=Rules!$D$10,
SUM(HSD!F39*Inittialize!$F$3,HSD!F8*Inittialize!$F$4,HSD!F9*Inittialize!$F$5,HSD!F10*Inittialize!$F$6,HSD!F11*Inittialize!$F$7,HSD!F12*Inittialize!$F$8,HSD!F13*Inittialize!$F$9,HSD!F14*Inittialize!$F$10,HSD!F15*Inittialize!$F$11,HSD!F16*Inittialize!$F$12),
SUM(HS!F39*Inittialize!$F$3,HS!F8*Inittialize!$F$4,HS!F9*Inittialize!$F$5,HS!F10*Inittialize!$F$6,HS!F11*Inittialize!$F$7,HS!F12*Inittialize!$F$8,HS!F13*Inittialize!$F$9,HS!F14*Inittialize!$F$10,HS!F15*Inittialize!$F$11,HS!F16*Inittialize!$F$12)
)*2)</f>
        <v>-1.4542721805882116E-2</v>
      </c>
      <c r="G49" s="1">
        <f>(IF(Rules!$B$10=Rules!$D$10,
SUM(HSD!G39*Inittialize!$F$3,HSD!G8*Inittialize!$F$4,HSD!G9*Inittialize!$F$5,HSD!G10*Inittialize!$F$6,HSD!G11*Inittialize!$F$7,HSD!G12*Inittialize!$F$8,HSD!G13*Inittialize!$F$9,HSD!G14*Inittialize!$F$10,HSD!G15*Inittialize!$F$11,HSD!G16*Inittialize!$F$12),
SUM(HS!G39*Inittialize!$F$3,HS!G8*Inittialize!$F$4,HS!G9*Inittialize!$F$5,HS!G10*Inittialize!$F$6,HS!G11*Inittialize!$F$7,HS!G12*Inittialize!$F$8,HS!G13*Inittialize!$F$9,HS!G14*Inittialize!$F$10,HS!G15*Inittialize!$F$11,HS!G16*Inittialize!$F$12)
)*2)</f>
        <v>5.8370684707721637E-2</v>
      </c>
      <c r="H49" s="1">
        <f>(IF(Rules!$B$10=Rules!$D$10,
SUM(HSD!H39*Inittialize!$F$3,HSD!H8*Inittialize!$F$4,HSD!H9*Inittialize!$F$5,HSD!H10*Inittialize!$F$6,HSD!H11*Inittialize!$F$7,HSD!H12*Inittialize!$F$8,HSD!H13*Inittialize!$F$9,HSD!H14*Inittialize!$F$10,HSD!H15*Inittialize!$F$11,HSD!H16*Inittialize!$F$12),
SUM(HS!H39*Inittialize!$F$3,HS!H8*Inittialize!$F$4,HS!H9*Inittialize!$F$5,HS!H10*Inittialize!$F$6,HS!H11*Inittialize!$F$7,HS!H12*Inittialize!$F$8,HS!H13*Inittialize!$F$9,HS!H14*Inittialize!$F$10,HS!H15*Inittialize!$F$11,HS!H16*Inittialize!$F$12)
)*2)</f>
        <v>-0.13761559916085558</v>
      </c>
      <c r="I49" s="1">
        <f>(IF(Rules!$B$10=Rules!$D$10,
SUM(HSD!I39*Inittialize!$F$3,HSD!I8*Inittialize!$F$4,HSD!I9*Inittialize!$F$5,HSD!I10*Inittialize!$F$6,HSD!I11*Inittialize!$F$7,HSD!I12*Inittialize!$F$8,HSD!I13*Inittialize!$F$9,HSD!I14*Inittialize!$F$10,HSD!I15*Inittialize!$F$11,HSD!I16*Inittialize!$F$12),
SUM(HS!I39*Inittialize!$F$3,HS!I8*Inittialize!$F$4,HS!I9*Inittialize!$F$5,HS!I10*Inittialize!$F$6,HS!I11*Inittialize!$F$7,HS!I12*Inittialize!$F$8,HS!I13*Inittialize!$F$9,HS!I14*Inittialize!$F$10,HS!I15*Inittialize!$F$11,HS!I16*Inittialize!$F$12)
)*2)</f>
        <v>-0.42120953744869938</v>
      </c>
      <c r="J49" s="1">
        <f>(IF(Rules!$B$10=Rules!$D$10,
SUM(HSD!J39*Inittialize!$F$3,HSD!J8*Inittialize!$F$4,HSD!J9*Inittialize!$F$5,HSD!J10*Inittialize!$F$6,HSD!J11*Inittialize!$F$7,HSD!J12*Inittialize!$F$8,HSD!J13*Inittialize!$F$9,HSD!J14*Inittialize!$F$10,HSD!J15*Inittialize!$F$11,HSD!J16*Inittialize!$F$12),
SUM(HS!J39*Inittialize!$F$3,HS!J8*Inittialize!$F$4,HS!J9*Inittialize!$F$5,HS!J10*Inittialize!$F$6,HS!J11*Inittialize!$F$7,HS!J12*Inittialize!$F$8,HS!J13*Inittialize!$F$9,HS!J14*Inittialize!$F$10,HS!J15*Inittialize!$F$11,HS!J16*Inittialize!$F$12)
)*2)</f>
        <v>-0.57073088097375346</v>
      </c>
      <c r="K49" s="9">
        <f>(IF(Rules!$B$10=Rules!$D$10,
SUM(HSD!K39*Inittialize!$F$3,HSD!K8*Inittialize!$F$4,HSD!K9*Inittialize!$F$5,HSD!K10*Inittialize!$F$6,HSD!K11*Inittialize!$F$7,HSD!K12*Inittialize!$F$8,HSD!K13*Inittialize!$F$9,HSD!K14*Inittialize!$F$10,HSD!K15*Inittialize!$F$11,HSD!K16*Inittialize!$F$12),
SUM(HS!K39*Inittialize!$F$3,HS!K8*Inittialize!$F$4,HS!K9*Inittialize!$F$5,HS!K10*Inittialize!$F$6,HS!K11*Inittialize!$F$7,HS!K12*Inittialize!$F$8,HS!K13*Inittialize!$F$9,HS!K14*Inittialize!$F$10,HS!K15*Inittialize!$F$11,HS!K16*Inittialize!$F$12)
)*2)</f>
        <v>-0.73015579842789347</v>
      </c>
    </row>
    <row r="50" spans="1:11" x14ac:dyDescent="0.25">
      <c r="A50" s="98">
        <v>8</v>
      </c>
      <c r="B50" s="93">
        <f>(IF(Rules!$B$10=Rules!$D$10,SUM(HSD!B9:B16)+Rules!$B$6*HSD!B17+HSD!B40,SUM(HS!B9:B16)+Rules!$B$6*HS!B17+HS!B40)/(9+Rules!$B$6))*2</f>
        <v>-0.66068066918140156</v>
      </c>
      <c r="C50" s="1">
        <f>(IF(Rules!$B$10=Rules!$D$10,
SUM(HSD!C40*Inittialize!$F$3,HSD!C9*Inittialize!$F$4,HSD!C10*Inittialize!$F$5,HSD!C11*Inittialize!$F$6,HSD!C12*Inittialize!$F$7,HSD!C13*Inittialize!$F$8,HSD!C14*Inittialize!$F$9,HSD!C15*Inittialize!$F$10,HSD!C16*Inittialize!$F$11,HSD!C17*Inittialize!$F$12),
SUM(HS!C40*Inittialize!$F$3,HS!C9*Inittialize!$F$4,HS!C10*Inittialize!$F$5,HS!C11*Inittialize!$F$6,HS!C12*Inittialize!$F$7,HS!C13*Inittialize!$F$8,HS!C14*Inittialize!$F$9,HS!C15*Inittialize!$F$10,HS!C16*Inittialize!$F$11,HS!C17*Inittialize!$F$12)
)*2)</f>
        <v>-4.3596376017611335E-2</v>
      </c>
      <c r="D50" s="1">
        <f>(IF(Rules!$B$10=Rules!$D$10,
SUM(HSD!D40*Inittialize!$F$3,HSD!D9*Inittialize!$F$4,HSD!D10*Inittialize!$F$5,HSD!D11*Inittialize!$F$6,HSD!D12*Inittialize!$F$7,HSD!D13*Inittialize!$F$8,HSD!D14*Inittialize!$F$9,HSD!D15*Inittialize!$F$10,HSD!D16*Inittialize!$F$11,HSD!D17*Inittialize!$F$12),
SUM(HS!D40*Inittialize!$F$3,HS!D9*Inittialize!$F$4,HS!D10*Inittialize!$F$5,HS!D11*Inittialize!$F$6,HS!D12*Inittialize!$F$7,HS!D13*Inittialize!$F$8,HS!D14*Inittialize!$F$9,HS!D15*Inittialize!$F$10,HS!D16*Inittialize!$F$11,HS!D17*Inittialize!$F$12)
)*2)</f>
        <v>1.6010525061309511E-2</v>
      </c>
      <c r="E50" s="1">
        <f>(IF(Rules!$B$10=Rules!$D$10,
SUM(HSD!E40*Inittialize!$F$3,HSD!E9*Inittialize!$F$4,HSD!E10*Inittialize!$F$5,HSD!E11*Inittialize!$F$6,HSD!E12*Inittialize!$F$7,HSD!E13*Inittialize!$F$8,HSD!E14*Inittialize!$F$9,HSD!E15*Inittialize!$F$10,HSD!E16*Inittialize!$F$11,HSD!E17*Inittialize!$F$12),
SUM(HS!E40*Inittialize!$F$3,HS!E9*Inittialize!$F$4,HS!E10*Inittialize!$F$5,HS!E11*Inittialize!$F$6,HS!E12*Inittialize!$F$7,HS!E13*Inittialize!$F$8,HS!E14*Inittialize!$F$9,HS!E15*Inittialize!$F$10,HS!E16*Inittialize!$F$11,HS!E17*Inittialize!$F$12)
)*2)</f>
        <v>7.7568946554417609E-2</v>
      </c>
      <c r="F50" s="1">
        <f>(IF(Rules!$B$10=Rules!$D$10,
SUM(HSD!F40*Inittialize!$F$3,HSD!F9*Inittialize!$F$4,HSD!F10*Inittialize!$F$5,HSD!F11*Inittialize!$F$6,HSD!F12*Inittialize!$F$7,HSD!F13*Inittialize!$F$8,HSD!F14*Inittialize!$F$9,HSD!F15*Inittialize!$F$10,HSD!F16*Inittialize!$F$11,HSD!F17*Inittialize!$F$12),
SUM(HS!F40*Inittialize!$F$3,HS!F9*Inittialize!$F$4,HS!F10*Inittialize!$F$5,HS!F11*Inittialize!$F$6,HS!F12*Inittialize!$F$7,HS!F13*Inittialize!$F$8,HS!F14*Inittialize!$F$9,HS!F15*Inittialize!$F$10,HS!F16*Inittialize!$F$11,HS!F17*Inittialize!$F$12)
)*2)</f>
        <v>0.14160927196606737</v>
      </c>
      <c r="G50" s="1">
        <f>(IF(Rules!$B$10=Rules!$D$10,
SUM(HSD!G40*Inittialize!$F$3,HSD!G9*Inittialize!$F$4,HSD!G10*Inittialize!$F$5,HSD!G11*Inittialize!$F$6,HSD!G12*Inittialize!$F$7,HSD!G13*Inittialize!$F$8,HSD!G14*Inittialize!$F$9,HSD!G15*Inittialize!$F$10,HSD!G16*Inittialize!$F$11,HSD!G17*Inittialize!$F$12),
SUM(HS!G40*Inittialize!$F$3,HS!G9*Inittialize!$F$4,HS!G10*Inittialize!$F$5,HS!G11*Inittialize!$F$6,HS!G12*Inittialize!$F$7,HS!G13*Inittialize!$F$8,HS!G14*Inittialize!$F$9,HS!G15*Inittialize!$F$10,HS!G16*Inittialize!$F$11,HS!G17*Inittialize!$F$12)
)*2)</f>
        <v>0.2299203001924463</v>
      </c>
      <c r="H50" s="1">
        <f>(IF(Rules!$B$10=Rules!$D$10,
SUM(HSD!H40*Inittialize!$F$3,HSD!H9*Inittialize!$F$4,HSD!H10*Inittialize!$F$5,HSD!H11*Inittialize!$F$6,HSD!H12*Inittialize!$F$7,HSD!H13*Inittialize!$F$8,HSD!H14*Inittialize!$F$9,HSD!H15*Inittialize!$F$10,HSD!H16*Inittialize!$F$11,HSD!H17*Inittialize!$F$12),
SUM(HS!H40*Inittialize!$F$3,HS!H9*Inittialize!$F$4,HS!H10*Inittialize!$F$5,HS!H11*Inittialize!$F$6,HS!H12*Inittialize!$F$7,HS!H13*Inittialize!$F$8,HS!H14*Inittialize!$F$9,HS!H15*Inittialize!$F$10,HS!H16*Inittialize!$F$11,HS!H17*Inittialize!$F$12)
)*2)</f>
        <v>0.16441487872748572</v>
      </c>
      <c r="I50" s="1">
        <f>(IF(Rules!$B$10=Rules!$D$10,
SUM(HSD!I40*Inittialize!$F$3,HSD!I9*Inittialize!$F$4,HSD!I10*Inittialize!$F$5,HSD!I11*Inittialize!$F$6,HSD!I12*Inittialize!$F$7,HSD!I13*Inittialize!$F$8,HSD!I14*Inittialize!$F$9,HSD!I15*Inittialize!$F$10,HSD!I16*Inittialize!$F$11,HSD!I17*Inittialize!$F$12),
SUM(HS!I40*Inittialize!$F$3,HS!I9*Inittialize!$F$4,HS!I10*Inittialize!$F$5,HS!I11*Inittialize!$F$6,HS!I12*Inittialize!$F$7,HS!I13*Inittialize!$F$8,HS!I14*Inittialize!$F$9,HS!I15*Inittialize!$F$10,HS!I16*Inittialize!$F$11,HS!I17*Inittialize!$F$12)
)*2)</f>
        <v>-0.11979655131731255</v>
      </c>
      <c r="J50" s="1">
        <f>(IF(Rules!$B$10=Rules!$D$10,
SUM(HSD!J40*Inittialize!$F$3,HSD!J9*Inittialize!$F$4,HSD!J10*Inittialize!$F$5,HSD!J11*Inittialize!$F$6,HSD!J12*Inittialize!$F$7,HSD!J13*Inittialize!$F$8,HSD!J14*Inittialize!$F$9,HSD!J15*Inittialize!$F$10,HSD!J16*Inittialize!$F$11,HSD!J17*Inittialize!$F$12),
SUM(HS!J40*Inittialize!$F$3,HS!J9*Inittialize!$F$4,HS!J10*Inittialize!$F$5,HS!J11*Inittialize!$F$6,HS!J12*Inittialize!$F$7,HS!J13*Inittialize!$F$8,HS!J14*Inittialize!$F$9,HS!J15*Inittialize!$F$10,HS!J16*Inittialize!$F$11,HS!J17*Inittialize!$F$12)
)*2)</f>
        <v>-0.42037266399643536</v>
      </c>
      <c r="K50" s="9">
        <f>(IF(Rules!$B$10=Rules!$D$10,
SUM(HSD!K40*Inittialize!$F$3,HSD!K9*Inittialize!$F$4,HSD!K10*Inittialize!$F$5,HSD!K11*Inittialize!$F$6,HSD!K12*Inittialize!$F$7,HSD!K13*Inittialize!$F$8,HSD!K14*Inittialize!$F$9,HSD!K15*Inittialize!$F$10,HSD!K16*Inittialize!$F$11,HSD!K17*Inittialize!$F$12),
SUM(HS!K40*Inittialize!$F$3,HS!K9*Inittialize!$F$4,HS!K10*Inittialize!$F$5,HS!K11*Inittialize!$F$6,HS!K12*Inittialize!$F$7,HS!K13*Inittialize!$F$8,HS!K14*Inittialize!$F$9,HS!K15*Inittialize!$F$10,HS!K16*Inittialize!$F$11,HS!K17*Inittialize!$F$12)
)*2)</f>
        <v>-0.60355477228062737</v>
      </c>
    </row>
    <row r="51" spans="1:11" x14ac:dyDescent="0.25">
      <c r="A51" s="98">
        <v>9</v>
      </c>
      <c r="B51" s="93">
        <f>(IF(Rules!$B$10=Rules!$D$10,SUM(HSD!B10:B17)+Rules!$B$6*HSD!B18+HSD!B41,SUM(HS!B10:B17)+Rules!$B$6*HS!B18+HS!B41)/(9+Rules!$B$6))*2</f>
        <v>-0.50384952354144152</v>
      </c>
      <c r="C51" s="1">
        <f>(IF(Rules!$B$10=Rules!$D$10,
SUM(HSD!C41*Inittialize!$F$3,HSD!C10*Inittialize!$F$4,HSD!C11*Inittialize!$F$5,HSD!C12*Inittialize!$F$6,HSD!C13*Inittialize!$F$7,HSD!C14*Inittialize!$F$8,HSD!C15*Inittialize!$F$9,HSD!C16*Inittialize!$F$10,HSD!C17*Inittialize!$F$11,HSD!C18*Inittialize!$F$12),
SUM(HS!C41*Inittialize!$F$3,HS!C10*Inittialize!$F$4,HS!C11*Inittialize!$F$5,HS!C12*Inittialize!$F$6,HS!C13*Inittialize!$F$7,HS!C14*Inittialize!$F$8,HS!C15*Inittialize!$F$9,HS!C16*Inittialize!$F$10,HS!C17*Inittialize!$F$11,HS!C18*Inittialize!$F$12)
)*2)</f>
        <v>0.1488920751526811</v>
      </c>
      <c r="D51" s="1">
        <f>(IF(Rules!$B$10=Rules!$D$10,
SUM(HSD!D41*Inittialize!$F$3,HSD!D10*Inittialize!$F$4,HSD!D11*Inittialize!$F$5,HSD!D12*Inittialize!$F$6,HSD!D13*Inittialize!$F$7,HSD!D14*Inittialize!$F$8,HSD!D15*Inittialize!$F$9,HSD!D16*Inittialize!$F$10,HSD!D17*Inittialize!$F$11,HSD!D18*Inittialize!$F$12),
SUM(HS!D41*Inittialize!$F$3,HS!D10*Inittialize!$F$4,HS!D11*Inittialize!$F$5,HS!D12*Inittialize!$F$6,HS!D13*Inittialize!$F$7,HS!D14*Inittialize!$F$8,HS!D15*Inittialize!$F$9,HS!D16*Inittialize!$F$10,HS!D17*Inittialize!$F$11,HS!D18*Inittialize!$F$12)
)*2)</f>
        <v>0.20252940347775372</v>
      </c>
      <c r="E51" s="1">
        <f>(IF(Rules!$B$10=Rules!$D$10,
SUM(HSD!E41*Inittialize!$F$3,HSD!E10*Inittialize!$F$4,HSD!E11*Inittialize!$F$5,HSD!E12*Inittialize!$F$6,HSD!E13*Inittialize!$F$7,HSD!E14*Inittialize!$F$8,HSD!E15*Inittialize!$F$9,HSD!E16*Inittialize!$F$10,HSD!E17*Inittialize!$F$11,HSD!E18*Inittialize!$F$12),
SUM(HS!E41*Inittialize!$F$3,HS!E10*Inittialize!$F$4,HS!E11*Inittialize!$F$5,HS!E12*Inittialize!$F$6,HS!E13*Inittialize!$F$7,HS!E14*Inittialize!$F$8,HS!E15*Inittialize!$F$9,HS!E16*Inittialize!$F$10,HS!E17*Inittialize!$F$11,HS!E18*Inittialize!$F$12)
)*2)</f>
        <v>0.25796176239148355</v>
      </c>
      <c r="F51" s="1">
        <f>(IF(Rules!$B$10=Rules!$D$10,
SUM(HSD!F41*Inittialize!$F$3,HSD!F10*Inittialize!$F$4,HSD!F11*Inittialize!$F$5,HSD!F12*Inittialize!$F$6,HSD!F13*Inittialize!$F$7,HSD!F14*Inittialize!$F$8,HSD!F15*Inittialize!$F$9,HSD!F16*Inittialize!$F$10,HSD!F17*Inittialize!$F$11,HSD!F18*Inittialize!$F$12),
SUM(HS!F41*Inittialize!$F$3,HS!F10*Inittialize!$F$4,HS!F11*Inittialize!$F$5,HS!F12*Inittialize!$F$6,HS!F13*Inittialize!$F$7,HS!F14*Inittialize!$F$8,HS!F15*Inittialize!$F$9,HS!F16*Inittialize!$F$10,HS!F17*Inittialize!$F$11,HS!F18*Inittialize!$F$12)
)*2)</f>
        <v>0.31606371253303445</v>
      </c>
      <c r="G51" s="1">
        <f>(IF(Rules!$B$10=Rules!$D$10,
SUM(HSD!G41*Inittialize!$F$3,HSD!G10*Inittialize!$F$4,HSD!G11*Inittialize!$F$5,HSD!G12*Inittialize!$F$6,HSD!G13*Inittialize!$F$7,HSD!G14*Inittialize!$F$8,HSD!G15*Inittialize!$F$9,HSD!G16*Inittialize!$F$10,HSD!G17*Inittialize!$F$11,HSD!G18*Inittialize!$F$12),
SUM(HS!G41*Inittialize!$F$3,HS!G10*Inittialize!$F$4,HS!G11*Inittialize!$F$5,HS!G12*Inittialize!$F$6,HS!G13*Inittialize!$F$7,HS!G14*Inittialize!$F$8,HS!G15*Inittialize!$F$9,HS!G16*Inittialize!$F$10,HS!G17*Inittialize!$F$11,HS!G18*Inittialize!$F$12)
)*2)</f>
        <v>0.3920376785145574</v>
      </c>
      <c r="H51" s="1">
        <f>(IF(Rules!$B$10=Rules!$D$10,
SUM(HSD!H41*Inittialize!$F$3,HSD!H10*Inittialize!$F$4,HSD!H11*Inittialize!$F$5,HSD!H12*Inittialize!$F$6,HSD!H13*Inittialize!$F$7,HSD!H14*Inittialize!$F$8,HSD!H15*Inittialize!$F$9,HSD!H16*Inittialize!$F$10,HSD!H17*Inittialize!$F$11,HSD!H18*Inittialize!$F$12),
SUM(HS!H41*Inittialize!$F$3,HS!H10*Inittialize!$F$4,HS!H11*Inittialize!$F$5,HS!H12*Inittialize!$F$6,HS!H13*Inittialize!$F$7,HS!H14*Inittialize!$F$8,HS!H15*Inittialize!$F$9,HS!H16*Inittialize!$F$10,HS!H17*Inittialize!$F$11,HS!H18*Inittialize!$F$12)
)*2)</f>
        <v>0.34373571987390533</v>
      </c>
      <c r="I51" s="1">
        <f>(IF(Rules!$B$10=Rules!$D$10,
SUM(HSD!I41*Inittialize!$F$3,HSD!I10*Inittialize!$F$4,HSD!I11*Inittialize!$F$5,HSD!I12*Inittialize!$F$6,HSD!I13*Inittialize!$F$7,HSD!I14*Inittialize!$F$8,HSD!I15*Inittialize!$F$9,HSD!I16*Inittialize!$F$10,HSD!I17*Inittialize!$F$11,HSD!I18*Inittialize!$F$12),
SUM(HS!I41*Inittialize!$F$3,HS!I10*Inittialize!$F$4,HS!I11*Inittialize!$F$5,HS!I12*Inittialize!$F$6,HS!I13*Inittialize!$F$7,HS!I14*Inittialize!$F$8,HS!I15*Inittialize!$F$9,HS!I16*Inittialize!$F$10,HS!I17*Inittialize!$F$11,HS!I18*Inittialize!$F$12)
)*2)</f>
        <v>0.19675243487078509</v>
      </c>
      <c r="J51" s="1">
        <f>(IF(Rules!$B$10=Rules!$D$10,
SUM(HSD!J41*Inittialize!$F$3,HSD!J10*Inittialize!$F$4,HSD!J11*Inittialize!$F$5,HSD!J12*Inittialize!$F$6,HSD!J13*Inittialize!$F$7,HSD!J14*Inittialize!$F$8,HSD!J15*Inittialize!$F$9,HSD!J16*Inittialize!$F$10,HSD!J17*Inittialize!$F$11,HSD!J18*Inittialize!$F$12),
SUM(HS!J41*Inittialize!$F$3,HS!J10*Inittialize!$F$4,HS!J11*Inittialize!$F$5,HS!J12*Inittialize!$F$6,HS!J13*Inittialize!$F$7,HS!J14*Inittialize!$F$8,HS!J15*Inittialize!$F$9,HS!J16*Inittialize!$F$10,HS!J17*Inittialize!$F$11,HS!J18*Inittialize!$F$12)
)*2)</f>
        <v>-0.10435610692530353</v>
      </c>
      <c r="K51" s="9">
        <f>(IF(Rules!$B$10=Rules!$D$10,
SUM(HSD!K41*Inittialize!$F$3,HSD!K10*Inittialize!$F$4,HSD!K11*Inittialize!$F$5,HSD!K12*Inittialize!$F$6,HSD!K13*Inittialize!$F$7,HSD!K14*Inittialize!$F$8,HSD!K15*Inittialize!$F$9,HSD!K16*Inittialize!$F$10,HSD!K17*Inittialize!$F$11,HSD!K18*Inittialize!$F$12),
SUM(HS!K41*Inittialize!$F$3,HS!K10*Inittialize!$F$4,HS!K11*Inittialize!$F$5,HS!K12*Inittialize!$F$6,HS!K13*Inittialize!$F$7,HS!K14*Inittialize!$F$8,HS!K15*Inittialize!$F$9,HS!K16*Inittialize!$F$10,HS!K17*Inittialize!$F$11,HS!K18*Inittialize!$F$12)
)*2)</f>
        <v>-0.42686338071413132</v>
      </c>
    </row>
    <row r="52" spans="1:11" ht="16.5" thickBot="1" x14ac:dyDescent="0.3">
      <c r="A52" s="99">
        <v>10</v>
      </c>
      <c r="B52" s="94">
        <f>(IF(Rules!$B$10=Rules!$D$10,SUM(HSD!B11:B18)+Rules!$B$6*HSD!B19+HSD!B42,SUM(HS!B11:B18)+Rules!$B$6*HS!B19+HS!B42)/(9+Rules!$B$6))*2</f>
        <v>-0.29333578526071741</v>
      </c>
      <c r="C52" s="109">
        <f>(IF(Rules!$B$10=Rules!$D$10,
SUM(HSD!C42*Inittialize!$F$3,HSD!C11*Inittialize!$F$4,HSD!C12*Inittialize!$F$5,HSD!C13*Inittialize!$F$6,HSD!C14*Inittialize!$F$7,HSD!C15*Inittialize!$F$8,HSD!C16*Inittialize!$F$9,HSD!C17*Inittialize!$F$10,HSD!C18*Inittialize!$F$11,HSD!C19*Inittialize!$F$12),
SUM(HS!C42*Inittialize!$F$3,HS!C11*Inittialize!$F$4,HS!C12*Inittialize!$F$5,HS!C13*Inittialize!$F$6,HS!C14*Inittialize!$F$7,HS!C15*Inittialize!$F$8,HS!C16*Inittialize!$F$9,HS!C17*Inittialize!$F$10,HS!C18*Inittialize!$F$11,HS!C19*Inittialize!$F$12)
)*2)</f>
        <v>0.36499998801808992</v>
      </c>
      <c r="D52" s="109">
        <f>(IF(Rules!$B$10=Rules!$D$10,
SUM(HSD!D42*Inittialize!$F$3,HSD!D11*Inittialize!$F$4,HSD!D12*Inittialize!$F$5,HSD!D13*Inittialize!$F$6,HSD!D14*Inittialize!$F$7,HSD!D15*Inittialize!$F$8,HSD!D16*Inittialize!$F$9,HSD!D17*Inittialize!$F$10,HSD!D18*Inittialize!$F$11,HSD!D19*Inittialize!$F$12),
SUM(HS!D42*Inittialize!$F$3,HS!D11*Inittialize!$F$4,HS!D12*Inittialize!$F$5,HS!D13*Inittialize!$F$6,HS!D14*Inittialize!$F$7,HS!D15*Inittialize!$F$8,HS!D16*Inittialize!$F$9,HS!D17*Inittialize!$F$10,HS!D18*Inittialize!$F$11,HS!D19*Inittialize!$F$12)
)*2)</f>
        <v>0.41217595162788201</v>
      </c>
      <c r="E52" s="109">
        <f>(IF(Rules!$B$10=Rules!$D$10,
SUM(HSD!E42*Inittialize!$F$3,HSD!E11*Inittialize!$F$4,HSD!E12*Inittialize!$F$5,HSD!E13*Inittialize!$F$6,HSD!E14*Inittialize!$F$7,HSD!E15*Inittialize!$F$8,HSD!E16*Inittialize!$F$9,HSD!E17*Inittialize!$F$10,HSD!E18*Inittialize!$F$11,HSD!E19*Inittialize!$F$12),
SUM(HS!E42*Inittialize!$F$3,HS!E11*Inittialize!$F$4,HS!E12*Inittialize!$F$5,HS!E13*Inittialize!$F$6,HS!E14*Inittialize!$F$7,HS!E15*Inittialize!$F$8,HS!E16*Inittialize!$F$9,HS!E17*Inittialize!$F$10,HS!E18*Inittialize!$F$11,HS!E19*Inittialize!$F$12)
)*2)</f>
        <v>0.46094024379435394</v>
      </c>
      <c r="F52" s="109">
        <f>(IF(Rules!$B$10=Rules!$D$10,
SUM(HSD!F42*Inittialize!$F$3,HSD!F11*Inittialize!$F$4,HSD!F12*Inittialize!$F$5,HSD!F13*Inittialize!$F$6,HSD!F14*Inittialize!$F$7,HSD!F15*Inittialize!$F$8,HSD!F16*Inittialize!$F$9,HSD!F17*Inittialize!$F$10,HSD!F18*Inittialize!$F$11,HSD!F19*Inittialize!$F$12),
SUM(HS!F42*Inittialize!$F$3,HS!F11*Inittialize!$F$4,HS!F12*Inittialize!$F$5,HS!F13*Inittialize!$F$6,HS!F14*Inittialize!$F$7,HS!F15*Inittialize!$F$8,HS!F16*Inittialize!$F$9,HS!F17*Inittialize!$F$10,HS!F18*Inittialize!$F$11,HS!F19*Inittialize!$F$12)
)*2)</f>
        <v>0.51251710900326763</v>
      </c>
      <c r="G52" s="109">
        <f>(IF(Rules!$B$10=Rules!$D$10,
SUM(HSD!G42*Inittialize!$F$3,HSD!G11*Inittialize!$F$4,HSD!G12*Inittialize!$F$5,HSD!G13*Inittialize!$F$6,HSD!G14*Inittialize!$F$7,HSD!G15*Inittialize!$F$8,HSD!G16*Inittialize!$F$9,HSD!G17*Inittialize!$F$10,HSD!G18*Inittialize!$F$11,HSD!G19*Inittialize!$F$12),
SUM(HS!G42*Inittialize!$F$3,HS!G11*Inittialize!$F$4,HS!G12*Inittialize!$F$5,HS!G13*Inittialize!$F$6,HS!G14*Inittialize!$F$7,HS!G15*Inittialize!$F$8,HS!G16*Inittialize!$F$9,HS!G17*Inittialize!$F$10,HS!G18*Inittialize!$F$11,HS!G19*Inittialize!$F$12)
)*2)</f>
        <v>0.57559016859776846</v>
      </c>
      <c r="H52" s="109">
        <f>(IF(Rules!$B$10=Rules!$D$10,
SUM(HSD!H42*Inittialize!$F$3,HSD!H11*Inittialize!$F$4,HSD!H12*Inittialize!$F$5,HSD!H13*Inittialize!$F$6,HSD!H14*Inittialize!$F$7,HSD!H15*Inittialize!$F$8,HSD!H16*Inittialize!$F$9,HSD!H17*Inittialize!$F$10,HSD!H18*Inittialize!$F$11,HSD!H19*Inittialize!$F$12),
SUM(HS!H42*Inittialize!$F$3,HS!H11*Inittialize!$F$4,HS!H12*Inittialize!$F$5,HS!H13*Inittialize!$F$6,HS!H14*Inittialize!$F$7,HS!H15*Inittialize!$F$8,HS!H16*Inittialize!$F$9,HS!H17*Inittialize!$F$10,HS!H18*Inittialize!$F$11,HS!H19*Inittialize!$F$12)
)*2)</f>
        <v>0.51381748867217314</v>
      </c>
      <c r="I52" s="109">
        <f>(IF(Rules!$B$10=Rules!$D$10,
SUM(HSD!I42*Inittialize!$F$3,HSD!I11*Inittialize!$F$4,HSD!I12*Inittialize!$F$5,HSD!I13*Inittialize!$F$6,HSD!I14*Inittialize!$F$7,HSD!I15*Inittialize!$F$8,HSD!I16*Inittialize!$F$9,HSD!I17*Inittialize!$F$10,HSD!I18*Inittialize!$F$11,HSD!I19*Inittialize!$F$12),
SUM(HS!I42*Inittialize!$F$3,HS!I11*Inittialize!$F$4,HS!I12*Inittialize!$F$5,HS!I13*Inittialize!$F$6,HS!I14*Inittialize!$F$7,HS!I15*Inittialize!$F$8,HS!I16*Inittialize!$F$9,HS!I17*Inittialize!$F$10,HS!I18*Inittialize!$F$11,HS!I19*Inittialize!$F$12)
)*2)</f>
        <v>0.39590741666395229</v>
      </c>
      <c r="J52" s="109">
        <f>(IF(Rules!$B$10=Rules!$D$10,
SUM(HSD!J42*Inittialize!$F$3,HSD!J11*Inittialize!$F$4,HSD!J12*Inittialize!$F$5,HSD!J13*Inittialize!$F$6,HSD!J14*Inittialize!$F$7,HSD!J15*Inittialize!$F$8,HSD!J16*Inittialize!$F$9,HSD!J17*Inittialize!$F$10,HSD!J18*Inittialize!$F$11,HSD!J19*Inittialize!$F$12),
SUM(HS!J42*Inittialize!$F$3,HS!J11*Inittialize!$F$4,HS!J12*Inittialize!$F$5,HS!J13*Inittialize!$F$6,HS!J14*Inittialize!$F$7,HS!J15*Inittialize!$F$8,HS!J16*Inittialize!$F$9,HS!J17*Inittialize!$F$10,HS!J18*Inittialize!$F$11,HS!J19*Inittialize!$F$12)
)*2)</f>
        <v>0.23305918213856766</v>
      </c>
      <c r="K52" s="10">
        <f>(IF(Rules!$B$10=Rules!$D$10,
SUM(HSD!K42*Inittialize!$F$3,HSD!K11*Inittialize!$F$4,HSD!K12*Inittialize!$F$5,HSD!K13*Inittialize!$F$6,HSD!K14*Inittialize!$F$7,HSD!K15*Inittialize!$F$8,HSD!K16*Inittialize!$F$9,HSD!K17*Inittialize!$F$10,HSD!K18*Inittialize!$F$11,HSD!K19*Inittialize!$F$12),
SUM(HS!K42*Inittialize!$F$3,HS!K11*Inittialize!$F$4,HS!K12*Inittialize!$F$5,HS!K13*Inittialize!$F$6,HS!K14*Inittialize!$F$7,HS!K15*Inittialize!$F$8,HS!K16*Inittialize!$F$9,HS!K17*Inittialize!$F$10,HS!K18*Inittialize!$F$11,HS!K19*Inittialize!$F$12)
)*2)</f>
        <v>-8.9980520767225902E-2</v>
      </c>
    </row>
    <row r="53" spans="1:11" ht="16.5" thickBot="1" x14ac:dyDescent="0.3"/>
    <row r="54" spans="1:11" ht="16.5" thickBot="1" x14ac:dyDescent="0.3">
      <c r="A54" s="556" t="s">
        <v>184</v>
      </c>
      <c r="B54" s="515"/>
      <c r="C54" s="515"/>
      <c r="D54" s="515"/>
      <c r="E54" s="515"/>
      <c r="F54" s="515"/>
      <c r="G54" s="515"/>
      <c r="H54" s="515"/>
      <c r="I54" s="515"/>
      <c r="J54" s="515"/>
      <c r="K54" s="557"/>
    </row>
    <row r="55" spans="1:11" ht="16.5" thickBot="1" x14ac:dyDescent="0.3">
      <c r="A55" s="137" t="s">
        <v>7</v>
      </c>
      <c r="B55" s="115">
        <v>1</v>
      </c>
      <c r="C55" s="116">
        <v>2</v>
      </c>
      <c r="D55" s="116">
        <v>3</v>
      </c>
      <c r="E55" s="116">
        <v>4</v>
      </c>
      <c r="F55" s="116">
        <v>5</v>
      </c>
      <c r="G55" s="116">
        <v>6</v>
      </c>
      <c r="H55" s="116">
        <v>7</v>
      </c>
      <c r="I55" s="116">
        <v>8</v>
      </c>
      <c r="J55" s="116">
        <v>9</v>
      </c>
      <c r="K55" s="104">
        <v>10</v>
      </c>
    </row>
    <row r="56" spans="1:11" x14ac:dyDescent="0.25">
      <c r="A56" s="100" t="s">
        <v>22</v>
      </c>
      <c r="B56" s="107">
        <f>(IF(Rules!$B$18=5,MAX(Pair!B4,Pair!B17,Pair!B30,Pair!B43),IF(Rules!$B$18=4,MAX(Pair!B17,Pair!B43,Pair!B30),IF(Rules!$B$18=3,MAX(Pair!B30,Pair!B43),Pair!B43))))</f>
        <v>-0.11815715102876462</v>
      </c>
      <c r="C56" s="108">
        <f>(IF(Rules!$B$18=5,MAX(Pair!C4,Pair!C17,Pair!C30,Pair!C43),IF(Rules!$B$18=4,MAX(Pair!C17,Pair!C43,Pair!C30),IF(Rules!$B$18=3,MAX(Pair!C30,Pair!C43),Pair!C43))))</f>
        <v>0.47064092333946905</v>
      </c>
      <c r="D56" s="108">
        <f>(IF(Rules!$B$18=5,MAX(Pair!D4,Pair!D17,Pair!D30,Pair!D43),IF(Rules!$B$18=4,MAX(Pair!D17,Pair!D43,Pair!D30),IF(Rules!$B$18=3,MAX(Pair!D30,Pair!D43),Pair!D43))))</f>
        <v>0.51779525312221697</v>
      </c>
      <c r="E56" s="108">
        <f>(IF(Rules!$B$18=5,MAX(Pair!E4,Pair!E17,Pair!E30,Pair!E43),IF(Rules!$B$18=4,MAX(Pair!E17,Pair!E43,Pair!E30),IF(Rules!$B$18=3,MAX(Pair!E30,Pair!E43),Pair!E43))))</f>
        <v>0.56604055041797596</v>
      </c>
      <c r="F56" s="108">
        <f>(IF(Rules!$B$18=5,MAX(Pair!F4,Pair!F17,Pair!F30,Pair!F43),IF(Rules!$B$18=4,MAX(Pair!F17,Pair!F43,Pair!F30),IF(Rules!$B$18=3,MAX(Pair!F30,Pair!F43),Pair!F43))))</f>
        <v>0.6146990179090277</v>
      </c>
      <c r="G56" s="108">
        <f>(IF(Rules!$B$18=5,MAX(Pair!G4,Pair!G17,Pair!G30,Pair!G43),IF(Rules!$B$18=4,MAX(Pair!G17,Pair!G43,Pair!G30),IF(Rules!$B$18=3,MAX(Pair!G30,Pair!G43),Pair!G43))))</f>
        <v>0.66738009490756944</v>
      </c>
      <c r="H56" s="108">
        <f>(IF(Rules!$B$18=5,MAX(Pair!H4,Pair!H17,Pair!H30,Pair!H43),IF(Rules!$B$18=4,MAX(Pair!H17,Pair!H43,Pair!H30),IF(Rules!$B$18=3,MAX(Pair!H30,Pair!H43),Pair!H43))))</f>
        <v>0.46288894886429077</v>
      </c>
      <c r="I56" s="108">
        <f>(IF(Rules!$B$18=5,MAX(Pair!I4,Pair!I17,Pair!I30,Pair!I43),IF(Rules!$B$18=4,MAX(Pair!I17,Pair!I43,Pair!I30),IF(Rules!$B$18=3,MAX(Pair!I30,Pair!I43),Pair!I43))))</f>
        <v>0.35069259087031507</v>
      </c>
      <c r="J56" s="108">
        <f>(IF(Rules!$B$18=5,MAX(Pair!J4,Pair!J17,Pair!J30,Pair!J43),IF(Rules!$B$18=4,MAX(Pair!J17,Pair!J43,Pair!J30),IF(Rules!$B$18=3,MAX(Pair!J30,Pair!J43),Pair!J43))))</f>
        <v>0.2277834231524547</v>
      </c>
      <c r="K56" s="57">
        <f>(IF(Rules!$B$18=5,MAX(Pair!K4,Pair!K17,Pair!K30,Pair!K43),IF(Rules!$B$18=4,MAX(Pair!K17,Pair!K43,Pair!K30),IF(Rules!$B$18=3,MAX(Pair!K30,Pair!K43),Pair!K43))))</f>
        <v>5.935764187064374E-2</v>
      </c>
    </row>
    <row r="57" spans="1:11" x14ac:dyDescent="0.25">
      <c r="A57" s="98">
        <v>2</v>
      </c>
      <c r="B57" s="93">
        <f>(IF(Rules!$B$12=5,MAX(Pair!B5,Pair!B18,Pair!B31,Pair!B44),IF(Rules!$B$12=4,MAX(Pair!B18,Pair!B44,Pair!B31),IF(Rules!$B$12=3,MAX(Pair!B31,Pair!B44),Pair!B44))))</f>
        <v>-0.68913674385068369</v>
      </c>
      <c r="C57" s="1">
        <f>(IF(Rules!$B$12=5,MAX(Pair!C5,Pair!C18,Pair!C31,Pair!C44),IF(Rules!$B$12=4,MAX(Pair!C18,Pair!C44,Pair!C31),IF(Rules!$B$12=3,MAX(Pair!C31,Pair!C44),Pair!C44))))</f>
        <v>-0.15176871663789815</v>
      </c>
      <c r="D57" s="1">
        <f>(IF(Rules!$B$12=5,MAX(Pair!D5,Pair!D18,Pair!D31,Pair!D44),IF(Rules!$B$12=4,MAX(Pair!D18,Pair!D44,Pair!D31),IF(Rules!$B$12=3,MAX(Pair!D31,Pair!D44),Pair!D44))))</f>
        <v>-9.9501412292823971E-2</v>
      </c>
      <c r="E57" s="1">
        <f>(IF(Rules!$B$12=5,MAX(Pair!E5,Pair!E18,Pair!E31,Pair!E44),IF(Rules!$B$12=4,MAX(Pair!E18,Pair!E44,Pair!E31),IF(Rules!$B$12=3,MAX(Pair!E31,Pair!E44),Pair!E44))))</f>
        <v>-4.4200824271668826E-2</v>
      </c>
      <c r="F57" s="1">
        <f>(IF(Rules!$B$12=5,MAX(Pair!F5,Pair!F18,Pair!F31,Pair!F44),IF(Rules!$B$12=4,MAX(Pair!F18,Pair!F44,Pair!F31),IF(Rules!$B$12=3,MAX(Pair!F31,Pair!F44),Pair!F44))))</f>
        <v>2.7460064569566803E-2</v>
      </c>
      <c r="G57" s="1">
        <f>(IF(Rules!$B$12=5,MAX(Pair!G5,Pair!G18,Pair!G31,Pair!G44),IF(Rules!$B$12=4,MAX(Pair!G18,Pair!G44,Pair!G31),IF(Rules!$B$12=3,MAX(Pair!G31,Pair!G44),Pair!G44))))</f>
        <v>7.7766823892602366E-2</v>
      </c>
      <c r="H57" s="1">
        <f>(IF(Rules!$B$12=5,MAX(Pair!H5,Pair!H18,Pair!H31,Pair!H44),IF(Rules!$B$12=4,MAX(Pair!H18,Pair!H44,Pair!H31),IF(Rules!$B$12=3,MAX(Pair!H31,Pair!H44),Pair!H44))))</f>
        <v>-5.4514042751724501E-2</v>
      </c>
      <c r="I57" s="1">
        <f>(IF(Rules!$B$12=5,MAX(Pair!I5,Pair!I18,Pair!I31,Pair!I44),IF(Rules!$B$12=4,MAX(Pair!I18,Pair!I44,Pair!I31),IF(Rules!$B$12=3,MAX(Pair!I31,Pair!I44),Pair!I44))))</f>
        <v>-0.20632345555025439</v>
      </c>
      <c r="J57" s="1">
        <f>(IF(Rules!$B$12=5,MAX(Pair!J5,Pair!J18,Pair!J31,Pair!J44),IF(Rules!$B$12=4,MAX(Pair!J18,Pair!J44,Pair!J31),IF(Rules!$B$12=3,MAX(Pair!J31,Pair!J44),Pair!J44))))</f>
        <v>-0.3800942861070169</v>
      </c>
      <c r="K57" s="9">
        <f>(IF(Rules!$B$12=5,MAX(Pair!K5,Pair!K18,Pair!K31,Pair!K44),IF(Rules!$B$12=4,MAX(Pair!K18,Pair!K44,Pair!K31),IF(Rules!$B$12=3,MAX(Pair!K31,Pair!K44),Pair!K44))))</f>
        <v>-0.58192745547954861</v>
      </c>
    </row>
    <row r="58" spans="1:11" x14ac:dyDescent="0.25">
      <c r="A58" s="98">
        <v>3</v>
      </c>
      <c r="B58" s="93">
        <f>(IF(Rules!$B$12=5,MAX(Pair!B6,Pair!B19,Pair!B32,Pair!B45),IF(Rules!$B$12=4,MAX(Pair!B19,Pair!B45,Pair!B32),IF(Rules!$B$12=3,MAX(Pair!B32,Pair!B45),Pair!B45))))</f>
        <v>-0.72948928198951069</v>
      </c>
      <c r="C58" s="1">
        <f>(IF(Rules!$B$12=5,MAX(Pair!C6,Pair!C19,Pair!C32,Pair!C45),IF(Rules!$B$12=4,MAX(Pair!C19,Pair!C45,Pair!C32),IF(Rules!$B$12=3,MAX(Pair!C32,Pair!C45),Pair!C45))))</f>
        <v>-0.20104500879570503</v>
      </c>
      <c r="D58" s="1">
        <f>(IF(Rules!$B$12=5,MAX(Pair!D6,Pair!D19,Pair!D32,Pair!D45),IF(Rules!$B$12=4,MAX(Pair!D19,Pair!D45,Pair!D32),IF(Rules!$B$12=3,MAX(Pair!D32,Pair!D45),Pair!D45))))</f>
        <v>-0.13775171655779492</v>
      </c>
      <c r="E58" s="1">
        <f>(IF(Rules!$B$12=5,MAX(Pair!E6,Pair!E19,Pair!E32,Pair!E45),IF(Rules!$B$12=4,MAX(Pair!E19,Pair!E45,Pair!E32),IF(Rules!$B$12=3,MAX(Pair!E32,Pair!E45),Pair!E45))))</f>
        <v>-7.2522581417810733E-2</v>
      </c>
      <c r="F58" s="1">
        <f>(IF(Rules!$B$12=5,MAX(Pair!F6,Pair!F19,Pair!F32,Pair!F45),IF(Rules!$B$12=4,MAX(Pair!F19,Pair!F45,Pair!F32),IF(Rules!$B$12=3,MAX(Pair!F32,Pair!F45),Pair!F45))))</f>
        <v>3.3991424279342097E-4</v>
      </c>
      <c r="G58" s="1">
        <f>(IF(Rules!$B$12=5,MAX(Pair!G6,Pair!G19,Pair!G32,Pair!G45),IF(Rules!$B$12=4,MAX(Pair!G19,Pair!G45,Pair!G32),IF(Rules!$B$12=3,MAX(Pair!G32,Pair!G45),Pair!G45))))</f>
        <v>4.8942606413118622E-2</v>
      </c>
      <c r="H58" s="1">
        <f>(IF(Rules!$B$12=5,MAX(Pair!H6,Pair!H19,Pair!H32,Pair!H45),IF(Rules!$B$12=4,MAX(Pair!H19,Pair!H45,Pair!H32),IF(Rules!$B$12=3,MAX(Pair!H32,Pair!H45),Pair!H45))))</f>
        <v>-0.11487517708071332</v>
      </c>
      <c r="I58" s="1">
        <f>(IF(Rules!$B$12=5,MAX(Pair!I6,Pair!I19,Pair!I32,Pair!I45),IF(Rules!$B$12=4,MAX(Pair!I19,Pair!I45,Pair!I32),IF(Rules!$B$12=3,MAX(Pair!I32,Pair!I45),Pair!I45))))</f>
        <v>-0.26188376130040203</v>
      </c>
      <c r="J58" s="1">
        <f>(IF(Rules!$B$12=5,MAX(Pair!J6,Pair!J19,Pair!J32,Pair!J45),IF(Rules!$B$12=4,MAX(Pair!J19,Pair!J45,Pair!J32),IF(Rules!$B$12=3,MAX(Pair!J32,Pair!J45),Pair!J45))))</f>
        <v>-0.43015324562724871</v>
      </c>
      <c r="K58" s="9">
        <f>(IF(Rules!$B$12=5,MAX(Pair!K6,Pair!K19,Pair!K32,Pair!K45),IF(Rules!$B$12=4,MAX(Pair!K19,Pair!K45,Pair!K32),IF(Rules!$B$12=3,MAX(Pair!K32,Pair!K45),Pair!K45))))</f>
        <v>-0.62555960256519616</v>
      </c>
    </row>
    <row r="59" spans="1:11" x14ac:dyDescent="0.25">
      <c r="A59" s="98">
        <v>4</v>
      </c>
      <c r="B59" s="93">
        <f>(IF(Rules!$B$12=5,MAX(Pair!B7,Pair!B20,Pair!B33,Pair!B46),IF(Rules!$B$12=4,MAX(Pair!B20,Pair!B46,Pair!B33),IF(Rules!$B$12=3,MAX(Pair!B33,Pair!B46),Pair!B46))))</f>
        <v>-0.77077061323373264</v>
      </c>
      <c r="C59" s="1">
        <f>(IF(Rules!$B$12=5,MAX(Pair!C7,Pair!C20,Pair!C33,Pair!C46),IF(Rules!$B$12=4,MAX(Pair!C20,Pair!C46,Pair!C33),IF(Rules!$B$12=3,MAX(Pair!C33,Pair!C46),Pair!C46))))</f>
        <v>-0.22982665523784276</v>
      </c>
      <c r="D59" s="1">
        <f>(IF(Rules!$B$12=5,MAX(Pair!D7,Pair!D20,Pair!D33,Pair!D46),IF(Rules!$B$12=4,MAX(Pair!D20,Pair!D46,Pair!D33),IF(Rules!$B$12=3,MAX(Pair!D33,Pair!D46),Pair!D46))))</f>
        <v>-0.16522662859948864</v>
      </c>
      <c r="E59" s="1">
        <f>(IF(Rules!$B$12=5,MAX(Pair!E7,Pair!E20,Pair!E33,Pair!E46),IF(Rules!$B$12=4,MAX(Pair!E20,Pair!E46,Pair!E33),IF(Rules!$B$12=3,MAX(Pair!E33,Pair!E46),Pair!E46))))</f>
        <v>-9.8734840213833858E-2</v>
      </c>
      <c r="F59" s="1">
        <f>(IF(Rules!$B$12=5,MAX(Pair!F7,Pair!F20,Pair!F33,Pair!F46),IF(Rules!$B$12=4,MAX(Pair!F20,Pair!F46,Pair!F33),IF(Rules!$B$12=3,MAX(Pair!F33,Pair!F46),Pair!F46))))</f>
        <v>-2.4759853039853105E-2</v>
      </c>
      <c r="G59" s="1">
        <f>(IF(Rules!$B$12=5,MAX(Pair!G7,Pair!G20,Pair!G33,Pair!G46),IF(Rules!$B$12=4,MAX(Pair!G20,Pair!G46,Pair!G33),IF(Rules!$B$12=3,MAX(Pair!G33,Pair!G46),Pair!G46))))</f>
        <v>2.2260834561959486E-2</v>
      </c>
      <c r="H59" s="1">
        <f>(IF(Rules!$B$12=5,MAX(Pair!H7,Pair!H20,Pair!H33,Pair!H46),IF(Rules!$B$12=4,MAX(Pair!H20,Pair!H46,Pair!H33),IF(Rules!$B$12=3,MAX(Pair!H33,Pair!H46),Pair!H46))))</f>
        <v>-0.17655840211692739</v>
      </c>
      <c r="I59" s="1">
        <f>(IF(Rules!$B$12=5,MAX(Pair!I7,Pair!I20,Pair!I33,Pair!I46),IF(Rules!$B$12=4,MAX(Pair!I20,Pair!I46,Pair!I33),IF(Rules!$B$12=3,MAX(Pair!I33,Pair!I46),Pair!I46))))</f>
        <v>-0.31866830532041024</v>
      </c>
      <c r="J59" s="1">
        <f>(IF(Rules!$B$12=5,MAX(Pair!J7,Pair!J20,Pair!J33,Pair!J46),IF(Rules!$B$12=4,MAX(Pair!J20,Pair!J46,Pair!J33),IF(Rules!$B$12=3,MAX(Pair!J33,Pair!J46),Pair!J46))))</f>
        <v>-0.48133235830673105</v>
      </c>
      <c r="K59" s="9">
        <f>(IF(Rules!$B$12=5,MAX(Pair!K7,Pair!K20,Pair!K33,Pair!K46),IF(Rules!$B$12=4,MAX(Pair!K20,Pair!K46,Pair!K33),IF(Rules!$B$12=3,MAX(Pair!K33,Pair!K46),Pair!K46))))</f>
        <v>-0.67019972872702205</v>
      </c>
    </row>
    <row r="60" spans="1:11" x14ac:dyDescent="0.25">
      <c r="A60" s="98">
        <v>5</v>
      </c>
      <c r="B60" s="93">
        <f>(IF(Rules!$B$12=5,MAX(Pair!B8,Pair!B21,Pair!B34,Pair!B47),IF(Rules!$B$12=4,MAX(Pair!B21,Pair!B47,Pair!B34),IF(Rules!$B$12=3,MAX(Pair!B34,Pair!B47),Pair!B47))))</f>
        <v>-0.81264460422283835</v>
      </c>
      <c r="C60" s="1">
        <f>(IF(Rules!$B$12=5,MAX(Pair!C8,Pair!C21,Pair!C34,Pair!C47),IF(Rules!$B$12=4,MAX(Pair!C21,Pair!C47,Pair!C34),IF(Rules!$B$12=3,MAX(Pair!C34,Pair!C47),Pair!C47))))</f>
        <v>-0.25643113412749502</v>
      </c>
      <c r="D60" s="1">
        <f>(IF(Rules!$B$12=5,MAX(Pair!D8,Pair!D21,Pair!D34,Pair!D47),IF(Rules!$B$12=4,MAX(Pair!D21,Pair!D47,Pair!D34),IF(Rules!$B$12=3,MAX(Pair!D34,Pair!D47),Pair!D47))))</f>
        <v>-0.19062045452297965</v>
      </c>
      <c r="E60" s="1">
        <f>(IF(Rules!$B$12=5,MAX(Pair!E8,Pair!E21,Pair!E34,Pair!E47),IF(Rules!$B$12=4,MAX(Pair!E21,Pair!E47,Pair!E34),IF(Rules!$B$12=3,MAX(Pair!E34,Pair!E47),Pair!E47))))</f>
        <v>-0.12295892839938853</v>
      </c>
      <c r="F60" s="1">
        <f>(IF(Rules!$B$12=5,MAX(Pair!F8,Pair!F21,Pair!F34,Pair!F47),IF(Rules!$B$12=4,MAX(Pair!F21,Pair!F47,Pair!F34),IF(Rules!$B$12=3,MAX(Pair!F34,Pair!F47),Pair!F47))))</f>
        <v>-4.7957940783719594E-2</v>
      </c>
      <c r="G60" s="1">
        <f>(IF(Rules!$B$12=5,MAX(Pair!G8,Pair!G21,Pair!G34,Pair!G47),IF(Rules!$B$12=4,MAX(Pair!G21,Pair!G47,Pair!G34),IF(Rules!$B$12=3,MAX(Pair!G34,Pair!G47),Pair!G47))))</f>
        <v>-2.3726756768804591E-3</v>
      </c>
      <c r="H60" s="1">
        <f>(IF(Rules!$B$12=5,MAX(Pair!H8,Pair!H21,Pair!H34,Pair!H47),IF(Rules!$B$12=4,MAX(Pair!H21,Pair!H47,Pair!H34),IF(Rules!$B$12=3,MAX(Pair!H34,Pair!H47),Pair!H47))))</f>
        <v>-0.23889488376829704</v>
      </c>
      <c r="I60" s="1">
        <f>(IF(Rules!$B$12=5,MAX(Pair!I8,Pair!I21,Pair!I34,Pair!I47),IF(Rules!$B$12=4,MAX(Pair!I21,Pair!I47,Pair!I34),IF(Rules!$B$12=3,MAX(Pair!I34,Pair!I47),Pair!I47))))</f>
        <v>-0.37618660780637042</v>
      </c>
      <c r="J60" s="1">
        <f>(IF(Rules!$B$12=5,MAX(Pair!J8,Pair!J21,Pair!J34,Pair!J47),IF(Rules!$B$12=4,MAX(Pair!J21,Pair!J47,Pair!J34),IF(Rules!$B$12=3,MAX(Pair!J34,Pair!J47),Pair!J47))))</f>
        <v>-0.5332301067159182</v>
      </c>
      <c r="K60" s="9">
        <f>(IF(Rules!$B$12=5,MAX(Pair!K8,Pair!K21,Pair!K34,Pair!K47),IF(Rules!$B$12=4,MAX(Pair!K21,Pair!K47,Pair!K34),IF(Rules!$B$12=3,MAX(Pair!K34,Pair!K47),Pair!K47))))</f>
        <v>-0.71548690516179581</v>
      </c>
    </row>
    <row r="61" spans="1:11" x14ac:dyDescent="0.25">
      <c r="A61" s="98">
        <v>6</v>
      </c>
      <c r="B61" s="93">
        <f>(IF(Rules!$B$12=5,MAX(Pair!B9,Pair!B22,Pair!B35,Pair!B48),IF(Rules!$B$12=4,MAX(Pair!B22,Pair!B48,Pair!B35),IF(Rules!$B$12=3,MAX(Pair!B35,Pair!B48),Pair!B48))))</f>
        <v>-0.83937380694202168</v>
      </c>
      <c r="C61" s="1">
        <f>(IF(Rules!$B$12=5,MAX(Pair!C9,Pair!C22,Pair!C35,Pair!C48),IF(Rules!$B$12=4,MAX(Pair!C22,Pair!C48,Pair!C35),IF(Rules!$B$12=3,MAX(Pair!C35,Pair!C48),Pair!C48))))</f>
        <v>-0.28151823492003991</v>
      </c>
      <c r="D61" s="1">
        <f>(IF(Rules!$B$12=5,MAX(Pair!D9,Pair!D22,Pair!D35,Pair!D48),IF(Rules!$B$12=4,MAX(Pair!D22,Pair!D48,Pair!D35),IF(Rules!$B$12=3,MAX(Pair!D35,Pair!D48),Pair!D48))))</f>
        <v>-0.21458215601721664</v>
      </c>
      <c r="E61" s="1">
        <f>(IF(Rules!$B$12=5,MAX(Pair!E9,Pair!E22,Pair!E35,Pair!E48),IF(Rules!$B$12=4,MAX(Pair!E22,Pair!E48,Pair!E35),IF(Rules!$B$12=3,MAX(Pair!E35,Pair!E48),Pair!E48))))</f>
        <v>-0.14583428385277467</v>
      </c>
      <c r="F61" s="1">
        <f>(IF(Rules!$B$12=5,MAX(Pair!F9,Pair!F22,Pair!F35,Pair!F48),IF(Rules!$B$12=4,MAX(Pair!F22,Pair!F48,Pair!F35),IF(Rules!$B$12=3,MAX(Pair!F35,Pair!F48),Pair!F48))))</f>
        <v>-6.9831946660204716E-2</v>
      </c>
      <c r="G61" s="1">
        <f>(IF(Rules!$B$12=5,MAX(Pair!G9,Pair!G22,Pair!G35,Pair!G48),IF(Rules!$B$12=4,MAX(Pair!G22,Pair!G48,Pair!G35),IF(Rules!$B$12=3,MAX(Pair!G35,Pair!G48),Pair!G48))))</f>
        <v>-2.6011671059748692E-2</v>
      </c>
      <c r="H61" s="1">
        <f>(IF(Rules!$B$12=5,MAX(Pair!H9,Pair!H22,Pair!H35,Pair!H48),IF(Rules!$B$12=4,MAX(Pair!H22,Pair!H48,Pair!H35),IF(Rules!$B$12=3,MAX(Pair!H35,Pair!H48),Pair!H48))))</f>
        <v>-0.30386541447339893</v>
      </c>
      <c r="I61" s="1">
        <f>(IF(Rules!$B$12=5,MAX(Pair!I9,Pair!I22,Pair!I35,Pair!I48),IF(Rules!$B$12=4,MAX(Pair!I22,Pair!I48,Pair!I35),IF(Rules!$B$12=3,MAX(Pair!I35,Pair!I48),Pair!I48))))</f>
        <v>-0.43448376264156952</v>
      </c>
      <c r="J61" s="1">
        <f>(IF(Rules!$B$12=5,MAX(Pair!J9,Pair!J22,Pair!J35,Pair!J48),IF(Rules!$B$12=4,MAX(Pair!J22,Pair!J48,Pair!J35),IF(Rules!$B$12=3,MAX(Pair!J35,Pair!J48),Pair!J48))))</f>
        <v>-0.58528140039545207</v>
      </c>
      <c r="K61" s="9">
        <f>(IF(Rules!$B$12=5,MAX(Pair!K9,Pair!K22,Pair!K35,Pair!K48),IF(Rules!$B$12=4,MAX(Pair!K22,Pair!K48,Pair!K35),IF(Rules!$B$12=3,MAX(Pair!K35,Pair!K48),Pair!K48))))</f>
        <v>-0.76101532458579091</v>
      </c>
    </row>
    <row r="62" spans="1:11" x14ac:dyDescent="0.25">
      <c r="A62" s="98">
        <v>7</v>
      </c>
      <c r="B62" s="93">
        <f>(IF(Rules!$B$12=5,MAX(Pair!B10,Pair!B23,Pair!B36,Pair!B49),IF(Rules!$B$12=4,MAX(Pair!B23,Pair!B49,Pair!B36),IF(Rules!$B$12=3,MAX(Pair!B36,Pair!B49),Pair!B49))))</f>
        <v>-0.79942076745138202</v>
      </c>
      <c r="C62" s="1">
        <f>(IF(Rules!$B$12=5,MAX(Pair!C10,Pair!C23,Pair!C36,Pair!C49),IF(Rules!$B$12=4,MAX(Pair!C23,Pair!C49,Pair!C36),IF(Rules!$B$12=3,MAX(Pair!C36,Pair!C49),Pair!C49))))</f>
        <v>-0.2183668557332327</v>
      </c>
      <c r="D62" s="1">
        <f>(IF(Rules!$B$12=5,MAX(Pair!D10,Pair!D23,Pair!D36,Pair!D49),IF(Rules!$B$12=4,MAX(Pair!D23,Pair!D49,Pair!D36),IF(Rules!$B$12=3,MAX(Pair!D36,Pair!D49),Pair!D49))))</f>
        <v>-0.15316596380892705</v>
      </c>
      <c r="E62" s="1">
        <f>(IF(Rules!$B$12=5,MAX(Pair!E10,Pair!E23,Pair!E36,Pair!E49),IF(Rules!$B$12=4,MAX(Pair!E23,Pair!E49,Pair!E36),IF(Rules!$B$12=3,MAX(Pair!E36,Pair!E49),Pair!E49))))</f>
        <v>-8.604358800868378E-2</v>
      </c>
      <c r="F62" s="1">
        <f>(IF(Rules!$B$12=5,MAX(Pair!F10,Pair!F23,Pair!F36,Pair!F49),IF(Rules!$B$12=4,MAX(Pair!F23,Pair!F49,Pair!F36),IF(Rules!$B$12=3,MAX(Pair!F36,Pair!F49),Pair!F49))))</f>
        <v>-1.4542721805882116E-2</v>
      </c>
      <c r="G62" s="1">
        <f>(IF(Rules!$B$12=5,MAX(Pair!G10,Pair!G23,Pair!G36,Pair!G49),IF(Rules!$B$12=4,MAX(Pair!G23,Pair!G49,Pair!G36),IF(Rules!$B$12=3,MAX(Pair!G36,Pair!G49),Pair!G49))))</f>
        <v>5.8370684707721637E-2</v>
      </c>
      <c r="H62" s="1">
        <f>(IF(Rules!$B$12=5,MAX(Pair!H10,Pair!H23,Pair!H36,Pair!H49),IF(Rules!$B$12=4,MAX(Pair!H23,Pair!H49,Pair!H36),IF(Rules!$B$12=3,MAX(Pair!H36,Pair!H49),Pair!H49))))</f>
        <v>-0.13761559916085558</v>
      </c>
      <c r="I62" s="1">
        <f>(IF(Rules!$B$12=5,MAX(Pair!I10,Pair!I23,Pair!I36,Pair!I49),IF(Rules!$B$12=4,MAX(Pair!I23,Pair!I49,Pair!I36),IF(Rules!$B$12=3,MAX(Pair!I36,Pair!I49),Pair!I49))))</f>
        <v>-0.42120953744869938</v>
      </c>
      <c r="J62" s="1">
        <f>(IF(Rules!$B$12=5,MAX(Pair!J10,Pair!J23,Pair!J36,Pair!J49),IF(Rules!$B$12=4,MAX(Pair!J23,Pair!J49,Pair!J36),IF(Rules!$B$12=3,MAX(Pair!J36,Pair!J49),Pair!J49))))</f>
        <v>-0.57073088097375346</v>
      </c>
      <c r="K62" s="9">
        <f>(IF(Rules!$B$12=5,MAX(Pair!K10,Pair!K23,Pair!K36,Pair!K49),IF(Rules!$B$12=4,MAX(Pair!K23,Pair!K49,Pair!K36),IF(Rules!$B$12=3,MAX(Pair!K36,Pair!K49),Pair!K49))))</f>
        <v>-0.73015579842789347</v>
      </c>
    </row>
    <row r="63" spans="1:11" x14ac:dyDescent="0.25">
      <c r="A63" s="98">
        <v>8</v>
      </c>
      <c r="B63" s="93">
        <f>(IF(Rules!$B$12=5,MAX(Pair!B11,Pair!B24,Pair!B37,Pair!B50),IF(Rules!$B$12=4,MAX(Pair!B24,Pair!B50,Pair!B37),IF(Rules!$B$12=3,MAX(Pair!B37,Pair!B50),Pair!B50))))</f>
        <v>-0.66068066918140156</v>
      </c>
      <c r="C63" s="1">
        <f>(IF(Rules!$B$12=5,MAX(Pair!C11,Pair!C24,Pair!C37,Pair!C50),IF(Rules!$B$12=4,MAX(Pair!C24,Pair!C50,Pair!C37),IF(Rules!$B$12=3,MAX(Pair!C37,Pair!C50),Pair!C50))))</f>
        <v>-4.3596376017611335E-2</v>
      </c>
      <c r="D63" s="1">
        <f>(IF(Rules!$B$12=5,MAX(Pair!D11,Pair!D24,Pair!D37,Pair!D50),IF(Rules!$B$12=4,MAX(Pair!D24,Pair!D50,Pair!D37),IF(Rules!$B$12=3,MAX(Pair!D37,Pair!D50),Pair!D50))))</f>
        <v>1.6010525061309511E-2</v>
      </c>
      <c r="E63" s="1">
        <f>(IF(Rules!$B$12=5,MAX(Pair!E11,Pair!E24,Pair!E37,Pair!E50),IF(Rules!$B$12=4,MAX(Pair!E24,Pair!E50,Pair!E37),IF(Rules!$B$12=3,MAX(Pair!E37,Pair!E50),Pair!E50))))</f>
        <v>7.7568946554417609E-2</v>
      </c>
      <c r="F63" s="1">
        <f>(IF(Rules!$B$12=5,MAX(Pair!F11,Pair!F24,Pair!F37,Pair!F50),IF(Rules!$B$12=4,MAX(Pair!F24,Pair!F50,Pair!F37),IF(Rules!$B$12=3,MAX(Pair!F37,Pair!F50),Pair!F50))))</f>
        <v>0.14160927196606737</v>
      </c>
      <c r="G63" s="1">
        <f>(IF(Rules!$B$12=5,MAX(Pair!G11,Pair!G24,Pair!G37,Pair!G50),IF(Rules!$B$12=4,MAX(Pair!G24,Pair!G50,Pair!G37),IF(Rules!$B$12=3,MAX(Pair!G37,Pair!G50),Pair!G50))))</f>
        <v>0.2299203001924463</v>
      </c>
      <c r="H63" s="1">
        <f>(IF(Rules!$B$12=5,MAX(Pair!H11,Pair!H24,Pair!H37,Pair!H50),IF(Rules!$B$12=4,MAX(Pair!H24,Pair!H50,Pair!H37),IF(Rules!$B$12=3,MAX(Pair!H37,Pair!H50),Pair!H50))))</f>
        <v>0.16441487872748572</v>
      </c>
      <c r="I63" s="1">
        <f>(IF(Rules!$B$12=5,MAX(Pair!I11,Pair!I24,Pair!I37,Pair!I50),IF(Rules!$B$12=4,MAX(Pair!I24,Pair!I50,Pair!I37),IF(Rules!$B$12=3,MAX(Pair!I37,Pair!I50),Pair!I50))))</f>
        <v>-0.11979655131731255</v>
      </c>
      <c r="J63" s="1">
        <f>(IF(Rules!$B$12=5,MAX(Pair!J11,Pair!J24,Pair!J37,Pair!J50),IF(Rules!$B$12=4,MAX(Pair!J24,Pair!J50,Pair!J37),IF(Rules!$B$12=3,MAX(Pair!J37,Pair!J50),Pair!J50))))</f>
        <v>-0.42037266399643536</v>
      </c>
      <c r="K63" s="9">
        <f>(IF(Rules!$B$12=5,MAX(Pair!K11,Pair!K24,Pair!K37,Pair!K50),IF(Rules!$B$12=4,MAX(Pair!K24,Pair!K50,Pair!K37),IF(Rules!$B$12=3,MAX(Pair!K37,Pair!K50),Pair!K50))))</f>
        <v>-0.60355477228062737</v>
      </c>
    </row>
    <row r="64" spans="1:11" x14ac:dyDescent="0.25">
      <c r="A64" s="98">
        <v>9</v>
      </c>
      <c r="B64" s="93">
        <f>(IF(Rules!$B$12=5,MAX(Pair!B12,Pair!B25,Pair!B38,Pair!B51),IF(Rules!$B$12=4,MAX(Pair!B25,Pair!B51,Pair!B38),IF(Rules!$B$12=3,MAX(Pair!B38,Pair!B51),Pair!B51))))</f>
        <v>-0.50384952354144152</v>
      </c>
      <c r="C64" s="1">
        <f>(IF(Rules!$B$12=5,MAX(Pair!C12,Pair!C25,Pair!C38,Pair!C51),IF(Rules!$B$12=4,MAX(Pair!C25,Pair!C51,Pair!C38),IF(Rules!$B$12=3,MAX(Pair!C38,Pair!C51),Pair!C51))))</f>
        <v>0.1488920751526811</v>
      </c>
      <c r="D64" s="1">
        <f>(IF(Rules!$B$12=5,MAX(Pair!D12,Pair!D25,Pair!D38,Pair!D51),IF(Rules!$B$12=4,MAX(Pair!D25,Pair!D51,Pair!D38),IF(Rules!$B$12=3,MAX(Pair!D38,Pair!D51),Pair!D51))))</f>
        <v>0.20252940347775372</v>
      </c>
      <c r="E64" s="1">
        <f>(IF(Rules!$B$12=5,MAX(Pair!E12,Pair!E25,Pair!E38,Pair!E51),IF(Rules!$B$12=4,MAX(Pair!E25,Pair!E51,Pair!E38),IF(Rules!$B$12=3,MAX(Pair!E38,Pair!E51),Pair!E51))))</f>
        <v>0.25796176239148355</v>
      </c>
      <c r="F64" s="1">
        <f>(IF(Rules!$B$12=5,MAX(Pair!F12,Pair!F25,Pair!F38,Pair!F51),IF(Rules!$B$12=4,MAX(Pair!F25,Pair!F51,Pair!F38),IF(Rules!$B$12=3,MAX(Pair!F38,Pair!F51),Pair!F51))))</f>
        <v>0.31606371253303445</v>
      </c>
      <c r="G64" s="1">
        <f>(IF(Rules!$B$12=5,MAX(Pair!G12,Pair!G25,Pair!G38,Pair!G51),IF(Rules!$B$12=4,MAX(Pair!G25,Pair!G51,Pair!G38),IF(Rules!$B$12=3,MAX(Pair!G38,Pair!G51),Pair!G51))))</f>
        <v>0.3920376785145574</v>
      </c>
      <c r="H64" s="1">
        <f>(IF(Rules!$B$12=5,MAX(Pair!H12,Pair!H25,Pair!H38,Pair!H51),IF(Rules!$B$12=4,MAX(Pair!H25,Pair!H51,Pair!H38),IF(Rules!$B$12=3,MAX(Pair!H38,Pair!H51),Pair!H51))))</f>
        <v>0.34373571987390533</v>
      </c>
      <c r="I64" s="1">
        <f>(IF(Rules!$B$12=5,MAX(Pair!I12,Pair!I25,Pair!I38,Pair!I51),IF(Rules!$B$12=4,MAX(Pair!I25,Pair!I51,Pair!I38),IF(Rules!$B$12=3,MAX(Pair!I38,Pair!I51),Pair!I51))))</f>
        <v>0.19675243487078509</v>
      </c>
      <c r="J64" s="1">
        <f>(IF(Rules!$B$12=5,MAX(Pair!J12,Pair!J25,Pair!J38,Pair!J51),IF(Rules!$B$12=4,MAX(Pair!J25,Pair!J51,Pair!J38),IF(Rules!$B$12=3,MAX(Pair!J38,Pair!J51),Pair!J51))))</f>
        <v>-0.10435610692530353</v>
      </c>
      <c r="K64" s="9">
        <f>(IF(Rules!$B$12=5,MAX(Pair!K12,Pair!K25,Pair!K38,Pair!K51),IF(Rules!$B$12=4,MAX(Pair!K25,Pair!K51,Pair!K38),IF(Rules!$B$12=3,MAX(Pair!K38,Pair!K51),Pair!K51))))</f>
        <v>-0.42686338071413132</v>
      </c>
    </row>
    <row r="65" spans="1:11" ht="16.5" thickBot="1" x14ac:dyDescent="0.3">
      <c r="A65" s="99">
        <v>10</v>
      </c>
      <c r="B65" s="94">
        <f>(IF(Rules!$B$12=5,MAX(Pair!B13,Pair!B26,Pair!B39,Pair!B52),IF(Rules!$B$12=4,MAX(Pair!B26,Pair!B52,Pair!B39),IF(Rules!$B$12=3,MAX(Pair!B39,Pair!B52),Pair!B52))))</f>
        <v>-0.29333578526071741</v>
      </c>
      <c r="C65" s="109">
        <f>(IF(Rules!$B$12=5,MAX(Pair!C13,Pair!C26,Pair!C39,Pair!C52),IF(Rules!$B$12=4,MAX(Pair!C26,Pair!C52,Pair!C39),IF(Rules!$B$12=3,MAX(Pair!C39,Pair!C52),Pair!C52))))</f>
        <v>0.36499998801808992</v>
      </c>
      <c r="D65" s="109">
        <f>(IF(Rules!$B$12=5,MAX(Pair!D13,Pair!D26,Pair!D39,Pair!D52),IF(Rules!$B$12=4,MAX(Pair!D26,Pair!D52,Pair!D39),IF(Rules!$B$12=3,MAX(Pair!D39,Pair!D52),Pair!D52))))</f>
        <v>0.41217595162788201</v>
      </c>
      <c r="E65" s="109">
        <f>(IF(Rules!$B$12=5,MAX(Pair!E13,Pair!E26,Pair!E39,Pair!E52),IF(Rules!$B$12=4,MAX(Pair!E26,Pair!E52,Pair!E39),IF(Rules!$B$12=3,MAX(Pair!E39,Pair!E52),Pair!E52))))</f>
        <v>0.46094024379435394</v>
      </c>
      <c r="F65" s="109">
        <f>(IF(Rules!$B$12=5,MAX(Pair!F13,Pair!F26,Pair!F39,Pair!F52),IF(Rules!$B$12=4,MAX(Pair!F26,Pair!F52,Pair!F39),IF(Rules!$B$12=3,MAX(Pair!F39,Pair!F52),Pair!F52))))</f>
        <v>0.51251710900326763</v>
      </c>
      <c r="G65" s="109">
        <f>(IF(Rules!$B$12=5,MAX(Pair!G13,Pair!G26,Pair!G39,Pair!G52),IF(Rules!$B$12=4,MAX(Pair!G26,Pair!G52,Pair!G39),IF(Rules!$B$12=3,MAX(Pair!G39,Pair!G52),Pair!G52))))</f>
        <v>0.57559016859776846</v>
      </c>
      <c r="H65" s="109">
        <f>(IF(Rules!$B$12=5,MAX(Pair!H13,Pair!H26,Pair!H39,Pair!H52),IF(Rules!$B$12=4,MAX(Pair!H26,Pair!H52,Pair!H39),IF(Rules!$B$12=3,MAX(Pair!H39,Pair!H52),Pair!H52))))</f>
        <v>0.51381748867217314</v>
      </c>
      <c r="I65" s="109">
        <f>(IF(Rules!$B$12=5,MAX(Pair!I13,Pair!I26,Pair!I39,Pair!I52),IF(Rules!$B$12=4,MAX(Pair!I26,Pair!I52,Pair!I39),IF(Rules!$B$12=3,MAX(Pair!I39,Pair!I52),Pair!I52))))</f>
        <v>0.39590741666395229</v>
      </c>
      <c r="J65" s="109">
        <f>(IF(Rules!$B$12=5,MAX(Pair!J13,Pair!J26,Pair!J39,Pair!J52),IF(Rules!$B$12=4,MAX(Pair!J26,Pair!J52,Pair!J39),IF(Rules!$B$12=3,MAX(Pair!J39,Pair!J52),Pair!J52))))</f>
        <v>0.23305918213856766</v>
      </c>
      <c r="K65" s="10">
        <f>(IF(Rules!$B$12=5,MAX(Pair!K13,Pair!K26,Pair!K39,Pair!K52),IF(Rules!$B$12=4,MAX(Pair!K26,Pair!K52,Pair!K39),IF(Rules!$B$12=3,MAX(Pair!K39,Pair!K52),Pair!K52))))</f>
        <v>-8.9980520767225902E-2</v>
      </c>
    </row>
    <row r="66" spans="1:11" ht="16.5" thickBot="1" x14ac:dyDescent="0.3"/>
    <row r="67" spans="1:11" ht="16.5" thickBot="1" x14ac:dyDescent="0.3">
      <c r="A67" s="558" t="s">
        <v>183</v>
      </c>
      <c r="B67" s="559"/>
      <c r="C67" s="559"/>
      <c r="D67" s="559"/>
      <c r="E67" s="559"/>
      <c r="F67" s="559"/>
      <c r="G67" s="559"/>
      <c r="H67" s="559"/>
      <c r="I67" s="559"/>
      <c r="J67" s="559"/>
      <c r="K67" s="560"/>
    </row>
    <row r="68" spans="1:11" ht="16.5" thickBot="1" x14ac:dyDescent="0.3">
      <c r="A68" s="265" t="s">
        <v>7</v>
      </c>
      <c r="B68" s="266">
        <v>1</v>
      </c>
      <c r="C68" s="267">
        <v>2</v>
      </c>
      <c r="D68" s="267">
        <v>3</v>
      </c>
      <c r="E68" s="267">
        <v>4</v>
      </c>
      <c r="F68" s="267">
        <v>5</v>
      </c>
      <c r="G68" s="267">
        <v>6</v>
      </c>
      <c r="H68" s="267">
        <v>7</v>
      </c>
      <c r="I68" s="267">
        <v>8</v>
      </c>
      <c r="J68" s="267">
        <v>9</v>
      </c>
      <c r="K68" s="268">
        <v>10</v>
      </c>
    </row>
    <row r="69" spans="1:11" x14ac:dyDescent="0.25">
      <c r="A69" s="269">
        <v>1</v>
      </c>
      <c r="B69" s="270">
        <f>MAX(B56,HSDR!B33)</f>
        <v>-0.11815715102876462</v>
      </c>
      <c r="C69" s="270">
        <f>MAX(C56,HSDR!C33)</f>
        <v>0.47064092333946905</v>
      </c>
      <c r="D69" s="270">
        <f>MAX(D56,HSDR!D33)</f>
        <v>0.51779525312221697</v>
      </c>
      <c r="E69" s="270">
        <f>MAX(E56,HSDR!E33)</f>
        <v>0.56604055041797596</v>
      </c>
      <c r="F69" s="270">
        <f>MAX(F56,HSDR!F33)</f>
        <v>0.6146990179090277</v>
      </c>
      <c r="G69" s="270">
        <f>MAX(G56,HSDR!G33)</f>
        <v>0.66738009490756944</v>
      </c>
      <c r="H69" s="270">
        <f>MAX(H56,HSDR!H33)</f>
        <v>0.46288894886429077</v>
      </c>
      <c r="I69" s="270">
        <f>MAX(I56,HSDR!I33)</f>
        <v>0.35069259087031507</v>
      </c>
      <c r="J69" s="270">
        <f>MAX(J56,HSDR!J33)</f>
        <v>0.2277834231524547</v>
      </c>
      <c r="K69" s="270">
        <f>MAX(K56,HSDR!K33)</f>
        <v>5.935764187064374E-2</v>
      </c>
    </row>
    <row r="70" spans="1:11" x14ac:dyDescent="0.25">
      <c r="A70" s="271">
        <v>2</v>
      </c>
      <c r="B70" s="272">
        <f>MAX(B57,HSDR!B3)</f>
        <v>-0.38538530661686632</v>
      </c>
      <c r="C70" s="272">
        <f>MAX(C57,HSDR!C3)</f>
        <v>-0.11491332761892138</v>
      </c>
      <c r="D70" s="272">
        <f>MAX(D57,HSDR!D3)</f>
        <v>-8.261331429974432E-2</v>
      </c>
      <c r="E70" s="272">
        <f>MAX(E57,HSDR!E3)</f>
        <v>-4.4200824271668826E-2</v>
      </c>
      <c r="F70" s="272">
        <f>MAX(F57,HSDR!F3)</f>
        <v>2.7460064569566803E-2</v>
      </c>
      <c r="G70" s="272">
        <f>MAX(G57,HSDR!G3)</f>
        <v>7.7766823892602366E-2</v>
      </c>
      <c r="H70" s="272">
        <f>MAX(H57,HSDR!H3)</f>
        <v>-5.4514042751724501E-2</v>
      </c>
      <c r="I70" s="272">
        <f>MAX(I57,HSDR!I3)</f>
        <v>-0.15933415266020512</v>
      </c>
      <c r="J70" s="272">
        <f>MAX(J57,HSDR!J3)</f>
        <v>-0.24066617915336552</v>
      </c>
      <c r="K70" s="272">
        <f>MAX(K57,HSDR!K3)</f>
        <v>-0.33509986436351102</v>
      </c>
    </row>
    <row r="71" spans="1:11" x14ac:dyDescent="0.25">
      <c r="A71" s="271">
        <v>3</v>
      </c>
      <c r="B71" s="272">
        <f>MAX(B58,HSDR!B5)</f>
        <v>-0.4196869034710109</v>
      </c>
      <c r="C71" s="272">
        <f>MAX(C58,HSDR!C5)</f>
        <v>-0.14075911746001996</v>
      </c>
      <c r="D71" s="272">
        <f>MAX(D58,HSDR!D5)</f>
        <v>-0.10729107800860832</v>
      </c>
      <c r="E71" s="272">
        <f>MAX(E58,HSDR!E5)</f>
        <v>-7.2522581417810733E-2</v>
      </c>
      <c r="F71" s="272">
        <f>MAX(F58,HSDR!F5)</f>
        <v>3.3991424279342097E-4</v>
      </c>
      <c r="G71" s="272">
        <f>MAX(G58,HSDR!G5)</f>
        <v>4.8942606413118622E-2</v>
      </c>
      <c r="H71" s="272">
        <f>MAX(H58,HSDR!H5)</f>
        <v>-0.11487517708071332</v>
      </c>
      <c r="I71" s="272">
        <f>MAX(I58,HSDR!I5)</f>
        <v>-0.21724188132078476</v>
      </c>
      <c r="J71" s="272">
        <f>MAX(J58,HSDR!J5)</f>
        <v>-0.29264070019772603</v>
      </c>
      <c r="K71" s="272">
        <f>MAX(K58,HSDR!K5)</f>
        <v>-0.38050766229289545</v>
      </c>
    </row>
    <row r="72" spans="1:11" x14ac:dyDescent="0.25">
      <c r="A72" s="271">
        <v>4</v>
      </c>
      <c r="B72" s="272">
        <f>MAX(B59,HSDR!B7)</f>
        <v>-0.33034033459070078</v>
      </c>
      <c r="C72" s="272">
        <f>MAX(C59,HSDR!C7)</f>
        <v>-2.1798188008805668E-2</v>
      </c>
      <c r="D72" s="272">
        <f>MAX(D59,HSDR!D7)</f>
        <v>8.0052625306547553E-3</v>
      </c>
      <c r="E72" s="272">
        <f>MAX(E59,HSDR!E7)</f>
        <v>3.8784473277208804E-2</v>
      </c>
      <c r="F72" s="272">
        <f>MAX(F59,HSDR!F7)</f>
        <v>7.0804635983033687E-2</v>
      </c>
      <c r="G72" s="272">
        <f>MAX(G59,HSDR!G7)</f>
        <v>0.11496015009622315</v>
      </c>
      <c r="H72" s="272">
        <f>MAX(H59,HSDR!H7)</f>
        <v>8.2207439363742862E-2</v>
      </c>
      <c r="I72" s="272">
        <f>MAX(I59,HSDR!I7)</f>
        <v>-5.9898275658656276E-2</v>
      </c>
      <c r="J72" s="272">
        <f>MAX(J59,HSDR!J7)</f>
        <v>-0.21018633199821768</v>
      </c>
      <c r="K72" s="272">
        <f>MAX(K59,HSDR!K7)</f>
        <v>-0.30177738614031369</v>
      </c>
    </row>
    <row r="73" spans="1:11" x14ac:dyDescent="0.25">
      <c r="A73" s="271">
        <v>5</v>
      </c>
      <c r="B73" s="272">
        <f>MAX(B60,HSDR!B9)</f>
        <v>-0.14666789263035868</v>
      </c>
      <c r="C73" s="272">
        <f>MAX(C60,HSDR!C9)</f>
        <v>0.35893941244229921</v>
      </c>
      <c r="D73" s="272">
        <f>MAX(D60,HSDR!D9)</f>
        <v>0.40932067017593943</v>
      </c>
      <c r="E73" s="272">
        <f>MAX(E60,HSDR!E9)</f>
        <v>0.46094024379435394</v>
      </c>
      <c r="F73" s="272">
        <f>MAX(F60,HSDR!F9)</f>
        <v>0.51251710900326763</v>
      </c>
      <c r="G73" s="272">
        <f>MAX(G60,HSDR!G9)</f>
        <v>0.57559016859776846</v>
      </c>
      <c r="H73" s="272">
        <f>MAX(H60,HSDR!H9)</f>
        <v>0.39241245528243768</v>
      </c>
      <c r="I73" s="272">
        <f>MAX(I60,HSDR!I9)</f>
        <v>0.28663571688628381</v>
      </c>
      <c r="J73" s="272">
        <f>MAX(J60,HSDR!J9)</f>
        <v>0.14432836838077101</v>
      </c>
      <c r="K73" s="272">
        <f>MAX(K60,HSDR!K9)</f>
        <v>-4.4990260383612951E-2</v>
      </c>
    </row>
    <row r="74" spans="1:11" x14ac:dyDescent="0.25">
      <c r="A74" s="271">
        <v>6</v>
      </c>
      <c r="B74" s="272">
        <f>MAX(B61,HSDR!B11)</f>
        <v>-0.4656605837768395</v>
      </c>
      <c r="C74" s="272">
        <f>MAX(C61,HSDR!C11)</f>
        <v>-0.25338998596663803</v>
      </c>
      <c r="D74" s="272">
        <f>MAX(D61,HSDR!D11)</f>
        <v>-0.21458215601721664</v>
      </c>
      <c r="E74" s="272">
        <f>MAX(E61,HSDR!E11)</f>
        <v>-0.14583428385277467</v>
      </c>
      <c r="F74" s="272">
        <f>MAX(F61,HSDR!F11)</f>
        <v>-6.9831946660204716E-2</v>
      </c>
      <c r="G74" s="272">
        <f>MAX(G61,HSDR!G11)</f>
        <v>-2.6011671059748692E-2</v>
      </c>
      <c r="H74" s="272">
        <f>MAX(H61,HSDR!H11)</f>
        <v>-0.21284771451731427</v>
      </c>
      <c r="I74" s="272">
        <f>MAX(I61,HSDR!I11)</f>
        <v>-0.2715748050242861</v>
      </c>
      <c r="J74" s="272">
        <f>MAX(J61,HSDR!J11)</f>
        <v>-0.34001328060893565</v>
      </c>
      <c r="K74" s="272">
        <f>MAX(K61,HSDR!K11)</f>
        <v>-0.42069618899826788</v>
      </c>
    </row>
    <row r="75" spans="1:11" x14ac:dyDescent="0.25">
      <c r="A75" s="271">
        <v>7</v>
      </c>
      <c r="B75" s="272">
        <f>MAX(B62,HSDR!B13)</f>
        <v>-0.53926856458309125</v>
      </c>
      <c r="C75" s="272">
        <f>MAX(C62,HSDR!C13)</f>
        <v>-0.2183668557332327</v>
      </c>
      <c r="D75" s="272">
        <f>MAX(D62,HSDR!D13)</f>
        <v>-0.15316596380892705</v>
      </c>
      <c r="E75" s="272">
        <f>MAX(E62,HSDR!E13)</f>
        <v>-8.604358800868378E-2</v>
      </c>
      <c r="F75" s="272">
        <f>MAX(F62,HSDR!F13)</f>
        <v>-1.4542721805882116E-2</v>
      </c>
      <c r="G75" s="272">
        <f>MAX(G62,HSDR!G13)</f>
        <v>5.8370684707721637E-2</v>
      </c>
      <c r="H75" s="272">
        <f>MAX(H62,HSDR!H13)</f>
        <v>-0.13761559916085558</v>
      </c>
      <c r="I75" s="272">
        <f>MAX(I62,HSDR!I13)</f>
        <v>-0.37191909208726714</v>
      </c>
      <c r="J75" s="272">
        <f>MAX(J62,HSDR!J13)</f>
        <v>-0.43092981848423534</v>
      </c>
      <c r="K75" s="272">
        <f>MAX(K62,HSDR!K13)</f>
        <v>-0.50049824459544534</v>
      </c>
    </row>
    <row r="76" spans="1:11" x14ac:dyDescent="0.25">
      <c r="A76" s="271">
        <v>8</v>
      </c>
      <c r="B76" s="272">
        <f>MAX(B63,HSDR!B15)</f>
        <v>-0.57578184676460165</v>
      </c>
      <c r="C76" s="272">
        <f>MAX(C63,HSDR!C15)</f>
        <v>-4.3596376017611335E-2</v>
      </c>
      <c r="D76" s="272">
        <f>MAX(D63,HSDR!D15)</f>
        <v>1.6010525061309511E-2</v>
      </c>
      <c r="E76" s="272">
        <f>MAX(E63,HSDR!E15)</f>
        <v>7.7568946554417609E-2</v>
      </c>
      <c r="F76" s="272">
        <f>MAX(F63,HSDR!F15)</f>
        <v>0.14160927196606737</v>
      </c>
      <c r="G76" s="272">
        <f>MAX(G63,HSDR!G15)</f>
        <v>0.2299203001924463</v>
      </c>
      <c r="H76" s="272">
        <f>MAX(H63,HSDR!H15)</f>
        <v>0.16441487872748572</v>
      </c>
      <c r="I76" s="272">
        <f>MAX(I63,HSDR!I15)</f>
        <v>-0.11979655131731255</v>
      </c>
      <c r="J76" s="272">
        <f>MAX(J63,HSDR!J15)</f>
        <v>-0.42037266399643536</v>
      </c>
      <c r="K76" s="272">
        <f>MAX(K63,HSDR!K15)</f>
        <v>-0.56930715988076663</v>
      </c>
    </row>
    <row r="77" spans="1:11" x14ac:dyDescent="0.25">
      <c r="A77" s="271">
        <v>9</v>
      </c>
      <c r="B77" s="272">
        <f>MAX(B64,HSDR!B17)</f>
        <v>-0.24150883119675959</v>
      </c>
      <c r="C77" s="272">
        <f>MAX(C64,HSDR!C17)</f>
        <v>0.1488920751526811</v>
      </c>
      <c r="D77" s="272">
        <f>MAX(D64,HSDR!D17)</f>
        <v>0.20252940347775372</v>
      </c>
      <c r="E77" s="272">
        <f>MAX(E64,HSDR!E17)</f>
        <v>0.25796176239148355</v>
      </c>
      <c r="F77" s="272">
        <f>MAX(F64,HSDR!F17)</f>
        <v>0.31606371253303445</v>
      </c>
      <c r="G77" s="272">
        <f>MAX(G64,HSDR!G17)</f>
        <v>0.3920376785145574</v>
      </c>
      <c r="H77" s="272">
        <f>MAX(H64,HSDR!H17)</f>
        <v>0.39955416733655175</v>
      </c>
      <c r="I77" s="272">
        <f>MAX(I64,HSDR!I17)</f>
        <v>0.19675243487078509</v>
      </c>
      <c r="J77" s="272">
        <f>MAX(J64,HSDR!J17)</f>
        <v>-0.10435610692530353</v>
      </c>
      <c r="K77" s="272">
        <f>MAX(K64,HSDR!K17)</f>
        <v>-0.24150883119675953</v>
      </c>
    </row>
    <row r="78" spans="1:11" ht="16.5" thickBot="1" x14ac:dyDescent="0.3">
      <c r="A78" s="273">
        <v>10</v>
      </c>
      <c r="B78" s="274">
        <f>MAX(B65,HSDR!B19)</f>
        <v>0.20418852289369643</v>
      </c>
      <c r="C78" s="274">
        <f>MAX(C65,HSDR!C19)</f>
        <v>0.63998657521683899</v>
      </c>
      <c r="D78" s="274">
        <f>MAX(D65,HSDR!D19)</f>
        <v>0.65027209425148147</v>
      </c>
      <c r="E78" s="274">
        <f>MAX(E65,HSDR!E19)</f>
        <v>0.66104996194807175</v>
      </c>
      <c r="F78" s="274">
        <f>MAX(F65,HSDR!F19)</f>
        <v>0.67035969063279999</v>
      </c>
      <c r="G78" s="274">
        <f>MAX(G65,HSDR!G19)</f>
        <v>0.70395857017134456</v>
      </c>
      <c r="H78" s="274">
        <f>MAX(H65,HSDR!H19)</f>
        <v>0.77322722653717502</v>
      </c>
      <c r="I78" s="274">
        <f>MAX(I65,HSDR!I19)</f>
        <v>0.79181515955189852</v>
      </c>
      <c r="J78" s="274">
        <f>MAX(J65,HSDR!J19)</f>
        <v>0.75835687080859615</v>
      </c>
      <c r="K78" s="274">
        <f>MAX(K65,HSDR!K19)</f>
        <v>0.43495775366292733</v>
      </c>
    </row>
    <row r="79" spans="1:11" ht="16.5" thickBot="1" x14ac:dyDescent="0.3"/>
    <row r="80" spans="1:11" ht="16.5" thickBot="1" x14ac:dyDescent="0.3">
      <c r="A80" s="259" t="s">
        <v>7</v>
      </c>
      <c r="B80" s="260">
        <v>1</v>
      </c>
      <c r="C80" s="261">
        <v>2</v>
      </c>
      <c r="D80" s="261">
        <v>3</v>
      </c>
      <c r="E80" s="261">
        <v>4</v>
      </c>
      <c r="F80" s="261">
        <v>5</v>
      </c>
      <c r="G80" s="261">
        <v>6</v>
      </c>
      <c r="H80" s="261">
        <v>7</v>
      </c>
      <c r="I80" s="261">
        <v>8</v>
      </c>
      <c r="J80" s="261">
        <v>9</v>
      </c>
      <c r="K80" s="262">
        <v>10</v>
      </c>
    </row>
    <row r="81" spans="1:11" x14ac:dyDescent="0.25">
      <c r="A81" s="96">
        <v>1</v>
      </c>
      <c r="B81" s="107">
        <f>IF(B69=B43,2,IF(B69=B30,3,IF(B69=B17,4,IF(B69=B4,5,HSDR!O33))))</f>
        <v>2</v>
      </c>
      <c r="C81" s="135">
        <f>IF(C69=C43,2,IF(C69=C30,3,IF(C69=C17,4,IF(C69=C4,5,HSDR!P33))))</f>
        <v>2</v>
      </c>
      <c r="D81" s="135">
        <f>IF(D69=D43,2,IF(D69=D30,3,IF(D69=D17,4,IF(D69=D4,5,HSDR!Q33))))</f>
        <v>2</v>
      </c>
      <c r="E81" s="135">
        <f>IF(E69=E43,2,IF(E69=E30,3,IF(E69=E17,4,IF(E69=E4,5,HSDR!R33))))</f>
        <v>2</v>
      </c>
      <c r="F81" s="135">
        <f>IF(F69=F43,2,IF(F69=F30,3,IF(F69=F17,4,IF(F69=F4,5,HSDR!S33))))</f>
        <v>2</v>
      </c>
      <c r="G81" s="135">
        <f>IF(G69=G43,2,IF(G69=G30,3,IF(G69=G17,4,IF(G69=G4,5,HSDR!T33))))</f>
        <v>2</v>
      </c>
      <c r="H81" s="135">
        <f>IF(H69=H43,2,IF(H69=H30,3,IF(H69=H17,4,IF(H69=H4,5,HSDR!U33))))</f>
        <v>2</v>
      </c>
      <c r="I81" s="135">
        <f>IF(I69=I43,2,IF(I69=I30,3,IF(I69=I17,4,IF(I69=I4,5,HSDR!V33))))</f>
        <v>2</v>
      </c>
      <c r="J81" s="135">
        <f>IF(J69=J43,2,IF(J69=J30,3,IF(J69=J17,4,IF(J69=J4,5,HSDR!W33))))</f>
        <v>2</v>
      </c>
      <c r="K81" s="150">
        <f>IF(K69=K43,2,IF(K69=K30,3,IF(K69=K17,4,IF(K69=K4,5,HSDR!X33))))</f>
        <v>2</v>
      </c>
    </row>
    <row r="82" spans="1:11" x14ac:dyDescent="0.25">
      <c r="A82" s="97">
        <v>2</v>
      </c>
      <c r="B82" s="28" t="str">
        <f>IF(B70=B44,2,IF(B70=B31,3,IF(B70=B18,4,IF(B70=B5,5,HSDR!O3))))</f>
        <v>H</v>
      </c>
      <c r="C82" s="22" t="str">
        <f>IF(C70=C44,2,IF(C70=C31,3,IF(C70=C18,4,IF(C70=C5,5,HSDR!P3))))</f>
        <v>H</v>
      </c>
      <c r="D82" s="22" t="str">
        <f>IF(D70=D44,2,IF(D70=D31,3,IF(D70=D18,4,IF(D70=D5,5,HSDR!Q3))))</f>
        <v>H</v>
      </c>
      <c r="E82" s="22">
        <f>IF(E70=E44,2,IF(E70=E31,3,IF(E70=E18,4,IF(E70=E5,5,HSDR!R3))))</f>
        <v>2</v>
      </c>
      <c r="F82" s="22">
        <f>IF(F70=F44,2,IF(F70=F31,3,IF(F70=F18,4,IF(F70=F5,5,HSDR!S3))))</f>
        <v>2</v>
      </c>
      <c r="G82" s="22">
        <f>IF(G70=G44,2,IF(G70=G31,3,IF(G70=G18,4,IF(G70=G5,5,HSDR!T3))))</f>
        <v>2</v>
      </c>
      <c r="H82" s="22">
        <f>IF(H70=H44,2,IF(H70=H31,3,IF(H70=H18,4,IF(H70=H5,5,HSDR!U3))))</f>
        <v>2</v>
      </c>
      <c r="I82" s="22" t="str">
        <f>IF(I70=I44,2,IF(I70=I31,3,IF(I70=I18,4,IF(I70=I5,5,HSDR!V3))))</f>
        <v>H</v>
      </c>
      <c r="J82" s="22" t="str">
        <f>IF(J70=J44,2,IF(J70=J31,3,IF(J70=J18,4,IF(J70=J5,5,HSDR!W3))))</f>
        <v>H</v>
      </c>
      <c r="K82" s="263" t="str">
        <f>IF(K70=K44,2,IF(K70=K31,3,IF(K70=K18,4,IF(K70=K5,5,HSDR!X3))))</f>
        <v>H</v>
      </c>
    </row>
    <row r="83" spans="1:11" x14ac:dyDescent="0.25">
      <c r="A83" s="97">
        <v>3</v>
      </c>
      <c r="B83" s="28" t="str">
        <f>IF(B71=B45,2,IF(B71=B32,3,IF(B71=B19,4,IF(B71=B6,5,HSDR!O5))))</f>
        <v>H</v>
      </c>
      <c r="C83" s="22" t="str">
        <f>IF(C71=C45,2,IF(C71=C32,3,IF(C71=C19,4,IF(C71=C6,5,HSDR!P5))))</f>
        <v>H</v>
      </c>
      <c r="D83" s="22" t="str">
        <f>IF(D71=D45,2,IF(D71=D32,3,IF(D71=D19,4,IF(D71=D6,5,HSDR!Q5))))</f>
        <v>H</v>
      </c>
      <c r="E83" s="22">
        <f>IF(E71=E45,2,IF(E71=E32,3,IF(E71=E19,4,IF(E71=E6,5,HSDR!R5))))</f>
        <v>2</v>
      </c>
      <c r="F83" s="22">
        <f>IF(F71=F45,2,IF(F71=F32,3,IF(F71=F19,4,IF(F71=F6,5,HSDR!S5))))</f>
        <v>2</v>
      </c>
      <c r="G83" s="22">
        <f>IF(G71=G45,2,IF(G71=G32,3,IF(G71=G19,4,IF(G71=G6,5,HSDR!T5))))</f>
        <v>2</v>
      </c>
      <c r="H83" s="22">
        <f>IF(H71=H45,2,IF(H71=H32,3,IF(H71=H19,4,IF(H71=H6,5,HSDR!U5))))</f>
        <v>2</v>
      </c>
      <c r="I83" s="22" t="str">
        <f>IF(I71=I45,2,IF(I71=I32,3,IF(I71=I19,4,IF(I71=I6,5,HSDR!V5))))</f>
        <v>H</v>
      </c>
      <c r="J83" s="22" t="str">
        <f>IF(J71=J45,2,IF(J71=J32,3,IF(J71=J19,4,IF(J71=J6,5,HSDR!W5))))</f>
        <v>H</v>
      </c>
      <c r="K83" s="263" t="str">
        <f>IF(K71=K45,2,IF(K71=K32,3,IF(K71=K19,4,IF(K71=K6,5,HSDR!X5))))</f>
        <v>H</v>
      </c>
    </row>
    <row r="84" spans="1:11" x14ac:dyDescent="0.25">
      <c r="A84" s="97">
        <v>4</v>
      </c>
      <c r="B84" s="28" t="str">
        <f>IF(B72=B46,2,IF(B72=B33,3,IF(B72=B20,4,IF(B72=B7,5,HSDR!O7))))</f>
        <v>H</v>
      </c>
      <c r="C84" s="22" t="str">
        <f>IF(C72=C46,2,IF(C72=C33,3,IF(C72=C20,4,IF(C72=C7,5,HSDR!P7))))</f>
        <v>H</v>
      </c>
      <c r="D84" s="22" t="str">
        <f>IF(D72=D46,2,IF(D72=D33,3,IF(D72=D20,4,IF(D72=D7,5,HSDR!Q7))))</f>
        <v>H</v>
      </c>
      <c r="E84" s="22" t="str">
        <f>IF(E72=E46,2,IF(E72=E33,3,IF(E72=E20,4,IF(E72=E7,5,HSDR!R7))))</f>
        <v>H</v>
      </c>
      <c r="F84" s="22" t="str">
        <f>IF(F72=F46,2,IF(F72=F33,3,IF(F72=F20,4,IF(F72=F7,5,HSDR!S7))))</f>
        <v>H</v>
      </c>
      <c r="G84" s="22" t="str">
        <f>IF(G72=G46,2,IF(G72=G33,3,IF(G72=G20,4,IF(G72=G7,5,HSDR!T7))))</f>
        <v>H</v>
      </c>
      <c r="H84" s="22" t="str">
        <f>IF(H72=H46,2,IF(H72=H33,3,IF(H72=H20,4,IF(H72=H7,5,HSDR!U7))))</f>
        <v>H</v>
      </c>
      <c r="I84" s="22" t="str">
        <f>IF(I72=I46,2,IF(I72=I33,3,IF(I72=I20,4,IF(I72=I7,5,HSDR!V7))))</f>
        <v>H</v>
      </c>
      <c r="J84" s="22" t="str">
        <f>IF(J72=J46,2,IF(J72=J33,3,IF(J72=J20,4,IF(J72=J7,5,HSDR!W7))))</f>
        <v>H</v>
      </c>
      <c r="K84" s="263" t="str">
        <f>IF(K72=K46,2,IF(K72=K33,3,IF(K72=K20,4,IF(K72=K7,5,HSDR!X7))))</f>
        <v>H</v>
      </c>
    </row>
    <row r="85" spans="1:11" x14ac:dyDescent="0.25">
      <c r="A85" s="97">
        <v>5</v>
      </c>
      <c r="B85" s="28" t="str">
        <f>IF(B73=B47,2,IF(B73=B34,3,IF(B73=B21,4,IF(B73=B8,5,HSDR!O9))))</f>
        <v>H</v>
      </c>
      <c r="C85" s="22" t="str">
        <f>IF(C73=C47,2,IF(C73=C34,3,IF(C73=C21,4,IF(C73=C8,5,HSDR!P9))))</f>
        <v>D</v>
      </c>
      <c r="D85" s="22" t="str">
        <f>IF(D73=D47,2,IF(D73=D34,3,IF(D73=D21,4,IF(D73=D8,5,HSDR!Q9))))</f>
        <v>D</v>
      </c>
      <c r="E85" s="22" t="str">
        <f>IF(E73=E47,2,IF(E73=E34,3,IF(E73=E21,4,IF(E73=E8,5,HSDR!R9))))</f>
        <v>D</v>
      </c>
      <c r="F85" s="22" t="str">
        <f>IF(F73=F47,2,IF(F73=F34,3,IF(F73=F21,4,IF(F73=F8,5,HSDR!S9))))</f>
        <v>D</v>
      </c>
      <c r="G85" s="22" t="str">
        <f>IF(G73=G47,2,IF(G73=G34,3,IF(G73=G21,4,IF(G73=G8,5,HSDR!T9))))</f>
        <v>D</v>
      </c>
      <c r="H85" s="22" t="str">
        <f>IF(H73=H47,2,IF(H73=H34,3,IF(H73=H21,4,IF(H73=H8,5,HSDR!U9))))</f>
        <v>D</v>
      </c>
      <c r="I85" s="22" t="str">
        <f>IF(I73=I47,2,IF(I73=I34,3,IF(I73=I21,4,IF(I73=I8,5,HSDR!V9))))</f>
        <v>D</v>
      </c>
      <c r="J85" s="22" t="str">
        <f>IF(J73=J47,2,IF(J73=J34,3,IF(J73=J21,4,IF(J73=J8,5,HSDR!W9))))</f>
        <v>D</v>
      </c>
      <c r="K85" s="263" t="str">
        <f>IF(K73=K47,2,IF(K73=K34,3,IF(K73=K21,4,IF(K73=K8,5,HSDR!X9))))</f>
        <v>H</v>
      </c>
    </row>
    <row r="86" spans="1:11" x14ac:dyDescent="0.25">
      <c r="A86" s="97">
        <v>6</v>
      </c>
      <c r="B86" s="28" t="str">
        <f>IF(B74=B48,2,IF(B74=B35,3,IF(B74=B22,4,IF(B74=B9,5,HSDR!O11))))</f>
        <v>H</v>
      </c>
      <c r="C86" s="22" t="str">
        <f>IF(C74=C48,2,IF(C74=C35,3,IF(C74=C22,4,IF(C74=C9,5,HSDR!P11))))</f>
        <v>H</v>
      </c>
      <c r="D86" s="22">
        <f>IF(D74=D48,2,IF(D74=D35,3,IF(D74=D22,4,IF(D74=D9,5,HSDR!Q11))))</f>
        <v>2</v>
      </c>
      <c r="E86" s="22">
        <f>IF(E74=E48,2,IF(E74=E35,3,IF(E74=E22,4,IF(E74=E9,5,HSDR!R11))))</f>
        <v>2</v>
      </c>
      <c r="F86" s="22">
        <f>IF(F74=F48,2,IF(F74=F35,3,IF(F74=F22,4,IF(F74=F9,5,HSDR!S11))))</f>
        <v>2</v>
      </c>
      <c r="G86" s="22">
        <f>IF(G74=G48,2,IF(G74=G35,3,IF(G74=G22,4,IF(G74=G9,5,HSDR!T11))))</f>
        <v>2</v>
      </c>
      <c r="H86" s="22" t="str">
        <f>IF(H74=H48,2,IF(H74=H35,3,IF(H74=H22,4,IF(H74=H9,5,HSDR!U11))))</f>
        <v>H</v>
      </c>
      <c r="I86" s="22" t="str">
        <f>IF(I74=I48,2,IF(I74=I35,3,IF(I74=I22,4,IF(I74=I9,5,HSDR!V11))))</f>
        <v>H</v>
      </c>
      <c r="J86" s="22" t="str">
        <f>IF(J74=J48,2,IF(J74=J35,3,IF(J74=J22,4,IF(J74=J9,5,HSDR!W11))))</f>
        <v>H</v>
      </c>
      <c r="K86" s="263" t="str">
        <f>IF(K74=K48,2,IF(K74=K35,3,IF(K74=K22,4,IF(K74=K9,5,HSDR!X11))))</f>
        <v>H</v>
      </c>
    </row>
    <row r="87" spans="1:11" x14ac:dyDescent="0.25">
      <c r="A87" s="97">
        <v>7</v>
      </c>
      <c r="B87" s="28" t="str">
        <f>IF(B75=B49,2,IF(B75=B36,3,IF(B75=B23,4,IF(B75=B10,5,HSDR!O13))))</f>
        <v>H</v>
      </c>
      <c r="C87" s="22">
        <f>IF(C75=C49,2,IF(C75=C36,3,IF(C75=C23,4,IF(C75=C10,5,HSDR!P13))))</f>
        <v>2</v>
      </c>
      <c r="D87" s="22">
        <f>IF(D75=D49,2,IF(D75=D36,3,IF(D75=D23,4,IF(D75=D10,5,HSDR!Q13))))</f>
        <v>2</v>
      </c>
      <c r="E87" s="22">
        <f>IF(E75=E49,2,IF(E75=E36,3,IF(E75=E23,4,IF(E75=E10,5,HSDR!R13))))</f>
        <v>2</v>
      </c>
      <c r="F87" s="22">
        <f>IF(F75=F49,2,IF(F75=F36,3,IF(F75=F23,4,IF(F75=F10,5,HSDR!S13))))</f>
        <v>2</v>
      </c>
      <c r="G87" s="22">
        <f>IF(G75=G49,2,IF(G75=G36,3,IF(G75=G23,4,IF(G75=G10,5,HSDR!T13))))</f>
        <v>2</v>
      </c>
      <c r="H87" s="22">
        <f>IF(H75=H49,2,IF(H75=H36,3,IF(H75=H23,4,IF(H75=H10,5,HSDR!U13))))</f>
        <v>2</v>
      </c>
      <c r="I87" s="22" t="str">
        <f>IF(I75=I49,2,IF(I75=I36,3,IF(I75=I23,4,IF(I75=I10,5,HSDR!V13))))</f>
        <v>H</v>
      </c>
      <c r="J87" s="22" t="str">
        <f>IF(J75=J49,2,IF(J75=J36,3,IF(J75=J23,4,IF(J75=J10,5,HSDR!W13))))</f>
        <v>H</v>
      </c>
      <c r="K87" s="263" t="str">
        <f>IF(K75=K49,2,IF(K75=K36,3,IF(K75=K23,4,IF(K75=K10,5,HSDR!X13))))</f>
        <v>H</v>
      </c>
    </row>
    <row r="88" spans="1:11" x14ac:dyDescent="0.25">
      <c r="A88" s="97">
        <v>8</v>
      </c>
      <c r="B88" s="28" t="str">
        <f>IF(B76=B50,2,IF(B76=B37,3,IF(B76=B24,4,IF(B76=B11,5,HSDR!O15))))</f>
        <v>S</v>
      </c>
      <c r="C88" s="22">
        <f>IF(C76=C50,2,IF(C76=C37,3,IF(C76=C24,4,IF(C76=C11,5,HSDR!P15))))</f>
        <v>2</v>
      </c>
      <c r="D88" s="22">
        <f>IF(D76=D50,2,IF(D76=D37,3,IF(D76=D24,4,IF(D76=D11,5,HSDR!Q15))))</f>
        <v>2</v>
      </c>
      <c r="E88" s="22">
        <f>IF(E76=E50,2,IF(E76=E37,3,IF(E76=E24,4,IF(E76=E11,5,HSDR!R15))))</f>
        <v>2</v>
      </c>
      <c r="F88" s="22">
        <f>IF(F76=F50,2,IF(F76=F37,3,IF(F76=F24,4,IF(F76=F11,5,HSDR!S15))))</f>
        <v>2</v>
      </c>
      <c r="G88" s="22">
        <f>IF(G76=G50,2,IF(G76=G37,3,IF(G76=G24,4,IF(G76=G11,5,HSDR!T15))))</f>
        <v>2</v>
      </c>
      <c r="H88" s="22">
        <f>IF(H76=H50,2,IF(H76=H37,3,IF(H76=H24,4,IF(H76=H11,5,HSDR!U15))))</f>
        <v>2</v>
      </c>
      <c r="I88" s="22">
        <f>IF(I76=I50,2,IF(I76=I37,3,IF(I76=I24,4,IF(I76=I11,5,HSDR!V15))))</f>
        <v>2</v>
      </c>
      <c r="J88" s="22">
        <f>IF(J76=J50,2,IF(J76=J37,3,IF(J76=J24,4,IF(J76=J11,5,HSDR!W15))))</f>
        <v>2</v>
      </c>
      <c r="K88" s="263" t="str">
        <f>IF(K76=K50,2,IF(K76=K37,3,IF(K76=K24,4,IF(K76=K11,5,HSDR!X15))))</f>
        <v>H</v>
      </c>
    </row>
    <row r="89" spans="1:11" x14ac:dyDescent="0.25">
      <c r="A89" s="97">
        <v>9</v>
      </c>
      <c r="B89" s="28" t="str">
        <f>IF(B77=B51,2,IF(B77=B38,3,IF(B77=B25,4,IF(B77=B12,5,HSDR!O17))))</f>
        <v>S</v>
      </c>
      <c r="C89" s="22">
        <f>IF(C77=C51,2,IF(C77=C38,3,IF(C77=C25,4,IF(C77=C12,5,HSDR!P17))))</f>
        <v>2</v>
      </c>
      <c r="D89" s="22">
        <f>IF(D77=D51,2,IF(D77=D38,3,IF(D77=D25,4,IF(D77=D12,5,HSDR!Q17))))</f>
        <v>2</v>
      </c>
      <c r="E89" s="22">
        <f>IF(E77=E51,2,IF(E77=E38,3,IF(E77=E25,4,IF(E77=E12,5,HSDR!R17))))</f>
        <v>2</v>
      </c>
      <c r="F89" s="22">
        <f>IF(F77=F51,2,IF(F77=F38,3,IF(F77=F25,4,IF(F77=F12,5,HSDR!S17))))</f>
        <v>2</v>
      </c>
      <c r="G89" s="22">
        <f>IF(G77=G51,2,IF(G77=G38,3,IF(G77=G25,4,IF(G77=G12,5,HSDR!T17))))</f>
        <v>2</v>
      </c>
      <c r="H89" s="22" t="str">
        <f>IF(H77=H51,2,IF(H77=H38,3,IF(H77=H25,4,IF(H77=H12,5,HSDR!U17))))</f>
        <v>S</v>
      </c>
      <c r="I89" s="22">
        <f>IF(I77=I51,2,IF(I77=I38,3,IF(I77=I25,4,IF(I77=I12,5,HSDR!V17))))</f>
        <v>2</v>
      </c>
      <c r="J89" s="22">
        <f>IF(J77=J51,2,IF(J77=J38,3,IF(J77=J25,4,IF(J77=J12,5,HSDR!W17))))</f>
        <v>2</v>
      </c>
      <c r="K89" s="263" t="str">
        <f>IF(K77=K51,2,IF(K77=K38,3,IF(K77=K25,4,IF(K77=K12,5,HSDR!X17))))</f>
        <v>S</v>
      </c>
    </row>
    <row r="90" spans="1:11" ht="16.5" thickBot="1" x14ac:dyDescent="0.3">
      <c r="A90" s="129">
        <v>10</v>
      </c>
      <c r="B90" s="105" t="str">
        <f>IF(B78=B52,2,IF(B78=B39,3,IF(B78=B26,4,IF(B78=B13,5,HSDR!O19))))</f>
        <v>S</v>
      </c>
      <c r="C90" s="127" t="str">
        <f>IF(C78=C52,2,IF(C78=C39,3,IF(C78=C26,4,IF(C78=C13,5,HSDR!P19))))</f>
        <v>S</v>
      </c>
      <c r="D90" s="127" t="str">
        <f>IF(D78=D52,2,IF(D78=D39,3,IF(D78=D26,4,IF(D78=D13,5,HSDR!Q19))))</f>
        <v>S</v>
      </c>
      <c r="E90" s="127" t="str">
        <f>IF(E78=E52,2,IF(E78=E39,3,IF(E78=E26,4,IF(E78=E13,5,HSDR!R19))))</f>
        <v>S</v>
      </c>
      <c r="F90" s="127" t="str">
        <f>IF(F78=F52,2,IF(F78=F39,3,IF(F78=F26,4,IF(F78=F13,5,HSDR!S19))))</f>
        <v>S</v>
      </c>
      <c r="G90" s="127" t="str">
        <f>IF(G78=G52,2,IF(G78=G39,3,IF(G78=G26,4,IF(G78=G13,5,HSDR!T19))))</f>
        <v>S</v>
      </c>
      <c r="H90" s="127" t="str">
        <f>IF(H78=H52,2,IF(H78=H39,3,IF(H78=H26,4,IF(H78=H13,5,HSDR!U19))))</f>
        <v>S</v>
      </c>
      <c r="I90" s="127" t="str">
        <f>IF(I78=I52,2,IF(I78=I39,3,IF(I78=I26,4,IF(I78=I13,5,HSDR!V19))))</f>
        <v>S</v>
      </c>
      <c r="J90" s="127" t="str">
        <f>IF(J78=J52,2,IF(J78=J39,3,IF(J78=J26,4,IF(J78=J13,5,HSDR!W19))))</f>
        <v>S</v>
      </c>
      <c r="K90" s="264" t="str">
        <f>IF(K78=K52,2,IF(K78=K39,3,IF(K78=K26,4,IF(K78=K13,5,HSDR!X19))))</f>
        <v>S</v>
      </c>
    </row>
    <row r="91" spans="1:11" ht="16.5" thickBot="1" x14ac:dyDescent="0.3"/>
    <row r="92" spans="1:11" ht="16.5" thickBot="1" x14ac:dyDescent="0.3">
      <c r="A92" s="556" t="s">
        <v>125</v>
      </c>
      <c r="B92" s="515"/>
      <c r="C92" s="515"/>
      <c r="D92" s="515"/>
      <c r="E92" s="515"/>
      <c r="F92" s="515"/>
      <c r="G92" s="515"/>
      <c r="H92" s="515"/>
      <c r="I92" s="515"/>
      <c r="J92" s="515"/>
      <c r="K92" s="557"/>
    </row>
    <row r="93" spans="1:11" ht="16.5" thickBot="1" x14ac:dyDescent="0.3">
      <c r="A93" s="137" t="s">
        <v>7</v>
      </c>
      <c r="B93" s="115">
        <v>1</v>
      </c>
      <c r="C93" s="116">
        <v>2</v>
      </c>
      <c r="D93" s="116">
        <v>3</v>
      </c>
      <c r="E93" s="116">
        <v>4</v>
      </c>
      <c r="F93" s="116">
        <v>5</v>
      </c>
      <c r="G93" s="116">
        <v>6</v>
      </c>
      <c r="H93" s="116">
        <v>7</v>
      </c>
      <c r="I93" s="116">
        <v>8</v>
      </c>
      <c r="J93" s="116">
        <v>9</v>
      </c>
      <c r="K93" s="104">
        <v>10</v>
      </c>
    </row>
    <row r="94" spans="1:11" ht="16.149999999999999" customHeight="1" x14ac:dyDescent="0.25">
      <c r="A94" s="100" t="s">
        <v>22</v>
      </c>
      <c r="B94" s="311">
        <f>IF(B69=HSDR!B33,HSDR!B85,
IF(Rules!$B$13=Rules!$E$13,
SUM(Stand!B85*Inittialize!$F$3,Stand!B86*Inittialize!$F$4,Stand!B87*Inittialize!$F$5,Stand!B88*Inittialize!$F$6,Stand!B89*Inittialize!$F$7,Stand!B90*Inittialize!$F$8,Stand!B91*Inittialize!$F$9,Stand!B92*Inittialize!$F$10,Stand!B93*Inittialize!$F$11,Stand!B94*Inittialize!$F$12),
IF(Rules!$B$10=Rules!$D$10,SUM(HSD!B85*Inittialize!$F$3,HSD!B86*Inittialize!$F$4,HSD!B87*Inittialize!$F$5,HSD!B88*Inittialize!$F$6,HSD!B89*Inittialize!$F$7,HSD!B90*Inittialize!$F$8,HSD!B91*Inittialize!$F$9,HSD!B92*Inittialize!$F$10,HSD!B93*Inittialize!$F$11,HSD!B94*Inittialize!$F$12),
SUM(HS!B85*Inittialize!$F$3,HS!B86*Inittialize!$F$4,HS!B87*Inittialize!$F$5,HS!B88*Inittialize!$F$6,HS!B89*Inittialize!$F$7,HS!B90*Inittialize!$F$8,HS!B91*Inittialize!$F$9,HS!B92*Inittialize!$F$10,HS!B93*Inittialize!$F$11,HS!B94*Inittialize!$F$12))
)*IF(B69=B43,2,IF(B69=B30,3,IF(B69=B17,4,IF(B69=B4,5)))
))</f>
        <v>0.80134668361963057</v>
      </c>
      <c r="C94" s="108">
        <f>IF(C69=HSDR!C33,HSDR!C85,
(IF(Rules!$B$13=Rules!$E$13,
SUM(Stand!C85*Inittialize!$F$3,Stand!C86*Inittialize!$F$4,Stand!C87*Inittialize!$F$5,Stand!C88*Inittialize!$F$6,Stand!C89*Inittialize!$F$7,Stand!C90*Inittialize!$F$8,Stand!C91*Inittialize!$F$9,Stand!C92*Inittialize!$F$10,Stand!C93*Inittialize!$F$11,Stand!C94*Inittialize!$F$12),
IF(Rules!$B$10=Rules!$D$10,SUM(HSD!C85*Inittialize!$F$3,HSD!C86*Inittialize!$F$4,HSD!C87*Inittialize!$F$5,HSD!C88*Inittialize!$F$6,HSD!C89*Inittialize!$F$7,HSD!C90*Inittialize!$F$8,HSD!C91*Inittialize!$F$9,HSD!C92*Inittialize!$F$10,HSD!C93*Inittialize!$F$11,HSD!C94*Inittialize!$F$12),
SUM(HS!C85*Inittialize!$F$3,HS!C86*Inittialize!$F$4,HS!C87*Inittialize!$F$5,HS!C88*Inittialize!$F$6,HS!C89*Inittialize!$F$7,HS!C90*Inittialize!$F$8,HS!C91*Inittialize!$F$9,HS!C92*Inittialize!$F$10,HS!C93*Inittialize!$F$11,HS!C94*Inittialize!$F$12))
)*IF(C69=C43,2,IF(C69=C30,3,IF(C69=C17,4,IF(C69=C4,5))))
))</f>
        <v>1.1583687449680025</v>
      </c>
      <c r="D94" s="108">
        <f>IF(D69=HSDR!D33,HSDR!D85,
(IF(Rules!$B$13=Rules!$E$13,
SUM(Stand!D85*Inittialize!$F$3,Stand!D86*Inittialize!$F$4,Stand!D87*Inittialize!$F$5,Stand!D88*Inittialize!$F$6,Stand!D89*Inittialize!$F$7,Stand!D90*Inittialize!$F$8,Stand!D91*Inittialize!$F$9,Stand!D92*Inittialize!$F$10,Stand!D93*Inittialize!$F$11,Stand!D94*Inittialize!$F$12),
IF(Rules!$B$10=Rules!$D$10,SUM(HSD!D85*Inittialize!$F$3,HSD!D86*Inittialize!$F$4,HSD!D87*Inittialize!$F$5,HSD!D88*Inittialize!$F$6,HSD!D89*Inittialize!$F$7,HSD!D90*Inittialize!$F$8,HSD!D91*Inittialize!$F$9,HSD!D92*Inittialize!$F$10,HSD!D93*Inittialize!$F$11,HSD!D94*Inittialize!$F$12),
SUM(HS!D85*Inittialize!$F$3,HS!D86*Inittialize!$F$4,HS!D87*Inittialize!$F$5,HS!D88*Inittialize!$F$6,HS!D89*Inittialize!$F$7,HS!D90*Inittialize!$F$8,HS!D91*Inittialize!$F$9,HS!D92*Inittialize!$F$10,HS!D93*Inittialize!$F$11,HS!D94*Inittialize!$F$12))
)*IF(D69=D43,2,IF(D69=D30,3,IF(D69=D17,4,IF(D69=D4,5))))
))</f>
        <v>1.1842650078909081</v>
      </c>
      <c r="E94" s="108">
        <f>IF(E69=HSDR!E33,HSDR!E85,
(IF(Rules!$B$13=Rules!$E$13,
SUM(Stand!E85*Inittialize!$F$3,Stand!E86*Inittialize!$F$4,Stand!E87*Inittialize!$F$5,Stand!E88*Inittialize!$F$6,Stand!E89*Inittialize!$F$7,Stand!E90*Inittialize!$F$8,Stand!E91*Inittialize!$F$9,Stand!E92*Inittialize!$F$10,Stand!E93*Inittialize!$F$11,Stand!E94*Inittialize!$F$12),
IF(Rules!$B$10=Rules!$D$10,SUM(HSD!E85*Inittialize!$F$3,HSD!E86*Inittialize!$F$4,HSD!E87*Inittialize!$F$5,HSD!E88*Inittialize!$F$6,HSD!E89*Inittialize!$F$7,HSD!E90*Inittialize!$F$8,HSD!E91*Inittialize!$F$9,HSD!E92*Inittialize!$F$10,HSD!E93*Inittialize!$F$11,HSD!E94*Inittialize!$F$12),
SUM(HS!E85*Inittialize!$F$3,HS!E86*Inittialize!$F$4,HS!E87*Inittialize!$F$5,HS!E88*Inittialize!$F$6,HS!E89*Inittialize!$F$7,HS!E90*Inittialize!$F$8,HS!E91*Inittialize!$F$9,HS!E92*Inittialize!$F$10,HS!E93*Inittialize!$F$11,HS!E94*Inittialize!$F$12))
)*IF(E69=E43,2,IF(E69=E30,3,IF(E69=E17,4,IF(E69=E4,5))))
))</f>
        <v>1.210771838624396</v>
      </c>
      <c r="F94" s="108">
        <f>IF(F69=HSDR!F33,HSDR!F85,
(IF(Rules!$B$13=Rules!$E$13,
SUM(Stand!F85*Inittialize!$F$3,Stand!F86*Inittialize!$F$4,Stand!F87*Inittialize!$F$5,Stand!F88*Inittialize!$F$6,Stand!F89*Inittialize!$F$7,Stand!F90*Inittialize!$F$8,Stand!F91*Inittialize!$F$9,Stand!F92*Inittialize!$F$10,Stand!F93*Inittialize!$F$11,Stand!F94*Inittialize!$F$12),
IF(Rules!$B$10=Rules!$D$10,SUM(HSD!F85*Inittialize!$F$3,HSD!F86*Inittialize!$F$4,HSD!F87*Inittialize!$F$5,HSD!F88*Inittialize!$F$6,HSD!F89*Inittialize!$F$7,HSD!F90*Inittialize!$F$8,HSD!F91*Inittialize!$F$9,HSD!F92*Inittialize!$F$10,HSD!F93*Inittialize!$F$11,HSD!F94*Inittialize!$F$12),
SUM(HS!F85*Inittialize!$F$3,HS!F86*Inittialize!$F$4,HS!F87*Inittialize!$F$5,HS!F88*Inittialize!$F$6,HS!F89*Inittialize!$F$7,HS!F90*Inittialize!$F$8,HS!F91*Inittialize!$F$9,HS!F92*Inittialize!$F$10,HS!F93*Inittialize!$F$11,HS!F94*Inittialize!$F$12))
)*IF(F69=F43,2,IF(F69=F30,3,IF(F69=F17,4,IF(F69=F4,5))))
))</f>
        <v>1.237477597367445</v>
      </c>
      <c r="G94" s="108">
        <f>IF(G69=HSDR!G33,HSDR!G85,
(IF(Rules!$B$13=Rules!$E$13,
SUM(Stand!G85*Inittialize!$F$3,Stand!G86*Inittialize!$F$4,Stand!G87*Inittialize!$F$5,Stand!G88*Inittialize!$F$6,Stand!G89*Inittialize!$F$7,Stand!G90*Inittialize!$F$8,Stand!G91*Inittialize!$F$9,Stand!G92*Inittialize!$F$10,Stand!G93*Inittialize!$F$11,Stand!G94*Inittialize!$F$12),
IF(Rules!$B$10=Rules!$D$10,SUM(HSD!G85*Inittialize!$F$3,HSD!G86*Inittialize!$F$4,HSD!G87*Inittialize!$F$5,HSD!G88*Inittialize!$F$6,HSD!G89*Inittialize!$F$7,HSD!G90*Inittialize!$F$8,HSD!G91*Inittialize!$F$9,HSD!G92*Inittialize!$F$10,HSD!G93*Inittialize!$F$11,HSD!G94*Inittialize!$F$12),
SUM(HS!G85*Inittialize!$F$3,HS!G86*Inittialize!$F$4,HS!G87*Inittialize!$F$5,HS!G88*Inittialize!$F$6,HS!G89*Inittialize!$F$7,HS!G90*Inittialize!$F$8,HS!G91*Inittialize!$F$9,HS!G92*Inittialize!$F$10,HS!G93*Inittialize!$F$11,HS!G94*Inittialize!$F$12))
)*IF(G69=G43,2,IF(G69=G30,3,IF(G69=G17,4,IF(G69=G4,5))))
))</f>
        <v>1.2668947185009185</v>
      </c>
      <c r="H94" s="108">
        <f>IF(H69=HSDR!H33,HSDR!H85,
(IF(Rules!$B$13=Rules!$E$13,
SUM(Stand!H85*Inittialize!$F$3,Stand!H86*Inittialize!$F$4,Stand!H87*Inittialize!$F$5,Stand!H88*Inittialize!$F$6,Stand!H89*Inittialize!$F$7,Stand!H90*Inittialize!$F$8,Stand!H91*Inittialize!$F$9,Stand!H92*Inittialize!$F$10,Stand!H93*Inittialize!$F$11,Stand!H94*Inittialize!$F$12),
IF(Rules!$B$10=Rules!$D$10,SUM(HSD!H85*Inittialize!$F$3,HSD!H86*Inittialize!$F$4,HSD!H87*Inittialize!$F$5,HSD!H88*Inittialize!$F$6,HSD!H89*Inittialize!$F$7,HSD!H90*Inittialize!$F$8,HSD!H91*Inittialize!$F$9,HSD!H92*Inittialize!$F$10,HSD!H93*Inittialize!$F$11,HSD!H94*Inittialize!$F$12),
SUM(HS!H85*Inittialize!$F$3,HS!H86*Inittialize!$F$4,HS!H87*Inittialize!$F$5,HS!H88*Inittialize!$F$6,HS!H89*Inittialize!$F$7,HS!H90*Inittialize!$F$8,HS!H91*Inittialize!$F$9,HS!H92*Inittialize!$F$10,HS!H93*Inittialize!$F$11,HS!H94*Inittialize!$F$12))
)*IF(H69=H43,2,IF(H69=H30,3,IF(H69=H17,4,IF(H69=H4,5))))
))</f>
        <v>1.1576053433748457</v>
      </c>
      <c r="I94" s="108">
        <f>IF(I69=HSDR!I33,HSDR!I85,
(IF(Rules!$B$13=Rules!$E$13,
SUM(Stand!I85*Inittialize!$F$3,Stand!I86*Inittialize!$F$4,Stand!I87*Inittialize!$F$5,Stand!I88*Inittialize!$F$6,Stand!I89*Inittialize!$F$7,Stand!I90*Inittialize!$F$8,Stand!I91*Inittialize!$F$9,Stand!I92*Inittialize!$F$10,Stand!I93*Inittialize!$F$11,Stand!I94*Inittialize!$F$12),
IF(Rules!$B$10=Rules!$D$10,SUM(HSD!I85*Inittialize!$F$3,HSD!I86*Inittialize!$F$4,HSD!I87*Inittialize!$F$5,HSD!I88*Inittialize!$F$6,HSD!I89*Inittialize!$F$7,HSD!I90*Inittialize!$F$8,HSD!I91*Inittialize!$F$9,HSD!I92*Inittialize!$F$10,HSD!I93*Inittialize!$F$11,HSD!I94*Inittialize!$F$12),
SUM(HS!I85*Inittialize!$F$3,HS!I86*Inittialize!$F$4,HS!I87*Inittialize!$F$5,HS!I88*Inittialize!$F$6,HS!I89*Inittialize!$F$7,HS!I90*Inittialize!$F$8,HS!I91*Inittialize!$F$9,HS!I92*Inittialize!$F$10,HS!I93*Inittialize!$F$11,HS!I94*Inittialize!$F$12))
)*IF(I69=I43,2,IF(I69=I30,3,IF(I69=I17,4,IF(I69=I4,5))))
))</f>
        <v>1.1012352494200108</v>
      </c>
      <c r="J94" s="108">
        <f>IF(J69=HSDR!J33,HSDR!J85,
(IF(Rules!$B$13=Rules!$E$13,
SUM(Stand!J85*Inittialize!$F$3,Stand!J86*Inittialize!$F$4,Stand!J87*Inittialize!$F$5,Stand!J88*Inittialize!$F$6,Stand!J89*Inittialize!$F$7,Stand!J90*Inittialize!$F$8,Stand!J91*Inittialize!$F$9,Stand!J92*Inittialize!$F$10,Stand!J93*Inittialize!$F$11,Stand!J94*Inittialize!$F$12),
IF(Rules!$B$10=Rules!$D$10,SUM(HSD!J85*Inittialize!$F$3,HSD!J86*Inittialize!$F$4,HSD!J87*Inittialize!$F$5,HSD!J88*Inittialize!$F$6,HSD!J89*Inittialize!$F$7,HSD!J90*Inittialize!$F$8,HSD!J91*Inittialize!$F$9,HSD!J92*Inittialize!$F$10,HSD!J93*Inittialize!$F$11,HSD!J94*Inittialize!$F$12),
SUM(HS!J85*Inittialize!$F$3,HS!J86*Inittialize!$F$4,HS!J87*Inittialize!$F$5,HS!J88*Inittialize!$F$6,HS!J89*Inittialize!$F$7,HS!J90*Inittialize!$F$8,HS!J91*Inittialize!$F$9,HS!J92*Inittialize!$F$10,HS!J93*Inittialize!$F$11,HS!J94*Inittialize!$F$12))
)*IF(J69=J43,2,IF(J69=J30,3,IF(J69=J17,4,IF(J69=J4,5))))
))</f>
        <v>1.0405035291051643</v>
      </c>
      <c r="K94" s="57">
        <f>IF(K69=HSDR!K33,HSDR!K85,
(IF(Rules!$B$13=Rules!$E$13,
SUM(Stand!K85*Inittialize!$F$3,Stand!K86*Inittialize!$F$4,Stand!K87*Inittialize!$F$5,Stand!K88*Inittialize!$F$6,Stand!K89*Inittialize!$F$7,Stand!K90*Inittialize!$F$8,Stand!K91*Inittialize!$F$9,Stand!K92*Inittialize!$F$10,Stand!K93*Inittialize!$F$11,Stand!K94*Inittialize!$F$12),
IF(Rules!$B$10=Rules!$D$10,SUM(HSD!K85*Inittialize!$F$3,HSD!K86*Inittialize!$F$4,HSD!K87*Inittialize!$F$5,HSD!K88*Inittialize!$F$6,HSD!K89*Inittialize!$F$7,HSD!K90*Inittialize!$F$8,HSD!K91*Inittialize!$F$9,HSD!K92*Inittialize!$F$10,HSD!K93*Inittialize!$F$11,HSD!K94*Inittialize!$F$12),
SUM(HS!K85*Inittialize!$F$3,HS!K86*Inittialize!$F$4,HS!K87*Inittialize!$F$5,HS!K88*Inittialize!$F$6,HS!K89*Inittialize!$F$7,HS!K90*Inittialize!$F$8,HS!K91*Inittialize!$F$9,HS!K92*Inittialize!$F$10,HS!K93*Inittialize!$F$11,HS!K94*Inittialize!$F$12))
)*IF(K69=K43,2,IF(K69=K30,3,IF(K69=K17,4,IF(K69=K4,5))))
))</f>
        <v>0.94335851793915726</v>
      </c>
    </row>
    <row r="95" spans="1:11" x14ac:dyDescent="0.25">
      <c r="A95" s="98">
        <v>2</v>
      </c>
      <c r="B95" s="93">
        <f>IF(B70=HSDR!B3,HSDR!B55,
IF(Rules!$B$10=Rules!$D$10,
SUM(HSD!B86*Inittialize!$F$3,HSD!B55*Inittialize!$F$4,HSD!B56*Inittialize!$F$5,HSD!B57*Inittialize!$F$6,HSD!B58*Inittialize!$F$7,HSD!B59*Inittialize!$F$8,HSD!B60*Inittialize!$F$9,HSD!B61*Inittialize!$F$10,HSD!B62*Inittialize!$F$11,HSD!B63*Inittialize!$F$12),
SUM(HS!B86*Inittialize!$F$3,HS!B55*Inittialize!$F$4,HS!B56*Inittialize!$F$5,HS!B57*Inittialize!$F$6,HS!B58*Inittialize!$F$7,HS!B59*Inittialize!$F$8,HS!B60*Inittialize!$F$9,HS!B61*Inittialize!$F$10,HS!B62*Inittialize!$F$11,HS!B63*Inittialize!$F$12)
)*IF(B70=B44,2,IF(B70=B31,3,IF(B70=B18,4,IF(B70=B5,5)))))</f>
        <v>0.26430684965556661</v>
      </c>
      <c r="C95" s="1">
        <f>IF(C70=HSDR!C3,HSDR!C55,
IF(Rules!$B$10=Rules!$D$10,
SUM(HSD!C86*Inittialize!$F$3,HSD!C55*Inittialize!$F$4,HSD!C56*Inittialize!$F$5,HSD!C57*Inittialize!$F$6,HSD!C58*Inittialize!$F$7,HSD!C59*Inittialize!$F$8,HSD!C60*Inittialize!$F$9,HSD!C61*Inittialize!$F$10,HSD!C62*Inittialize!$F$11,HSD!C63*Inittialize!$F$12),
SUM(HS!C86*Inittialize!$F$3,HS!C55*Inittialize!$F$4,HS!C56*Inittialize!$F$5,HS!C57*Inittialize!$F$6,HS!C58*Inittialize!$F$7,HS!C59*Inittialize!$F$8,HS!C60*Inittialize!$F$9,HS!C61*Inittialize!$F$10,HS!C62*Inittialize!$F$11,HS!C63*Inittialize!$F$12)
)*IF(C70=C44,2,IF(C70=C31,3,IF(C70=C18,4,IF(C70=C5,5)))))</f>
        <v>0.42191933510374496</v>
      </c>
      <c r="D95" s="1">
        <f>IF(D70=HSDR!D3,HSDR!D55,
IF(Rules!$B$10=Rules!$D$10,
SUM(HSD!D86*Inittialize!$F$3,HSD!D55*Inittialize!$F$4,HSD!D56*Inittialize!$F$5,HSD!D57*Inittialize!$F$6,HSD!D58*Inittialize!$F$7,HSD!D59*Inittialize!$F$8,HSD!D60*Inittialize!$F$9,HSD!D61*Inittialize!$F$10,HSD!D62*Inittialize!$F$11,HSD!D63*Inittialize!$F$12),
SUM(HS!D86*Inittialize!$F$3,HS!D55*Inittialize!$F$4,HS!D56*Inittialize!$F$5,HS!D57*Inittialize!$F$6,HS!D58*Inittialize!$F$7,HS!D59*Inittialize!$F$8,HS!D60*Inittialize!$F$9,HS!D61*Inittialize!$F$10,HS!D62*Inittialize!$F$11,HS!D63*Inittialize!$F$12)
)*IF(D70=D44,2,IF(D70=D31,3,IF(D70=D18,4,IF(D70=D5,5)))))</f>
        <v>0.43871888262781922</v>
      </c>
      <c r="E95" s="1">
        <f>IF(E70=HSDR!E3,HSDR!E55,
IF(Rules!$B$10=Rules!$D$10,
SUM(HSD!E86*Inittialize!$F$3,HSD!E55*Inittialize!$F$4,HSD!E56*Inittialize!$F$5,HSD!E57*Inittialize!$F$6,HSD!E58*Inittialize!$F$7,HSD!E59*Inittialize!$F$8,HSD!E60*Inittialize!$F$9,HSD!E61*Inittialize!$F$10,HSD!E62*Inittialize!$F$11,HSD!E63*Inittialize!$F$12),
SUM(HS!E86*Inittialize!$F$3,HS!E55*Inittialize!$F$4,HS!E56*Inittialize!$F$5,HS!E57*Inittialize!$F$6,HS!E58*Inittialize!$F$7,HS!E59*Inittialize!$F$8,HS!E60*Inittialize!$F$9,HS!E61*Inittialize!$F$10,HS!E62*Inittialize!$F$11,HS!E63*Inittialize!$F$12)
)*IF(E70=E44,2,IF(E70=E31,3,IF(E70=E18,4,IF(E70=E5,5)))))</f>
        <v>0.9396370954344988</v>
      </c>
      <c r="F95" s="1">
        <f>IF(F70=HSDR!F3,HSDR!F55,
IF(Rules!$B$10=Rules!$D$10,
SUM(HSD!F86*Inittialize!$F$3,HSD!F55*Inittialize!$F$4,HSD!F56*Inittialize!$F$5,HSD!F57*Inittialize!$F$6,HSD!F58*Inittialize!$F$7,HSD!F59*Inittialize!$F$8,HSD!F60*Inittialize!$F$9,HSD!F61*Inittialize!$F$10,HSD!F62*Inittialize!$F$11,HSD!F63*Inittialize!$F$12),
SUM(HS!F86*Inittialize!$F$3,HS!F55*Inittialize!$F$4,HS!F56*Inittialize!$F$5,HS!F57*Inittialize!$F$6,HS!F58*Inittialize!$F$7,HS!F59*Inittialize!$F$8,HS!F60*Inittialize!$F$9,HS!F61*Inittialize!$F$10,HS!F62*Inittialize!$F$11,HS!F63*Inittialize!$F$12)
)*IF(F70=F44,2,IF(F70=F31,3,IF(F70=F18,4,IF(F70=F5,5)))))</f>
        <v>0.976862049602782</v>
      </c>
      <c r="G95" s="1">
        <f>IF(G70=HSDR!G3,HSDR!G55,
IF(Rules!$B$10=Rules!$D$10,
SUM(HSD!G86*Inittialize!$F$3,HSD!G55*Inittialize!$F$4,HSD!G56*Inittialize!$F$5,HSD!G57*Inittialize!$F$6,HSD!G58*Inittialize!$F$7,HSD!G59*Inittialize!$F$8,HSD!G60*Inittialize!$F$9,HSD!G61*Inittialize!$F$10,HSD!G62*Inittialize!$F$11,HSD!G63*Inittialize!$F$12),
SUM(HS!G86*Inittialize!$F$3,HS!G55*Inittialize!$F$4,HS!G56*Inittialize!$F$5,HS!G57*Inittialize!$F$6,HS!G58*Inittialize!$F$7,HS!G59*Inittialize!$F$8,HS!G60*Inittialize!$F$9,HS!G61*Inittialize!$F$10,HS!G62*Inittialize!$F$11,HS!G63*Inittialize!$F$12)
)*IF(G70=G44,2,IF(G70=G31,3,IF(G70=G18,4,IF(G70=G5,5)))))</f>
        <v>1.0023982760327859</v>
      </c>
      <c r="H95" s="1">
        <f>IF(H70=HSDR!H3,HSDR!H55,
IF(Rules!$B$10=Rules!$D$10,
SUM(HSD!H86*Inittialize!$F$3,HSD!H55*Inittialize!$F$4,HSD!H56*Inittialize!$F$5,HSD!H57*Inittialize!$F$6,HSD!H58*Inittialize!$F$7,HSD!H59*Inittialize!$F$8,HSD!H60*Inittialize!$F$9,HSD!H61*Inittialize!$F$10,HSD!H62*Inittialize!$F$11,HSD!H63*Inittialize!$F$12),
SUM(HS!H86*Inittialize!$F$3,HS!H55*Inittialize!$F$4,HS!H56*Inittialize!$F$5,HS!H57*Inittialize!$F$6,HS!H58*Inittialize!$F$7,HS!H59*Inittialize!$F$8,HS!H60*Inittialize!$F$9,HS!H61*Inittialize!$F$10,HS!H62*Inittialize!$F$11,HS!H63*Inittialize!$F$12)
)*IF(H70=H44,2,IF(H70=H31,3,IF(H70=H18,4,IF(H70=H5,5)))))</f>
        <v>0.87689915685837294</v>
      </c>
      <c r="I95" s="1">
        <f>IF(I70=HSDR!I3,HSDR!I55,
IF(Rules!$B$10=Rules!$D$10,
SUM(HSD!I86*Inittialize!$F$3,HSD!I55*Inittialize!$F$4,HSD!I56*Inittialize!$F$5,HSD!I57*Inittialize!$F$6,HSD!I58*Inittialize!$F$7,HSD!I59*Inittialize!$F$8,HSD!I60*Inittialize!$F$9,HSD!I61*Inittialize!$F$10,HSD!I62*Inittialize!$F$11,HSD!I63*Inittialize!$F$12),
SUM(HS!I86*Inittialize!$F$3,HS!I55*Inittialize!$F$4,HS!I56*Inittialize!$F$5,HS!I57*Inittialize!$F$6,HS!I58*Inittialize!$F$7,HS!I59*Inittialize!$F$8,HS!I60*Inittialize!$F$9,HS!I61*Inittialize!$F$10,HS!I62*Inittialize!$F$11,HS!I63*Inittialize!$F$12)
)*IF(I70=I44,2,IF(I70=I31,3,IF(I70=I18,4,IF(I70=I5,5)))))</f>
        <v>0.37370384953576552</v>
      </c>
      <c r="J95" s="1">
        <f>IF(J70=HSDR!J3,HSDR!J55,
IF(Rules!$B$10=Rules!$D$10,
SUM(HSD!J86*Inittialize!$F$3,HSD!J55*Inittialize!$F$4,HSD!J56*Inittialize!$F$5,HSD!J57*Inittialize!$F$6,HSD!J58*Inittialize!$F$7,HSD!J59*Inittialize!$F$8,HSD!J60*Inittialize!$F$9,HSD!J61*Inittialize!$F$10,HSD!J62*Inittialize!$F$11,HSD!J63*Inittialize!$F$12),
SUM(HS!J86*Inittialize!$F$3,HS!J55*Inittialize!$F$4,HS!J56*Inittialize!$F$5,HS!J57*Inittialize!$F$6,HS!J58*Inittialize!$F$7,HS!J59*Inittialize!$F$8,HS!J60*Inittialize!$F$9,HS!J61*Inittialize!$F$10,HS!J62*Inittialize!$F$11,HS!J63*Inittialize!$F$12)
)*IF(J70=J44,2,IF(J70=J31,3,IF(J70=J18,4,IF(J70=J5,5)))))</f>
        <v>0.33270199081171298</v>
      </c>
      <c r="K95" s="9">
        <f>IF(K70=HSDR!K3,HSDR!K55,
IF(Rules!$B$10=Rules!$D$10,
SUM(HSD!K86*Inittialize!$F$3,HSD!K55*Inittialize!$F$4,HSD!K56*Inittialize!$F$5,HSD!K57*Inittialize!$F$6,HSD!K58*Inittialize!$F$7,HSD!K59*Inittialize!$F$8,HSD!K60*Inittialize!$F$9,HSD!K61*Inittialize!$F$10,HSD!K62*Inittialize!$F$11,HSD!K63*Inittialize!$F$12),
SUM(HS!K86*Inittialize!$F$3,HS!K55*Inittialize!$F$4,HS!K56*Inittialize!$F$5,HS!K57*Inittialize!$F$6,HS!K58*Inittialize!$F$7,HS!K59*Inittialize!$F$8,HS!K60*Inittialize!$F$9,HS!K61*Inittialize!$F$10,HS!K62*Inittialize!$F$11,HS!K63*Inittialize!$F$12)
)*IF(K70=K44,2,IF(K70=K31,3,IF(K70=K18,4,IF(K70=K5,5)))))</f>
        <v>0.28524752280468763</v>
      </c>
    </row>
    <row r="96" spans="1:11" x14ac:dyDescent="0.25">
      <c r="A96" s="98">
        <v>3</v>
      </c>
      <c r="B96" s="93">
        <f>IF(B71=HSDR!B5,HSDR!B57,
IF(Rules!$B$10=Rules!$D$10,
SUM(HSD!B87*Inittialize!$F$3,HSD!B56*Inittialize!$F$4,HSD!B57*Inittialize!$F$5,HSD!B58*Inittialize!$F$6,HSD!B59*Inittialize!$F$7,HSD!B60*Inittialize!$F$8,HSD!B61*Inittialize!$F$9,HSD!B62*Inittialize!$F$10,HSD!B63*Inittialize!$F$11,HSD!B64*Inittialize!$F$12),
SUM(HS!B87*Inittialize!$F$3,HS!B56*Inittialize!$F$4,HS!B57*Inittialize!$F$5,HS!B58*Inittialize!$F$6,HS!B59*Inittialize!$F$7,HS!B60*Inittialize!$F$8,HS!B61*Inittialize!$F$9,HS!B62*Inittialize!$F$10,HS!B63*Inittialize!$F$11,HS!B64*Inittialize!$F$12)
)*IF(B71=B45,2,IF(B71=B32,3,IF(B71=B19,4,IF(B71=B6,5)))))</f>
        <v>0.25811794378425706</v>
      </c>
      <c r="C96" s="1">
        <f>IF(C71=HSDR!C5,HSDR!C57,
IF(Rules!$B$10=Rules!$D$10,
SUM(HSD!C87*Inittialize!$F$3,HSD!C56*Inittialize!$F$4,HSD!C57*Inittialize!$F$5,HSD!C58*Inittialize!$F$6,HSD!C59*Inittialize!$F$7,HSD!C60*Inittialize!$F$8,HSD!C61*Inittialize!$F$9,HSD!C62*Inittialize!$F$10,HSD!C63*Inittialize!$F$11,HSD!C64*Inittialize!$F$12),
SUM(HS!C87*Inittialize!$F$3,HS!C56*Inittialize!$F$4,HS!C57*Inittialize!$F$5,HS!C58*Inittialize!$F$6,HS!C59*Inittialize!$F$7,HS!C60*Inittialize!$F$8,HS!C61*Inittialize!$F$9,HS!C62*Inittialize!$F$10,HS!C63*Inittialize!$F$11,HS!C64*Inittialize!$F$12)
)*IF(C71=C45,2,IF(C71=C32,3,IF(C71=C19,4,IF(C71=C6,5)))))</f>
        <v>0.41201734248621957</v>
      </c>
      <c r="D96" s="1">
        <f>IF(D71=HSDR!D5,HSDR!D57,
IF(Rules!$B$10=Rules!$D$10,
SUM(HSD!D87*Inittialize!$F$3,HSD!D56*Inittialize!$F$4,HSD!D57*Inittialize!$F$5,HSD!D58*Inittialize!$F$6,HSD!D59*Inittialize!$F$7,HSD!D60*Inittialize!$F$8,HSD!D61*Inittialize!$F$9,HSD!D62*Inittialize!$F$10,HSD!D63*Inittialize!$F$11,HSD!D64*Inittialize!$F$12),
SUM(HS!D87*Inittialize!$F$3,HS!D56*Inittialize!$F$4,HS!D57*Inittialize!$F$5,HS!D58*Inittialize!$F$6,HS!D59*Inittialize!$F$7,HS!D60*Inittialize!$F$8,HS!D61*Inittialize!$F$9,HS!D62*Inittialize!$F$10,HS!D63*Inittialize!$F$11,HS!D64*Inittialize!$F$12)
)*IF(D71=D45,2,IF(D71=D32,3,IF(D71=D19,4,IF(D71=D6,5)))))</f>
        <v>0.42930556461863345</v>
      </c>
      <c r="E96" s="1">
        <f>IF(E71=HSDR!E5,HSDR!E57,
IF(Rules!$B$10=Rules!$D$10,
SUM(HSD!E87*Inittialize!$F$3,HSD!E56*Inittialize!$F$4,HSD!E57*Inittialize!$F$5,HSD!E58*Inittialize!$F$6,HSD!E59*Inittialize!$F$7,HSD!E60*Inittialize!$F$8,HSD!E61*Inittialize!$F$9,HSD!E62*Inittialize!$F$10,HSD!E63*Inittialize!$F$11,HSD!E64*Inittialize!$F$12),
SUM(HS!E87*Inittialize!$F$3,HS!E56*Inittialize!$F$4,HS!E57*Inittialize!$F$5,HS!E58*Inittialize!$F$6,HS!E59*Inittialize!$F$7,HS!E60*Inittialize!$F$8,HS!E61*Inittialize!$F$9,HS!E62*Inittialize!$F$10,HS!E63*Inittialize!$F$11,HS!E64*Inittialize!$F$12)
)*IF(E71=E45,2,IF(E71=E32,3,IF(E71=E19,4,IF(E71=E6,5)))))</f>
        <v>0.92829316798518713</v>
      </c>
      <c r="F96" s="1">
        <f>IF(F71=HSDR!F5,HSDR!F57,
IF(Rules!$B$10=Rules!$D$10,
SUM(HSD!F87*Inittialize!$F$3,HSD!F56*Inittialize!$F$4,HSD!F57*Inittialize!$F$5,HSD!F58*Inittialize!$F$6,HSD!F59*Inittialize!$F$7,HSD!F60*Inittialize!$F$8,HSD!F61*Inittialize!$F$9,HSD!F62*Inittialize!$F$10,HSD!F63*Inittialize!$F$11,HSD!F64*Inittialize!$F$12),
SUM(HS!F87*Inittialize!$F$3,HS!F56*Inittialize!$F$4,HS!F57*Inittialize!$F$5,HS!F58*Inittialize!$F$6,HS!F59*Inittialize!$F$7,HS!F60*Inittialize!$F$8,HS!F61*Inittialize!$F$9,HS!F62*Inittialize!$F$10,HS!F63*Inittialize!$F$11,HS!F64*Inittialize!$F$12)
)*IF(F71=F45,2,IF(F71=F32,3,IF(F71=F19,4,IF(F71=F6,5)))))</f>
        <v>0.96601756172135267</v>
      </c>
      <c r="G96" s="1">
        <f>IF(G71=HSDR!G5,HSDR!G57,
IF(Rules!$B$10=Rules!$D$10,
SUM(HSD!G87*Inittialize!$F$3,HSD!G56*Inittialize!$F$4,HSD!G57*Inittialize!$F$5,HSD!G58*Inittialize!$F$6,HSD!G59*Inittialize!$F$7,HSD!G60*Inittialize!$F$8,HSD!G61*Inittialize!$F$9,HSD!G62*Inittialize!$F$10,HSD!G63*Inittialize!$F$11,HSD!G64*Inittialize!$F$12),
SUM(HS!G87*Inittialize!$F$3,HS!G56*Inittialize!$F$4,HS!G57*Inittialize!$F$5,HS!G58*Inittialize!$F$6,HS!G59*Inittialize!$F$7,HS!G60*Inittialize!$F$8,HS!G61*Inittialize!$F$9,HS!G62*Inittialize!$F$10,HS!G63*Inittialize!$F$11,HS!G64*Inittialize!$F$12)
)*IF(G71=G45,2,IF(G71=G32,3,IF(G71=G19,4,IF(G71=G6,5)))))</f>
        <v>0.99065744330429117</v>
      </c>
      <c r="H96" s="1">
        <f>IF(H71=HSDR!H5,HSDR!H57,
IF(Rules!$B$10=Rules!$D$10,
SUM(HSD!H87*Inittialize!$F$3,HSD!H56*Inittialize!$F$4,HSD!H57*Inittialize!$F$5,HSD!H58*Inittialize!$F$6,HSD!H59*Inittialize!$F$7,HSD!H60*Inittialize!$F$8,HSD!H61*Inittialize!$F$9,HSD!H62*Inittialize!$F$10,HSD!H63*Inittialize!$F$11,HSD!H64*Inittialize!$F$12),
SUM(HS!H87*Inittialize!$F$3,HS!H56*Inittialize!$F$4,HS!H57*Inittialize!$F$5,HS!H58*Inittialize!$F$6,HS!H59*Inittialize!$F$7,HS!H60*Inittialize!$F$8,HS!H61*Inittialize!$F$9,HS!H62*Inittialize!$F$10,HS!H63*Inittialize!$F$11,HS!H64*Inittialize!$F$12)
)*IF(H71=H45,2,IF(H71=H32,3,IF(H71=H19,4,IF(H71=H6,5)))))</f>
        <v>0.849646840032666</v>
      </c>
      <c r="I96" s="1">
        <f>IF(I71=HSDR!I5,HSDR!I57,
IF(Rules!$B$10=Rules!$D$10,
SUM(HSD!I87*Inittialize!$F$3,HSD!I56*Inittialize!$F$4,HSD!I57*Inittialize!$F$5,HSD!I58*Inittialize!$F$6,HSD!I59*Inittialize!$F$7,HSD!I60*Inittialize!$F$8,HSD!I61*Inittialize!$F$9,HSD!I62*Inittialize!$F$10,HSD!I63*Inittialize!$F$11,HSD!I64*Inittialize!$F$12),
SUM(HS!I87*Inittialize!$F$3,HS!I56*Inittialize!$F$4,HS!I57*Inittialize!$F$5,HS!I58*Inittialize!$F$6,HS!I59*Inittialize!$F$7,HS!I60*Inittialize!$F$8,HS!I61*Inittialize!$F$9,HS!I62*Inittialize!$F$10,HS!I63*Inittialize!$F$11,HS!I64*Inittialize!$F$12)
)*IF(I71=I45,2,IF(I71=I32,3,IF(I71=I19,4,IF(I71=I6,5)))))</f>
        <v>0.34848677032407854</v>
      </c>
      <c r="J96" s="1">
        <f>IF(J71=HSDR!J5,HSDR!J57,
IF(Rules!$B$10=Rules!$D$10,
SUM(HSD!J87*Inittialize!$F$3,HSD!J56*Inittialize!$F$4,HSD!J57*Inittialize!$F$5,HSD!J58*Inittialize!$F$6,HSD!J59*Inittialize!$F$7,HSD!J60*Inittialize!$F$8,HSD!J61*Inittialize!$F$9,HSD!J62*Inittialize!$F$10,HSD!J63*Inittialize!$F$11,HSD!J64*Inittialize!$F$12),
SUM(HS!J87*Inittialize!$F$3,HS!J56*Inittialize!$F$4,HS!J57*Inittialize!$F$5,HS!J58*Inittialize!$F$6,HS!J59*Inittialize!$F$7,HS!J60*Inittialize!$F$8,HS!J61*Inittialize!$F$9,HS!J62*Inittialize!$F$10,HS!J63*Inittialize!$F$11,HS!J64*Inittialize!$F$12)
)*IF(J71=J45,2,IF(J71=J32,3,IF(J71=J19,4,IF(J71=J6,5)))))</f>
        <v>0.30994538935958654</v>
      </c>
      <c r="K96" s="9">
        <f>IF(K71=HSDR!K5,HSDR!K57,
IF(Rules!$B$10=Rules!$D$10,
SUM(HSD!K87*Inittialize!$F$3,HSD!K56*Inittialize!$F$4,HSD!K57*Inittialize!$F$5,HSD!K58*Inittialize!$F$6,HSD!K59*Inittialize!$F$7,HSD!K60*Inittialize!$F$8,HSD!K61*Inittialize!$F$9,HSD!K62*Inittialize!$F$10,HSD!K63*Inittialize!$F$11,HSD!K64*Inittialize!$F$12),
SUM(HS!K87*Inittialize!$F$3,HS!K56*Inittialize!$F$4,HS!K57*Inittialize!$F$5,HS!K58*Inittialize!$F$6,HS!K59*Inittialize!$F$7,HS!K60*Inittialize!$F$8,HS!K61*Inittialize!$F$9,HS!K62*Inittialize!$F$10,HS!K63*Inittialize!$F$11,HS!K64*Inittialize!$F$12)
)*IF(K71=K45,2,IF(K71=K32,3,IF(K71=K19,4,IF(K71=K6,5)))))</f>
        <v>0.26578617427732654</v>
      </c>
    </row>
    <row r="97" spans="1:11" x14ac:dyDescent="0.25">
      <c r="A97" s="98">
        <v>4</v>
      </c>
      <c r="B97" s="93">
        <f>IF(B72=HSDR!B7,HSDR!B59,
IF(Rules!$B$10=Rules!$D$10,
SUM(HSD!B88*Inittialize!$F$3,HSD!B57*Inittialize!$F$4,HSD!B58*Inittialize!$F$5,HSD!B59*Inittialize!$F$6,HSD!B60*Inittialize!$F$7,HSD!B61*Inittialize!$F$8,HSD!B62*Inittialize!$F$9,HSD!B63*Inittialize!$F$10,HSD!B64*Inittialize!$F$11,HSD!B65*Inittialize!$F$12),
SUM(HS!B88*Inittialize!$F$3,HS!B57*Inittialize!$F$4,HS!B58*Inittialize!$F$5,HS!B59*Inittialize!$F$6,HS!B60*Inittialize!$F$7,HS!B61*Inittialize!$F$8,HS!B62*Inittialize!$F$9,HS!B63*Inittialize!$F$10,HS!B64*Inittialize!$F$11,HS!B65*Inittialize!$F$12)
)*IF(B72=B46,2,IF(B72=B33,3,IF(B72=B20,4,IF(B72=B7,5)))))</f>
        <v>0.28836334875964992</v>
      </c>
      <c r="C97" s="1">
        <f>IF(C72=HSDR!C7,HSDR!C59,
IF(Rules!$B$10=Rules!$D$10,
SUM(HSD!C88*Inittialize!$F$3,HSD!C57*Inittialize!$F$4,HSD!C58*Inittialize!$F$5,HSD!C59*Inittialize!$F$6,HSD!C60*Inittialize!$F$7,HSD!C61*Inittialize!$F$8,HSD!C62*Inittialize!$F$9,HSD!C63*Inittialize!$F$10,HSD!C64*Inittialize!$F$11,HSD!C65*Inittialize!$F$12),
SUM(HS!C88*Inittialize!$F$3,HS!C57*Inittialize!$F$4,HS!C58*Inittialize!$F$5,HS!C59*Inittialize!$F$6,HS!C60*Inittialize!$F$7,HS!C61*Inittialize!$F$8,HS!C62*Inittialize!$F$9,HS!C63*Inittialize!$F$10,HS!C64*Inittialize!$F$11,HS!C65*Inittialize!$F$12)
)*IF(C72=C46,2,IF(C72=C33,3,IF(C72=C20,4,IF(C72=C7,5)))))</f>
        <v>0.44980237942279166</v>
      </c>
      <c r="D97" s="1">
        <f>IF(D72=HSDR!D7,HSDR!D59,
IF(Rules!$B$10=Rules!$D$10,
SUM(HSD!D88*Inittialize!$F$3,HSD!D57*Inittialize!$F$4,HSD!D58*Inittialize!$F$5,HSD!D59*Inittialize!$F$6,HSD!D60*Inittialize!$F$7,HSD!D61*Inittialize!$F$8,HSD!D62*Inittialize!$F$9,HSD!D63*Inittialize!$F$10,HSD!D64*Inittialize!$F$11,HSD!D65*Inittialize!$F$12),
SUM(HS!D88*Inittialize!$F$3,HS!D57*Inittialize!$F$4,HS!D58*Inittialize!$F$5,HS!D59*Inittialize!$F$6,HS!D60*Inittialize!$F$7,HS!D61*Inittialize!$F$8,HS!D62*Inittialize!$F$9,HS!D63*Inittialize!$F$10,HS!D64*Inittialize!$F$11,HS!D65*Inittialize!$F$12)
)*IF(D72=D46,2,IF(D72=D33,3,IF(D72=D20,4,IF(D72=D7,5)))))</f>
        <v>0.46597642749068685</v>
      </c>
      <c r="E97" s="1">
        <f>IF(E72=HSDR!E7,HSDR!E59,
IF(Rules!$B$10=Rules!$D$10,
SUM(HSD!E88*Inittialize!$F$3,HSD!E57*Inittialize!$F$4,HSD!E58*Inittialize!$F$5,HSD!E59*Inittialize!$F$6,HSD!E60*Inittialize!$F$7,HSD!E61*Inittialize!$F$8,HSD!E62*Inittialize!$F$9,HSD!E63*Inittialize!$F$10,HSD!E64*Inittialize!$F$11,HSD!E65*Inittialize!$F$12),
SUM(HS!E88*Inittialize!$F$3,HS!E57*Inittialize!$F$4,HS!E58*Inittialize!$F$5,HS!E59*Inittialize!$F$6,HS!E60*Inittialize!$F$7,HS!E61*Inittialize!$F$8,HS!E62*Inittialize!$F$9,HS!E63*Inittialize!$F$10,HS!E64*Inittialize!$F$11,HS!E65*Inittialize!$F$12)
)*IF(E72=E46,2,IF(E72=E33,3,IF(E72=E20,4,IF(E72=E7,5)))))</f>
        <v>0.48472541737079888</v>
      </c>
      <c r="F97" s="1">
        <f>IF(F72=HSDR!F7,HSDR!F59,
IF(Rules!$B$10=Rules!$D$10,
SUM(HSD!F88*Inittialize!$F$3,HSD!F57*Inittialize!$F$4,HSD!F58*Inittialize!$F$5,HSD!F59*Inittialize!$F$6,HSD!F60*Inittialize!$F$7,HSD!F61*Inittialize!$F$8,HSD!F62*Inittialize!$F$9,HSD!F63*Inittialize!$F$10,HSD!F64*Inittialize!$F$11,HSD!F65*Inittialize!$F$12),
SUM(HS!F88*Inittialize!$F$3,HS!F57*Inittialize!$F$4,HS!F58*Inittialize!$F$5,HS!F59*Inittialize!$F$6,HS!F60*Inittialize!$F$7,HS!F61*Inittialize!$F$8,HS!F62*Inittialize!$F$9,HS!F63*Inittialize!$F$10,HS!F64*Inittialize!$F$11,HS!F65*Inittialize!$F$12)
)*IF(F72=F46,2,IF(F72=F33,3,IF(F72=F20,4,IF(F72=F7,5)))))</f>
        <v>0.50194727739331357</v>
      </c>
      <c r="G97" s="1">
        <f>IF(G72=HSDR!G7,HSDR!G59,
IF(Rules!$B$10=Rules!$D$10,
SUM(HSD!G88*Inittialize!$F$3,HSD!G57*Inittialize!$F$4,HSD!G58*Inittialize!$F$5,HSD!G59*Inittialize!$F$6,HSD!G60*Inittialize!$F$7,HSD!G61*Inittialize!$F$8,HSD!G62*Inittialize!$F$9,HSD!G63*Inittialize!$F$10,HSD!G64*Inittialize!$F$11,HSD!G65*Inittialize!$F$12),
SUM(HS!G88*Inittialize!$F$3,HS!G57*Inittialize!$F$4,HS!G58*Inittialize!$F$5,HS!G59*Inittialize!$F$6,HS!G60*Inittialize!$F$7,HS!G61*Inittialize!$F$8,HS!G62*Inittialize!$F$9,HS!G63*Inittialize!$F$10,HS!G64*Inittialize!$F$11,HS!G65*Inittialize!$F$12)
)*IF(G72=G46,2,IF(G72=G33,3,IF(G72=G20,4,IF(G72=G7,5)))))</f>
        <v>0.52550268611926287</v>
      </c>
      <c r="H97" s="1">
        <f>IF(H72=HSDR!H7,HSDR!H59,
IF(Rules!$B$10=Rules!$D$10,
SUM(HSD!H88*Inittialize!$F$3,HSD!H57*Inittialize!$F$4,HSD!H58*Inittialize!$F$5,HSD!H59*Inittialize!$F$6,HSD!H60*Inittialize!$F$7,HSD!H61*Inittialize!$F$8,HSD!H62*Inittialize!$F$9,HSD!H63*Inittialize!$F$10,HSD!H64*Inittialize!$F$11,HSD!H65*Inittialize!$F$12),
SUM(HS!H88*Inittialize!$F$3,HS!H57*Inittialize!$F$4,HS!H58*Inittialize!$F$5,HS!H59*Inittialize!$F$6,HS!H60*Inittialize!$F$7,HS!H61*Inittialize!$F$8,HS!H62*Inittialize!$F$9,HS!H63*Inittialize!$F$10,HS!H64*Inittialize!$F$11,HS!H65*Inittialize!$F$12)
)*IF(H72=H46,2,IF(H72=H33,3,IF(H72=H20,4,IF(H72=H7,5)))))</f>
        <v>0.48230082177962352</v>
      </c>
      <c r="I97" s="1">
        <f>IF(I72=HSDR!I7,HSDR!I59,
IF(Rules!$B$10=Rules!$D$10,
SUM(HSD!I88*Inittialize!$F$3,HSD!I57*Inittialize!$F$4,HSD!I58*Inittialize!$F$5,HSD!I59*Inittialize!$F$6,HSD!I60*Inittialize!$F$7,HSD!I61*Inittialize!$F$8,HSD!I62*Inittialize!$F$9,HSD!I63*Inittialize!$F$10,HSD!I64*Inittialize!$F$11,HSD!I65*Inittialize!$F$12),
SUM(HS!I88*Inittialize!$F$3,HS!I57*Inittialize!$F$4,HS!I58*Inittialize!$F$5,HS!I59*Inittialize!$F$6,HS!I60*Inittialize!$F$7,HS!I61*Inittialize!$F$8,HS!I62*Inittialize!$F$9,HS!I63*Inittialize!$F$10,HS!I64*Inittialize!$F$11,HS!I65*Inittialize!$F$12)
)*IF(I72=I46,2,IF(I72=I33,3,IF(I72=I20,4,IF(I72=I7,5)))))</f>
        <v>0.3841447474995669</v>
      </c>
      <c r="J97" s="1">
        <f>IF(J72=HSDR!J7,HSDR!J59,
IF(Rules!$B$10=Rules!$D$10,
SUM(HSD!J88*Inittialize!$F$3,HSD!J57*Inittialize!$F$4,HSD!J58*Inittialize!$F$5,HSD!J59*Inittialize!$F$6,HSD!J60*Inittialize!$F$7,HSD!J61*Inittialize!$F$8,HSD!J62*Inittialize!$F$9,HSD!J63*Inittialize!$F$10,HSD!J64*Inittialize!$F$11,HSD!J65*Inittialize!$F$12),
SUM(HS!J88*Inittialize!$F$3,HS!J57*Inittialize!$F$4,HS!J58*Inittialize!$F$5,HS!J59*Inittialize!$F$6,HS!J60*Inittialize!$F$7,HS!J61*Inittialize!$F$8,HS!J62*Inittialize!$F$9,HS!J63*Inittialize!$F$10,HS!J64*Inittialize!$F$11,HS!J65*Inittialize!$F$12)
)*IF(J72=J46,2,IF(J72=J33,3,IF(J72=J20,4,IF(J72=J7,5)))))</f>
        <v>0.33681153361760302</v>
      </c>
      <c r="K97" s="9">
        <f>IF(K72=HSDR!K7,HSDR!K59,
IF(Rules!$B$10=Rules!$D$10,
SUM(HSD!K88*Inittialize!$F$3,HSD!K57*Inittialize!$F$4,HSD!K58*Inittialize!$F$5,HSD!K59*Inittialize!$F$6,HSD!K60*Inittialize!$F$7,HSD!K61*Inittialize!$F$8,HSD!K62*Inittialize!$F$9,HSD!K63*Inittialize!$F$10,HSD!K64*Inittialize!$F$11,HSD!K65*Inittialize!$F$12),
SUM(HS!K88*Inittialize!$F$3,HS!K57*Inittialize!$F$4,HS!K58*Inittialize!$F$5,HS!K59*Inittialize!$F$6,HS!K60*Inittialize!$F$7,HS!K61*Inittialize!$F$8,HS!K62*Inittialize!$F$9,HS!K63*Inittialize!$F$10,HS!K64*Inittialize!$F$11,HS!K65*Inittialize!$F$12)
)*IF(K72=K46,2,IF(K72=K33,3,IF(K72=K20,4,IF(K72=K7,5)))))</f>
        <v>0.29902709393405319</v>
      </c>
    </row>
    <row r="98" spans="1:11" x14ac:dyDescent="0.25">
      <c r="A98" s="98">
        <v>5</v>
      </c>
      <c r="B98" s="93">
        <f>IF(B73=HSDR!B9,HSDR!B61,
IF(Rules!$B$10=Rules!$D$10,
SUM(HSD!B89*Inittialize!$F$3,HSD!B58*Inittialize!$F$4,HSD!B59*Inittialize!$F$5,HSD!B60*Inittialize!$F$6,HSD!B61*Inittialize!$F$7,HSD!B62*Inittialize!$F$8,HSD!B63*Inittialize!$F$9,HSD!B64*Inittialize!$F$10,HSD!B65*Inittialize!$F$11,HSD!B66*Inittialize!$F$12),
SUM(HS!B89*Inittialize!$F$3,HS!B58*Inittialize!$F$4,HS!B59*Inittialize!$F$5,HS!B60*Inittialize!$F$6,HS!B61*Inittialize!$F$7,HS!B62*Inittialize!$F$8,HS!B63*Inittialize!$F$9,HS!B64*Inittialize!$F$10,HS!B65*Inittialize!$F$11,HS!B66*Inittialize!$F$12)
)*IF(B73=B47,2,IF(B73=B34,3,IF(B73=B21,4,IF(B73=B8,5)))))</f>
        <v>0.37304965193433309</v>
      </c>
      <c r="C98" s="1">
        <f>IF(C73=HSDR!C9,HSDR!C61,
IF(Rules!$B$10=Rules!$D$10,
SUM(HSD!C89*Inittialize!$F$3,HSD!C58*Inittialize!$F$4,HSD!C59*Inittialize!$F$5,HSD!C60*Inittialize!$F$6,HSD!C61*Inittialize!$F$7,HSD!C62*Inittialize!$F$8,HSD!C63*Inittialize!$F$9,HSD!C64*Inittialize!$F$10,HSD!C65*Inittialize!$F$11,HSD!C66*Inittialize!$F$12),
SUM(HS!C89*Inittialize!$F$3,HS!C58*Inittialize!$F$4,HS!C59*Inittialize!$F$5,HS!C60*Inittialize!$F$6,HS!C61*Inittialize!$F$7,HS!C62*Inittialize!$F$8,HS!C63*Inittialize!$F$9,HS!C64*Inittialize!$F$10,HS!C65*Inittialize!$F$11,HS!C66*Inittialize!$F$12)
)*IF(C73=C47,2,IF(C73=C34,3,IF(C73=C21,4,IF(C73=C8,5)))))</f>
        <v>1.1011257653812758</v>
      </c>
      <c r="D98" s="1">
        <f>IF(D73=HSDR!D9,HSDR!D61,
IF(Rules!$B$10=Rules!$D$10,
SUM(HSD!D89*Inittialize!$F$3,HSD!D58*Inittialize!$F$4,HSD!D59*Inittialize!$F$5,HSD!D60*Inittialize!$F$6,HSD!D61*Inittialize!$F$7,HSD!D62*Inittialize!$F$8,HSD!D63*Inittialize!$F$9,HSD!D64*Inittialize!$F$10,HSD!D65*Inittialize!$F$11,HSD!D66*Inittialize!$F$12),
SUM(HS!D89*Inittialize!$F$3,HS!D58*Inittialize!$F$4,HS!D59*Inittialize!$F$5,HS!D60*Inittialize!$F$6,HS!D61*Inittialize!$F$7,HS!D62*Inittialize!$F$8,HS!D63*Inittialize!$F$9,HS!D64*Inittialize!$F$10,HS!D65*Inittialize!$F$11,HS!D66*Inittialize!$F$12)
)*IF(D73=D47,2,IF(D73=D34,3,IF(D73=D21,4,IF(D73=D8,5)))))</f>
        <v>1.1287287215745923</v>
      </c>
      <c r="E98" s="1">
        <f>IF(E73=HSDR!E9,HSDR!E61,
IF(Rules!$B$10=Rules!$D$10,
SUM(HSD!E89*Inittialize!$F$3,HSD!E58*Inittialize!$F$4,HSD!E59*Inittialize!$F$5,HSD!E60*Inittialize!$F$6,HSD!E61*Inittialize!$F$7,HSD!E62*Inittialize!$F$8,HSD!E63*Inittialize!$F$9,HSD!E64*Inittialize!$F$10,HSD!E65*Inittialize!$F$11,HSD!E66*Inittialize!$F$12),
SUM(HS!E89*Inittialize!$F$3,HS!E58*Inittialize!$F$4,HS!E59*Inittialize!$F$5,HS!E60*Inittialize!$F$6,HS!E61*Inittialize!$F$7,HS!E62*Inittialize!$F$8,HS!E63*Inittialize!$F$9,HS!E64*Inittialize!$F$10,HS!E65*Inittialize!$F$11,HS!E66*Inittialize!$F$12)
)*IF(E73=E47,2,IF(E73=E34,3,IF(E73=E21,4,IF(E73=E8,5)))))</f>
        <v>1.1570097044780419</v>
      </c>
      <c r="F98" s="1">
        <f>IF(F73=HSDR!F9,HSDR!F61,
IF(Rules!$B$10=Rules!$D$10,
SUM(HSD!F89*Inittialize!$F$3,HSD!F58*Inittialize!$F$4,HSD!F59*Inittialize!$F$5,HSD!F60*Inittialize!$F$6,HSD!F61*Inittialize!$F$7,HSD!F62*Inittialize!$F$8,HSD!F63*Inittialize!$F$9,HSD!F64*Inittialize!$F$10,HSD!F65*Inittialize!$F$11,HSD!F66*Inittialize!$F$12),
SUM(HS!F89*Inittialize!$F$3,HS!F58*Inittialize!$F$4,HS!F59*Inittialize!$F$5,HS!F60*Inittialize!$F$6,HS!F61*Inittialize!$F$7,HS!F62*Inittialize!$F$8,HS!F63*Inittialize!$F$9,HS!F64*Inittialize!$F$10,HS!F65*Inittialize!$F$11,HS!F66*Inittialize!$F$12)
)*IF(F73=F47,2,IF(F73=F34,3,IF(F73=F21,4,IF(F73=F8,5)))))</f>
        <v>1.1852554608023249</v>
      </c>
      <c r="G98" s="1">
        <f>IF(G73=HSDR!G9,HSDR!G61,
IF(Rules!$B$10=Rules!$D$10,
SUM(HSD!G89*Inittialize!$F$3,HSD!G58*Inittialize!$F$4,HSD!G59*Inittialize!$F$5,HSD!G60*Inittialize!$F$6,HSD!G61*Inittialize!$F$7,HSD!G62*Inittialize!$F$8,HSD!G63*Inittialize!$F$9,HSD!G64*Inittialize!$F$10,HSD!G65*Inittialize!$F$11,HSD!G66*Inittialize!$F$12),
SUM(HS!G89*Inittialize!$F$3,HS!G58*Inittialize!$F$4,HS!G59*Inittialize!$F$5,HS!G60*Inittialize!$F$6,HS!G61*Inittialize!$F$7,HS!G62*Inittialize!$F$8,HS!G63*Inittialize!$F$9,HS!G64*Inittialize!$F$10,HS!G65*Inittialize!$F$11,HS!G66*Inittialize!$F$12)
)*IF(G73=G47,2,IF(G73=G34,3,IF(G73=G21,4,IF(G73=G8,5)))))</f>
        <v>1.2199493719560808</v>
      </c>
      <c r="H98" s="1">
        <f>IF(H73=HSDR!H9,HSDR!H61,
IF(Rules!$B$10=Rules!$D$10,
SUM(HSD!H89*Inittialize!$F$3,HSD!H58*Inittialize!$F$4,HSD!H59*Inittialize!$F$5,HSD!H60*Inittialize!$F$6,HSD!H61*Inittialize!$F$7,HSD!H62*Inittialize!$F$8,HSD!H63*Inittialize!$F$9,HSD!H64*Inittialize!$F$10,HSD!H65*Inittialize!$F$11,HSD!H66*Inittialize!$F$12),
SUM(HS!H89*Inittialize!$F$3,HS!H58*Inittialize!$F$4,HS!H59*Inittialize!$F$5,HS!H60*Inittialize!$F$6,HS!H61*Inittialize!$F$7,HS!H62*Inittialize!$F$8,HS!H63*Inittialize!$F$9,HS!H64*Inittialize!$F$10,HS!H65*Inittialize!$F$11,HS!H66*Inittialize!$F$12)
)*IF(H73=H47,2,IF(H73=H34,3,IF(H73=H21,4,IF(H73=H8,5)))))</f>
        <v>1.1213167131939819</v>
      </c>
      <c r="I98" s="1">
        <f>IF(I73=HSDR!I9,HSDR!I61,
IF(Rules!$B$10=Rules!$D$10,
SUM(HSD!I89*Inittialize!$F$3,HSD!I58*Inittialize!$F$4,HSD!I59*Inittialize!$F$5,HSD!I60*Inittialize!$F$6,HSD!I61*Inittialize!$F$7,HSD!I62*Inittialize!$F$8,HSD!I63*Inittialize!$F$9,HSD!I64*Inittialize!$F$10,HSD!I65*Inittialize!$F$11,HSD!I66*Inittialize!$F$12),
SUM(HS!I89*Inittialize!$F$3,HS!I58*Inittialize!$F$4,HS!I59*Inittialize!$F$5,HS!I60*Inittialize!$F$6,HS!I61*Inittialize!$F$7,HS!I62*Inittialize!$F$8,HS!I63*Inittialize!$F$9,HS!I64*Inittialize!$F$10,HS!I65*Inittialize!$F$11,HS!I66*Inittialize!$F$12)
)*IF(I73=I47,2,IF(I73=I34,3,IF(I73=I21,4,IF(I73=I8,5)))))</f>
        <v>1.0692068124279952</v>
      </c>
      <c r="J98" s="1">
        <f>IF(J73=HSDR!J9,HSDR!J61,
IF(Rules!$B$10=Rules!$D$10,
SUM(HSD!J89*Inittialize!$F$3,HSD!J58*Inittialize!$F$4,HSD!J59*Inittialize!$F$5,HSD!J60*Inittialize!$F$6,HSD!J61*Inittialize!$F$7,HSD!J62*Inittialize!$F$8,HSD!J63*Inittialize!$F$9,HSD!J64*Inittialize!$F$10,HSD!J65*Inittialize!$F$11,HSD!J66*Inittialize!$F$12),
SUM(HS!J89*Inittialize!$F$3,HS!J58*Inittialize!$F$4,HS!J59*Inittialize!$F$5,HS!J60*Inittialize!$F$6,HS!J61*Inittialize!$F$7,HS!J62*Inittialize!$F$8,HS!J63*Inittialize!$F$9,HS!J64*Inittialize!$F$10,HS!J65*Inittialize!$F$11,HS!J66*Inittialize!$F$12)
)*IF(J73=J47,2,IF(J73=J34,3,IF(J73=J21,4,IF(J73=J8,5)))))</f>
        <v>0.98512101765013715</v>
      </c>
      <c r="K98" s="9">
        <f>IF(K73=HSDR!K9,HSDR!K61,
IF(Rules!$B$10=Rules!$D$10,
SUM(HSD!K89*Inittialize!$F$3,HSD!K58*Inittialize!$F$4,HSD!K59*Inittialize!$F$5,HSD!K60*Inittialize!$F$6,HSD!K61*Inittialize!$F$7,HSD!K62*Inittialize!$F$8,HSD!K63*Inittialize!$F$9,HSD!K64*Inittialize!$F$10,HSD!K65*Inittialize!$F$11,HSD!K66*Inittialize!$F$12),
SUM(HS!K89*Inittialize!$F$3,HS!K58*Inittialize!$F$4,HS!K59*Inittialize!$F$5,HS!K60*Inittialize!$F$6,HS!K61*Inittialize!$F$7,HS!K62*Inittialize!$F$8,HS!K63*Inittialize!$F$9,HS!K64*Inittialize!$F$10,HS!K65*Inittialize!$F$11,HS!K66*Inittialize!$F$12)
)*IF(K73=K47,2,IF(K73=K34,3,IF(K73=K21,4,IF(K73=K8,5)))))</f>
        <v>0.39412588394544312</v>
      </c>
    </row>
    <row r="99" spans="1:11" x14ac:dyDescent="0.25">
      <c r="A99" s="98">
        <v>6</v>
      </c>
      <c r="B99" s="93">
        <f>IF(B74=HSDR!B11,HSDR!B63,
IF(Rules!$B$10=Rules!$D$10,
SUM(HSD!B90*Inittialize!$F$3,HSD!B59*Inittialize!$F$4,HSD!B60*Inittialize!$F$5,HSD!B61*Inittialize!$F$6,HSD!B62*Inittialize!$F$7,HSD!B63*Inittialize!$F$8,HSD!B64*Inittialize!$F$9,HSD!B65*Inittialize!$F$10,HSD!B66*Inittialize!$F$11,HSD!B67*Inittialize!$F$12),
SUM(HS!B90*Inittialize!$F$3,HS!B59*Inittialize!$F$4,HS!B60*Inittialize!$F$5,HS!B61*Inittialize!$F$6,HS!B62*Inittialize!$F$7,HS!B63*Inittialize!$F$8,HS!B64*Inittialize!$F$9,HS!B65*Inittialize!$F$10,HS!B66*Inittialize!$F$11,HS!B67*Inittialize!$F$12)
)*IF(B74=B48,2,IF(B74=B35,3,IF(B74=B22,4,IF(B74=B9,5)))))</f>
        <v>0.22932137132783617</v>
      </c>
      <c r="C99" s="1">
        <f>IF(C74=HSDR!C11,HSDR!C63,
IF(Rules!$B$10=Rules!$D$10,
SUM(HSD!C90*Inittialize!$F$3,HSD!C59*Inittialize!$F$4,HSD!C60*Inittialize!$F$5,HSD!C61*Inittialize!$F$6,HSD!C62*Inittialize!$F$7,HSD!C63*Inittialize!$F$8,HSD!C64*Inittialize!$F$9,HSD!C65*Inittialize!$F$10,HSD!C66*Inittialize!$F$11,HSD!C67*Inittialize!$F$12),
SUM(HS!C90*Inittialize!$F$3,HS!C59*Inittialize!$F$4,HS!C60*Inittialize!$F$5,HS!C61*Inittialize!$F$6,HS!C62*Inittialize!$F$7,HS!C63*Inittialize!$F$8,HS!C64*Inittialize!$F$9,HS!C65*Inittialize!$F$10,HS!C66*Inittialize!$F$11,HS!C67*Inittialize!$F$12)
)*IF(C74=C48,2,IF(C74=C35,3,IF(C74=C22,4,IF(C74=C9,5)))))</f>
        <v>0.3484437814934257</v>
      </c>
      <c r="D99" s="1">
        <f>IF(D74=HSDR!D11,HSDR!D63,
IF(Rules!$B$10=Rules!$D$10,
SUM(HSD!D90*Inittialize!$F$3,HSD!D59*Inittialize!$F$4,HSD!D60*Inittialize!$F$5,HSD!D61*Inittialize!$F$6,HSD!D62*Inittialize!$F$7,HSD!D63*Inittialize!$F$8,HSD!D64*Inittialize!$F$9,HSD!D65*Inittialize!$F$10,HSD!D66*Inittialize!$F$11,HSD!D67*Inittialize!$F$12),
SUM(HS!D90*Inittialize!$F$3,HS!D59*Inittialize!$F$4,HS!D60*Inittialize!$F$5,HS!D61*Inittialize!$F$6,HS!D62*Inittialize!$F$7,HS!D63*Inittialize!$F$8,HS!D64*Inittialize!$F$9,HS!D65*Inittialize!$F$10,HS!D66*Inittialize!$F$11,HS!D67*Inittialize!$F$12)
)*IF(D74=D48,2,IF(D74=D35,3,IF(D74=D22,4,IF(D74=D9,5)))))</f>
        <v>0.85861112923726712</v>
      </c>
      <c r="E99" s="1">
        <f>IF(E74=HSDR!E11,HSDR!E63,
IF(Rules!$B$10=Rules!$D$10,
SUM(HSD!E90*Inittialize!$F$3,HSD!E59*Inittialize!$F$4,HSD!E60*Inittialize!$F$5,HSD!E61*Inittialize!$F$6,HSD!E62*Inittialize!$F$7,HSD!E63*Inittialize!$F$8,HSD!E64*Inittialize!$F$9,HSD!E65*Inittialize!$F$10,HSD!E66*Inittialize!$F$11,HSD!E67*Inittialize!$F$12),
SUM(HS!E90*Inittialize!$F$3,HS!E59*Inittialize!$F$4,HS!E60*Inittialize!$F$5,HS!E61*Inittialize!$F$6,HS!E62*Inittialize!$F$7,HS!E63*Inittialize!$F$8,HS!E64*Inittialize!$F$9,HS!E65*Inittialize!$F$10,HS!E66*Inittialize!$F$11,HS!E67*Inittialize!$F$12)
)*IF(E74=E48,2,IF(E74=E35,3,IF(E74=E22,4,IF(E74=E9,5)))))</f>
        <v>0.89913457589304446</v>
      </c>
      <c r="F99" s="1">
        <f>IF(F74=HSDR!F11,HSDR!F63,
IF(Rules!$B$10=Rules!$D$10,
SUM(HSD!F90*Inittialize!$F$3,HSD!F59*Inittialize!$F$4,HSD!F60*Inittialize!$F$5,HSD!F61*Inittialize!$F$6,HSD!F62*Inittialize!$F$7,HSD!F63*Inittialize!$F$8,HSD!F64*Inittialize!$F$9,HSD!F65*Inittialize!$F$10,HSD!F66*Inittialize!$F$11,HSD!F67*Inittialize!$F$12),
SUM(HS!F90*Inittialize!$F$3,HS!F59*Inittialize!$F$4,HS!F60*Inittialize!$F$5,HS!F61*Inittialize!$F$6,HS!F62*Inittialize!$F$7,HS!F63*Inittialize!$F$8,HS!F64*Inittialize!$F$9,HS!F65*Inittialize!$F$10,HS!F66*Inittialize!$F$11,HS!F67*Inittialize!$F$12)
)*IF(F74=F48,2,IF(F74=F35,3,IF(F74=F22,4,IF(F74=F9,5)))))</f>
        <v>0.93816167607316348</v>
      </c>
      <c r="G99" s="1">
        <f>IF(G74=HSDR!G11,HSDR!G63,
IF(Rules!$B$10=Rules!$D$10,
SUM(HSD!G90*Inittialize!$F$3,HSD!G59*Inittialize!$F$4,HSD!G60*Inittialize!$F$5,HSD!G61*Inittialize!$F$6,HSD!G62*Inittialize!$F$7,HSD!G63*Inittialize!$F$8,HSD!G64*Inittialize!$F$9,HSD!G65*Inittialize!$F$10,HSD!G66*Inittialize!$F$11,HSD!G67*Inittialize!$F$12),
SUM(HS!G90*Inittialize!$F$3,HS!G59*Inittialize!$F$4,HS!G60*Inittialize!$F$5,HS!G61*Inittialize!$F$6,HS!G62*Inittialize!$F$7,HS!G63*Inittialize!$F$8,HS!G64*Inittialize!$F$9,HS!G65*Inittialize!$F$10,HS!G66*Inittialize!$F$11,HS!G67*Inittialize!$F$12)
)*IF(G74=G48,2,IF(G74=G35,3,IF(G74=G22,4,IF(G74=G9,5)))))</f>
        <v>0.96024747214030381</v>
      </c>
      <c r="H99" s="1">
        <f>IF(H74=HSDR!H11,HSDR!H63,
IF(Rules!$B$10=Rules!$D$10,
SUM(HSD!H90*Inittialize!$F$3,HSD!H59*Inittialize!$F$4,HSD!H60*Inittialize!$F$5,HSD!H61*Inittialize!$F$6,HSD!H62*Inittialize!$F$7,HSD!H63*Inittialize!$F$8,HSD!H64*Inittialize!$F$9,HSD!H65*Inittialize!$F$10,HSD!H66*Inittialize!$F$11,HSD!H67*Inittialize!$F$12),
SUM(HS!H90*Inittialize!$F$3,HS!H59*Inittialize!$F$4,HS!H60*Inittialize!$F$5,HS!H61*Inittialize!$F$6,HS!H62*Inittialize!$F$7,HS!H63*Inittialize!$F$8,HS!H64*Inittialize!$F$9,HS!H65*Inittialize!$F$10,HS!H66*Inittialize!$F$11,HS!H67*Inittialize!$F$12)
)*IF(H74=H48,2,IF(H74=H35,3,IF(H74=H22,4,IF(H74=H9,5)))))</f>
        <v>0.35541355077168107</v>
      </c>
      <c r="I99" s="1">
        <f>IF(I74=HSDR!I11,HSDR!I63,
IF(Rules!$B$10=Rules!$D$10,
SUM(HSD!I90*Inittialize!$F$3,HSD!I59*Inittialize!$F$4,HSD!I60*Inittialize!$F$5,HSD!I61*Inittialize!$F$6,HSD!I62*Inittialize!$F$7,HSD!I63*Inittialize!$F$8,HSD!I64*Inittialize!$F$9,HSD!I65*Inittialize!$F$10,HSD!I66*Inittialize!$F$11,HSD!I67*Inittialize!$F$12),
SUM(HS!I90*Inittialize!$F$3,HS!I59*Inittialize!$F$4,HS!I60*Inittialize!$F$5,HS!I61*Inittialize!$F$6,HS!I62*Inittialize!$F$7,HS!I63*Inittialize!$F$8,HS!I64*Inittialize!$F$9,HS!I65*Inittialize!$F$10,HS!I66*Inittialize!$F$11,HS!I67*Inittialize!$F$12)
)*IF(I74=I48,2,IF(I74=I35,3,IF(I74=I22,4,IF(I74=I9,5)))))</f>
        <v>0.32514100115062705</v>
      </c>
      <c r="J99" s="1">
        <f>IF(J74=HSDR!J11,HSDR!J63,
IF(Rules!$B$10=Rules!$D$10,
SUM(HSD!J90*Inittialize!$F$3,HSD!J59*Inittialize!$F$4,HSD!J60*Inittialize!$F$5,HSD!J61*Inittialize!$F$6,HSD!J62*Inittialize!$F$7,HSD!J63*Inittialize!$F$8,HSD!J64*Inittialize!$F$9,HSD!J65*Inittialize!$F$10,HSD!J66*Inittialize!$F$11,HSD!J67*Inittialize!$F$12),
SUM(HS!J90*Inittialize!$F$3,HS!J59*Inittialize!$F$4,HS!J60*Inittialize!$F$5,HS!J61*Inittialize!$F$6,HS!J62*Inittialize!$F$7,HS!J63*Inittialize!$F$8,HS!J64*Inittialize!$F$9,HS!J65*Inittialize!$F$10,HS!J66*Inittialize!$F$11,HS!J67*Inittialize!$F$12)
)*IF(J74=J48,2,IF(J74=J35,3,IF(J74=J22,4,IF(J74=J9,5)))))</f>
        <v>0.29007768787413191</v>
      </c>
      <c r="K99" s="9">
        <f>IF(K74=HSDR!K11,HSDR!K63,
IF(Rules!$B$10=Rules!$D$10,
SUM(HSD!K90*Inittialize!$F$3,HSD!K59*Inittialize!$F$4,HSD!K60*Inittialize!$F$5,HSD!K61*Inittialize!$F$6,HSD!K62*Inittialize!$F$7,HSD!K63*Inittialize!$F$8,HSD!K64*Inittialize!$F$9,HSD!K65*Inittialize!$F$10,HSD!K66*Inittialize!$F$11,HSD!K67*Inittialize!$F$12),
SUM(HS!K90*Inittialize!$F$3,HS!K59*Inittialize!$F$4,HS!K60*Inittialize!$F$5,HS!K61*Inittialize!$F$6,HS!K62*Inittialize!$F$7,HS!K63*Inittialize!$F$8,HS!K64*Inittialize!$F$9,HS!K65*Inittialize!$F$10,HS!K66*Inittialize!$F$11,HS!K67*Inittialize!$F$12)
)*IF(K74=K48,2,IF(K74=K35,3,IF(K74=K22,4,IF(K74=K9,5)))))</f>
        <v>0.2488921581952955</v>
      </c>
    </row>
    <row r="100" spans="1:11" x14ac:dyDescent="0.25">
      <c r="A100" s="98">
        <v>7</v>
      </c>
      <c r="B100" s="93">
        <f>IF(B75=HSDR!B13,HSDR!B65,
IF(Rules!$B$10=Rules!$D$10,
SUM(HSD!B91*Inittialize!$F$3,HSD!B60*Inittialize!$F$4,HSD!B61*Inittialize!$F$5,HSD!B62*Inittialize!$F$6,HSD!B63*Inittialize!$F$7,HSD!B64*Inittialize!$F$8,HSD!B65*Inittialize!$F$9,HSD!B66*Inittialize!$F$10,HSD!B67*Inittialize!$F$11,HSD!B68*Inittialize!$F$12),
SUM(HS!B91*Inittialize!$F$3,HS!B60*Inittialize!$F$4,HS!B61*Inittialize!$F$5,HS!B62*Inittialize!$F$6,HS!B63*Inittialize!$F$7,HS!B64*Inittialize!$F$8,HS!B65*Inittialize!$F$9,HS!B66*Inittialize!$F$10,HS!B67*Inittialize!$F$11,HS!B68*Inittialize!$F$12)
)*IF(B75=B49,2,IF(B75=B36,3,IF(B75=B23,4,IF(B75=B10,5)))))</f>
        <v>0.19773118242043017</v>
      </c>
      <c r="C100" s="1">
        <f>IF(C75=HSDR!C13,HSDR!C65,
IF(Rules!$B$10=Rules!$D$10,
SUM(HSD!C91*Inittialize!$F$3,HSD!C60*Inittialize!$F$4,HSD!C61*Inittialize!$F$5,HSD!C62*Inittialize!$F$6,HSD!C63*Inittialize!$F$7,HSD!C64*Inittialize!$F$8,HSD!C65*Inittialize!$F$9,HSD!C66*Inittialize!$F$10,HSD!C67*Inittialize!$F$11,HSD!C68*Inittialize!$F$12),
SUM(HS!C91*Inittialize!$F$3,HS!C60*Inittialize!$F$4,HS!C61*Inittialize!$F$5,HS!C62*Inittialize!$F$6,HS!C63*Inittialize!$F$7,HS!C64*Inittialize!$F$8,HS!C65*Inittialize!$F$9,HS!C66*Inittialize!$F$10,HS!C67*Inittialize!$F$11,HS!C68*Inittialize!$F$12)
)*IF(C75=C49,2,IF(C75=C36,3,IF(C75=C23,4,IF(C75=C10,5)))))</f>
        <v>0.81486145512095542</v>
      </c>
      <c r="D100" s="1">
        <f>IF(D75=HSDR!D13,HSDR!D65,
IF(Rules!$B$10=Rules!$D$10,
SUM(HSD!D91*Inittialize!$F$3,HSD!D60*Inittialize!$F$4,HSD!D61*Inittialize!$F$5,HSD!D62*Inittialize!$F$6,HSD!D63*Inittialize!$F$7,HSD!D64*Inittialize!$F$8,HSD!D65*Inittialize!$F$9,HSD!D66*Inittialize!$F$10,HSD!D67*Inittialize!$F$11,HSD!D68*Inittialize!$F$12),
SUM(HS!D91*Inittialize!$F$3,HS!D60*Inittialize!$F$4,HS!D61*Inittialize!$F$5,HS!D62*Inittialize!$F$6,HS!D63*Inittialize!$F$7,HS!D64*Inittialize!$F$8,HS!D65*Inittialize!$F$9,HS!D66*Inittialize!$F$10,HS!D67*Inittialize!$F$11,HS!D68*Inittialize!$F$12)
)*IF(D75=D49,2,IF(D75=D36,3,IF(D75=D23,4,IF(D75=D10,5)))))</f>
        <v>0.84997031549795721</v>
      </c>
      <c r="E100" s="1">
        <f>IF(E75=HSDR!E13,HSDR!E65,
IF(Rules!$B$10=Rules!$D$10,
SUM(HSD!E91*Inittialize!$F$3,HSD!E60*Inittialize!$F$4,HSD!E61*Inittialize!$F$5,HSD!E62*Inittialize!$F$6,HSD!E63*Inittialize!$F$7,HSD!E64*Inittialize!$F$8,HSD!E65*Inittialize!$F$9,HSD!E66*Inittialize!$F$10,HSD!E67*Inittialize!$F$11,HSD!E68*Inittialize!$F$12),
SUM(HS!E91*Inittialize!$F$3,HS!E60*Inittialize!$F$4,HS!E61*Inittialize!$F$5,HS!E62*Inittialize!$F$6,HS!E63*Inittialize!$F$7,HS!E64*Inittialize!$F$8,HS!E65*Inittialize!$F$9,HS!E66*Inittialize!$F$10,HS!E67*Inittialize!$F$11,HS!E68*Inittialize!$F$12)
)*IF(E75=E49,2,IF(E75=E36,3,IF(E75=E23,4,IF(E75=E10,5)))))</f>
        <v>0.89042446127318731</v>
      </c>
      <c r="F100" s="1">
        <f>IF(F75=HSDR!F13,HSDR!F65,
IF(Rules!$B$10=Rules!$D$10,
SUM(HSD!F91*Inittialize!$F$3,HSD!F60*Inittialize!$F$4,HSD!F61*Inittialize!$F$5,HSD!F62*Inittialize!$F$6,HSD!F63*Inittialize!$F$7,HSD!F64*Inittialize!$F$8,HSD!F65*Inittialize!$F$9,HSD!F66*Inittialize!$F$10,HSD!F67*Inittialize!$F$11,HSD!F68*Inittialize!$F$12),
SUM(HS!F91*Inittialize!$F$3,HS!F60*Inittialize!$F$4,HS!F61*Inittialize!$F$5,HS!F62*Inittialize!$F$6,HS!F63*Inittialize!$F$7,HS!F64*Inittialize!$F$8,HS!F65*Inittialize!$F$9,HS!F66*Inittialize!$F$10,HS!F67*Inittialize!$F$11,HS!F68*Inittialize!$F$12)
)*IF(F75=F49,2,IF(F75=F36,3,IF(F75=F23,4,IF(F75=F10,5)))))</f>
        <v>0.92955686660208148</v>
      </c>
      <c r="G100" s="1">
        <f>IF(G75=HSDR!G13,HSDR!G65,
IF(Rules!$B$10=Rules!$D$10,
SUM(HSD!G91*Inittialize!$F$3,HSD!G60*Inittialize!$F$4,HSD!G61*Inittialize!$F$5,HSD!G62*Inittialize!$F$6,HSD!G63*Inittialize!$F$7,HSD!G64*Inittialize!$F$8,HSD!G65*Inittialize!$F$9,HSD!G66*Inittialize!$F$10,HSD!G67*Inittialize!$F$11,HSD!G68*Inittialize!$F$12),
SUM(HS!G91*Inittialize!$F$3,HS!G60*Inittialize!$F$4,HS!G61*Inittialize!$F$5,HS!G62*Inittialize!$F$6,HS!G63*Inittialize!$F$7,HS!G64*Inittialize!$F$8,HS!G65*Inittialize!$F$9,HS!G66*Inittialize!$F$10,HS!G67*Inittialize!$F$11,HS!G68*Inittialize!$F$12)
)*IF(G75=G49,2,IF(G75=G36,3,IF(G75=G23,4,IF(G75=G10,5)))))</f>
        <v>0.95462992485296416</v>
      </c>
      <c r="H100" s="1">
        <f>IF(H75=HSDR!H13,HSDR!H65,
IF(Rules!$B$10=Rules!$D$10,
SUM(HSD!H91*Inittialize!$F$3,HSD!H60*Inittialize!$F$4,HSD!H61*Inittialize!$F$5,HSD!H62*Inittialize!$F$6,HSD!H63*Inittialize!$F$7,HSD!H64*Inittialize!$F$8,HSD!H65*Inittialize!$F$9,HSD!H66*Inittialize!$F$10,HSD!H67*Inittialize!$F$11,HSD!H68*Inittialize!$F$12),
SUM(HS!H91*Inittialize!$F$3,HS!H60*Inittialize!$F$4,HS!H61*Inittialize!$F$5,HS!H62*Inittialize!$F$6,HS!H63*Inittialize!$F$7,HS!H64*Inittialize!$F$8,HS!H65*Inittialize!$F$9,HS!H66*Inittialize!$F$10,HS!H67*Inittialize!$F$11,HS!H68*Inittialize!$F$12)
)*IF(H75=H49,2,IF(H75=H36,3,IF(H75=H23,4,IF(H75=H10,5)))))</f>
        <v>0.75851234839713855</v>
      </c>
      <c r="I100" s="1">
        <f>IF(I75=HSDR!I13,HSDR!I65,
IF(Rules!$B$10=Rules!$D$10,
SUM(HSD!I91*Inittialize!$F$3,HSD!I60*Inittialize!$F$4,HSD!I61*Inittialize!$F$5,HSD!I62*Inittialize!$F$6,HSD!I63*Inittialize!$F$7,HSD!I64*Inittialize!$F$8,HSD!I65*Inittialize!$F$9,HSD!I66*Inittialize!$F$10,HSD!I67*Inittialize!$F$11,HSD!I68*Inittialize!$F$12),
SUM(HS!I91*Inittialize!$F$3,HS!I60*Inittialize!$F$4,HS!I61*Inittialize!$F$5,HS!I62*Inittialize!$F$6,HS!I63*Inittialize!$F$7,HS!I64*Inittialize!$F$8,HS!I65*Inittialize!$F$9,HS!I66*Inittialize!$F$10,HS!I67*Inittialize!$F$11,HS!I68*Inittialize!$F$12)
)*IF(I75=I49,2,IF(I75=I36,3,IF(I75=I23,4,IF(I75=I10,5)))))</f>
        <v>0.28035116935946924</v>
      </c>
      <c r="J100" s="1">
        <f>IF(J75=HSDR!J13,HSDR!J65,
IF(Rules!$B$10=Rules!$D$10,
SUM(HSD!J91*Inittialize!$F$3,HSD!J60*Inittialize!$F$4,HSD!J61*Inittialize!$F$5,HSD!J62*Inittialize!$F$6,HSD!J63*Inittialize!$F$7,HSD!J64*Inittialize!$F$8,HSD!J65*Inittialize!$F$9,HSD!J66*Inittialize!$F$10,HSD!J67*Inittialize!$F$11,HSD!J68*Inittialize!$F$12),
SUM(HS!J91*Inittialize!$F$3,HS!J60*Inittialize!$F$4,HS!J61*Inittialize!$F$5,HS!J62*Inittialize!$F$6,HS!J63*Inittialize!$F$7,HS!J64*Inittialize!$F$8,HS!J65*Inittialize!$F$9,HS!J66*Inittialize!$F$10,HS!J67*Inittialize!$F$11,HS!J68*Inittialize!$F$12)
)*IF(J75=J49,2,IF(J75=J36,3,IF(J75=J23,4,IF(J75=J10,5)))))</f>
        <v>0.25011800638126686</v>
      </c>
      <c r="K100" s="9">
        <f>IF(K75=HSDR!K13,HSDR!K65,
IF(Rules!$B$10=Rules!$D$10,
SUM(HSD!K91*Inittialize!$F$3,HSD!K60*Inittialize!$F$4,HSD!K61*Inittialize!$F$5,HSD!K62*Inittialize!$F$6,HSD!K63*Inittialize!$F$7,HSD!K64*Inittialize!$F$8,HSD!K65*Inittialize!$F$9,HSD!K66*Inittialize!$F$10,HSD!K67*Inittialize!$F$11,HSD!K68*Inittialize!$F$12),
SUM(HS!K91*Inittialize!$F$3,HS!K60*Inittialize!$F$4,HS!K61*Inittialize!$F$5,HS!K62*Inittialize!$F$6,HS!K63*Inittialize!$F$7,HS!K64*Inittialize!$F$8,HS!K65*Inittialize!$F$9,HS!K66*Inittialize!$F$10,HS!K67*Inittialize!$F$11,HS!K68*Inittialize!$F$12)
)*IF(K75=K49,2,IF(K75=K36,3,IF(K75=K23,4,IF(K75=K10,5)))))</f>
        <v>0.21460599354594356</v>
      </c>
    </row>
    <row r="101" spans="1:11" x14ac:dyDescent="0.25">
      <c r="A101" s="98">
        <v>8</v>
      </c>
      <c r="B101" s="93">
        <f>IF(B76=HSDR!B15,HSDR!B67,
IF(Rules!$B$10=Rules!$D$10,
SUM(HSD!B92*Inittialize!$F$3,HSD!B61*Inittialize!$F$4,HSD!B62*Inittialize!$F$5,HSD!B63*Inittialize!$F$6,HSD!B64*Inittialize!$F$7,HSD!B65*Inittialize!$F$8,HSD!B66*Inittialize!$F$9,HSD!B67*Inittialize!$F$10,HSD!B68*Inittialize!$F$11,HSD!B69*Inittialize!$F$12),
SUM(HS!B92*Inittialize!$F$3,HS!B61*Inittialize!$F$4,HS!B62*Inittialize!$F$5,HS!B63*Inittialize!$F$6,HS!B64*Inittialize!$F$7,HS!B65*Inittialize!$F$8,HS!B66*Inittialize!$F$9,HS!B67*Inittialize!$F$10,HS!B68*Inittialize!$F$11,HS!B69*Inittialize!$F$12)
)*IF(B76=B50,2,IF(B76=B37,3,IF(B76=B24,4,IF(B76=B11,5)))))</f>
        <v>0.2121090766176992</v>
      </c>
      <c r="C101" s="1">
        <f>IF(C76=HSDR!C15,HSDR!C67,
IF(Rules!$B$10=Rules!$D$10,
SUM(HSD!C92*Inittialize!$F$3,HSD!C61*Inittialize!$F$4,HSD!C62*Inittialize!$F$5,HSD!C63*Inittialize!$F$6,HSD!C64*Inittialize!$F$7,HSD!C65*Inittialize!$F$8,HSD!C66*Inittialize!$F$9,HSD!C67*Inittialize!$F$10,HSD!C68*Inittialize!$F$11,HSD!C69*Inittialize!$F$12),
SUM(HS!C92*Inittialize!$F$3,HS!C61*Inittialize!$F$4,HS!C62*Inittialize!$F$5,HS!C63*Inittialize!$F$6,HS!C64*Inittialize!$F$7,HS!C65*Inittialize!$F$8,HS!C66*Inittialize!$F$9,HS!C67*Inittialize!$F$10,HS!C68*Inittialize!$F$11,HS!C69*Inittialize!$F$12)
)*IF(C76=C50,2,IF(C76=C37,3,IF(C76=C24,4,IF(C76=C11,5)))))</f>
        <v>0.89960475884558322</v>
      </c>
      <c r="D101" s="1">
        <f>IF(D76=HSDR!D15,HSDR!D67,
IF(Rules!$B$10=Rules!$D$10,
SUM(HSD!D92*Inittialize!$F$3,HSD!D61*Inittialize!$F$4,HSD!D62*Inittialize!$F$5,HSD!D63*Inittialize!$F$6,HSD!D64*Inittialize!$F$7,HSD!D65*Inittialize!$F$8,HSD!D66*Inittialize!$F$9,HSD!D67*Inittialize!$F$10,HSD!D68*Inittialize!$F$11,HSD!D69*Inittialize!$F$12),
SUM(HS!D92*Inittialize!$F$3,HS!D61*Inittialize!$F$4,HS!D62*Inittialize!$F$5,HS!D63*Inittialize!$F$6,HS!D64*Inittialize!$F$7,HS!D65*Inittialize!$F$8,HS!D66*Inittialize!$F$9,HS!D67*Inittialize!$F$10,HS!D68*Inittialize!$F$11,HS!D69*Inittialize!$F$12)
)*IF(D76=D50,2,IF(D76=D37,3,IF(D76=D24,4,IF(D76=D11,5)))))</f>
        <v>0.93195285498137381</v>
      </c>
      <c r="E101" s="1">
        <f>IF(E76=HSDR!E15,HSDR!E67,
IF(Rules!$B$10=Rules!$D$10,
SUM(HSD!E92*Inittialize!$F$3,HSD!E61*Inittialize!$F$4,HSD!E62*Inittialize!$F$5,HSD!E63*Inittialize!$F$6,HSD!E64*Inittialize!$F$7,HSD!E65*Inittialize!$F$8,HSD!E66*Inittialize!$F$9,HSD!E67*Inittialize!$F$10,HSD!E68*Inittialize!$F$11,HSD!E69*Inittialize!$F$12),
SUM(HS!E92*Inittialize!$F$3,HS!E61*Inittialize!$F$4,HS!E62*Inittialize!$F$5,HS!E63*Inittialize!$F$6,HS!E64*Inittialize!$F$7,HS!E65*Inittialize!$F$8,HS!E66*Inittialize!$F$9,HS!E67*Inittialize!$F$10,HS!E68*Inittialize!$F$11,HS!E69*Inittialize!$F$12)
)*IF(E76=E50,2,IF(E76=E37,3,IF(E76=E24,4,IF(E76=E11,5)))))</f>
        <v>0.96945083474159777</v>
      </c>
      <c r="F101" s="1">
        <f>IF(F76=HSDR!F15,HSDR!F67,
IF(Rules!$B$10=Rules!$D$10,
SUM(HSD!F92*Inittialize!$F$3,HSD!F61*Inittialize!$F$4,HSD!F62*Inittialize!$F$5,HSD!F63*Inittialize!$F$6,HSD!F64*Inittialize!$F$7,HSD!F65*Inittialize!$F$8,HSD!F66*Inittialize!$F$9,HSD!F67*Inittialize!$F$10,HSD!F68*Inittialize!$F$11,HSD!F69*Inittialize!$F$12),
SUM(HS!F92*Inittialize!$F$3,HS!F61*Inittialize!$F$4,HS!F62*Inittialize!$F$5,HS!F63*Inittialize!$F$6,HS!F64*Inittialize!$F$7,HS!F65*Inittialize!$F$8,HS!F66*Inittialize!$F$9,HS!F67*Inittialize!$F$10,HS!F68*Inittialize!$F$11,HS!F69*Inittialize!$F$12)
)*IF(F76=F50,2,IF(F76=F37,3,IF(F76=F24,4,IF(F76=F11,5)))))</f>
        <v>1.0038945547866274</v>
      </c>
      <c r="G101" s="1">
        <f>IF(G76=HSDR!G15,HSDR!G67,
IF(Rules!$B$10=Rules!$D$10,
SUM(HSD!G92*Inittialize!$F$3,HSD!G61*Inittialize!$F$4,HSD!G62*Inittialize!$F$5,HSD!G63*Inittialize!$F$6,HSD!G64*Inittialize!$F$7,HSD!G65*Inittialize!$F$8,HSD!G66*Inittialize!$F$9,HSD!G67*Inittialize!$F$10,HSD!G68*Inittialize!$F$11,HSD!G69*Inittialize!$F$12),
SUM(HS!G92*Inittialize!$F$3,HS!G61*Inittialize!$F$4,HS!G62*Inittialize!$F$5,HS!G63*Inittialize!$F$6,HS!G64*Inittialize!$F$7,HS!G65*Inittialize!$F$8,HS!G66*Inittialize!$F$9,HS!G67*Inittialize!$F$10,HS!G68*Inittialize!$F$11,HS!G69*Inittialize!$F$12)
)*IF(G76=G50,2,IF(G76=G37,3,IF(G76=G24,4,IF(G76=G11,5)))))</f>
        <v>1.0510053722385257</v>
      </c>
      <c r="H101" s="1">
        <f>IF(H76=HSDR!H15,HSDR!H67,
IF(Rules!$B$10=Rules!$D$10,
SUM(HSD!H92*Inittialize!$F$3,HSD!H61*Inittialize!$F$4,HSD!H62*Inittialize!$F$5,HSD!H63*Inittialize!$F$6,HSD!H64*Inittialize!$F$7,HSD!H65*Inittialize!$F$8,HSD!H66*Inittialize!$F$9,HSD!H67*Inittialize!$F$10,HSD!H68*Inittialize!$F$11,HSD!H69*Inittialize!$F$12),
SUM(HS!H92*Inittialize!$F$3,HS!H61*Inittialize!$F$4,HS!H62*Inittialize!$F$5,HS!H63*Inittialize!$F$6,HS!H64*Inittialize!$F$7,HS!H65*Inittialize!$F$8,HS!H66*Inittialize!$F$9,HS!H67*Inittialize!$F$10,HS!H68*Inittialize!$F$11,HS!H69*Inittialize!$F$12)
)*IF(H76=H50,2,IF(H76=H37,3,IF(H76=H24,4,IF(H76=H11,5)))))</f>
        <v>0.96460164355924705</v>
      </c>
      <c r="I101" s="1">
        <f>IF(I76=HSDR!I15,HSDR!I67,
IF(Rules!$B$10=Rules!$D$10,
SUM(HSD!I92*Inittialize!$F$3,HSD!I61*Inittialize!$F$4,HSD!I62*Inittialize!$F$5,HSD!I63*Inittialize!$F$6,HSD!I64*Inittialize!$F$7,HSD!I65*Inittialize!$F$8,HSD!I66*Inittialize!$F$9,HSD!I67*Inittialize!$F$10,HSD!I68*Inittialize!$F$11,HSD!I69*Inittialize!$F$12),
SUM(HS!I92*Inittialize!$F$3,HS!I61*Inittialize!$F$4,HS!I62*Inittialize!$F$5,HS!I63*Inittialize!$F$6,HS!I64*Inittialize!$F$7,HS!I65*Inittialize!$F$8,HS!I66*Inittialize!$F$9,HS!I67*Inittialize!$F$10,HS!I68*Inittialize!$F$11,HS!I69*Inittialize!$F$12)
)*IF(I76=I50,2,IF(I76=I37,3,IF(I76=I24,4,IF(I76=I11,5)))))</f>
        <v>0.76828949499913368</v>
      </c>
      <c r="J101" s="1">
        <f>IF(J76=HSDR!J15,HSDR!J67,
IF(Rules!$B$10=Rules!$D$10,
SUM(HSD!J92*Inittialize!$F$3,HSD!J61*Inittialize!$F$4,HSD!J62*Inittialize!$F$5,HSD!J63*Inittialize!$F$6,HSD!J64*Inittialize!$F$7,HSD!J65*Inittialize!$F$8,HSD!J66*Inittialize!$F$9,HSD!J67*Inittialize!$F$10,HSD!J68*Inittialize!$F$11,HSD!J69*Inittialize!$F$12),
SUM(HS!J92*Inittialize!$F$3,HS!J61*Inittialize!$F$4,HS!J62*Inittialize!$F$5,HS!J63*Inittialize!$F$6,HS!J64*Inittialize!$F$7,HS!J65*Inittialize!$F$8,HS!J66*Inittialize!$F$9,HS!J67*Inittialize!$F$10,HS!J68*Inittialize!$F$11,HS!J69*Inittialize!$F$12)
)*IF(J76=J50,2,IF(J76=J37,3,IF(J76=J24,4,IF(J76=J11,5)))))</f>
        <v>0.67362306723520604</v>
      </c>
      <c r="K101" s="9">
        <f>IF(K76=HSDR!K15,HSDR!K67,
IF(Rules!$B$10=Rules!$D$10,
SUM(HSD!K92*Inittialize!$F$3,HSD!K61*Inittialize!$F$4,HSD!K62*Inittialize!$F$5,HSD!K63*Inittialize!$F$6,HSD!K64*Inittialize!$F$7,HSD!K65*Inittialize!$F$8,HSD!K66*Inittialize!$F$9,HSD!K67*Inittialize!$F$10,HSD!K68*Inittialize!$F$11,HSD!K69*Inittialize!$F$12),
SUM(HS!K92*Inittialize!$F$3,HS!K61*Inittialize!$F$4,HS!K62*Inittialize!$F$5,HS!K63*Inittialize!$F$6,HS!K64*Inittialize!$F$7,HS!K65*Inittialize!$F$8,HS!K66*Inittialize!$F$9,HS!K67*Inittialize!$F$10,HS!K68*Inittialize!$F$11,HS!K69*Inittialize!$F$12)
)*IF(K76=K50,2,IF(K76=K37,3,IF(K76=K24,4,IF(K76=K11,5)))))</f>
        <v>0.18504292300645134</v>
      </c>
    </row>
    <row r="102" spans="1:11" x14ac:dyDescent="0.25">
      <c r="A102" s="98">
        <v>9</v>
      </c>
      <c r="B102" s="93">
        <f>IF(B77=HSDR!B17,HSDR!B69,
IF(Rules!$B$10=Rules!$D$10,
SUM(HSD!B93*Inittialize!$F$3,HSD!B62*Inittialize!$F$4,HSD!B63*Inittialize!$F$5,HSD!B64*Inittialize!$F$6,HSD!B65*Inittialize!$F$7,HSD!B66*Inittialize!$F$8,HSD!B67*Inittialize!$F$9,HSD!B68*Inittialize!$F$10,HSD!B69*Inittialize!$F$11,HSD!B70*Inittialize!$F$12),
SUM(HS!B93*Inittialize!$F$3,HS!B62*Inittialize!$F$4,HS!B63*Inittialize!$F$5,HS!B64*Inittialize!$F$6,HS!B65*Inittialize!$F$7,HS!B66*Inittialize!$F$8,HS!B67*Inittialize!$F$9,HS!B68*Inittialize!$F$10,HS!B69*Inittialize!$F$11,HS!B70*Inittialize!$F$12)
)*IF(B77=B51,2,IF(B77=B38,3,IF(B77=B25,4,IF(B77=B12,5)))))</f>
        <v>0.3235334151403132</v>
      </c>
      <c r="C102" s="1">
        <f>IF(C77=HSDR!C17,HSDR!C69,
IF(Rules!$B$10=Rules!$D$10,
SUM(HSD!C93*Inittialize!$F$3,HSD!C62*Inittialize!$F$4,HSD!C63*Inittialize!$F$5,HSD!C64*Inittialize!$F$6,HSD!C65*Inittialize!$F$7,HSD!C66*Inittialize!$F$8,HSD!C67*Inittialize!$F$9,HSD!C68*Inittialize!$F$10,HSD!C69*Inittialize!$F$11,HSD!C70*Inittialize!$F$12),
SUM(HS!C93*Inittialize!$F$3,HS!C62*Inittialize!$F$4,HS!C63*Inittialize!$F$5,HS!C64*Inittialize!$F$6,HS!C65*Inittialize!$F$7,HS!C66*Inittialize!$F$8,HS!C67*Inittialize!$F$9,HS!C68*Inittialize!$F$10,HS!C69*Inittialize!$F$11,HS!C70*Inittialize!$F$12)
)*IF(C77=C51,2,IF(C77=C38,3,IF(C77=C25,4,IF(C77=C12,5)))))</f>
        <v>0.9938411413418331</v>
      </c>
      <c r="D102" s="1">
        <f>IF(D77=HSDR!D17,HSDR!D69,
IF(Rules!$B$10=Rules!$D$10,
SUM(HSD!D93*Inittialize!$F$3,HSD!D62*Inittialize!$F$4,HSD!D63*Inittialize!$F$5,HSD!D64*Inittialize!$F$6,HSD!D65*Inittialize!$F$7,HSD!D66*Inittialize!$F$8,HSD!D67*Inittialize!$F$9,HSD!D68*Inittialize!$F$10,HSD!D69*Inittialize!$F$11,HSD!D70*Inittialize!$F$12),
SUM(HS!D93*Inittialize!$F$3,HS!D62*Inittialize!$F$4,HS!D63*Inittialize!$F$5,HS!D64*Inittialize!$F$6,HS!D65*Inittialize!$F$7,HS!D66*Inittialize!$F$8,HS!D67*Inittialize!$F$9,HS!D68*Inittialize!$F$10,HS!D69*Inittialize!$F$11,HS!D70*Inittialize!$F$12)
)*IF(D77=D51,2,IF(D77=D38,3,IF(D77=D25,4,IF(D77=D12,5)))))</f>
        <v>1.0232133128784804</v>
      </c>
      <c r="E102" s="1">
        <f>IF(E77=HSDR!E17,HSDR!E69,
IF(Rules!$B$10=Rules!$D$10,
SUM(HSD!E93*Inittialize!$F$3,HSD!E62*Inittialize!$F$4,HSD!E63*Inittialize!$F$5,HSD!E64*Inittialize!$F$6,HSD!E65*Inittialize!$F$7,HSD!E66*Inittialize!$F$8,HSD!E67*Inittialize!$F$9,HSD!E68*Inittialize!$F$10,HSD!E69*Inittialize!$F$11,HSD!E70*Inittialize!$F$12),
SUM(HS!E93*Inittialize!$F$3,HS!E62*Inittialize!$F$4,HS!E63*Inittialize!$F$5,HS!E64*Inittialize!$F$6,HS!E65*Inittialize!$F$7,HS!E66*Inittialize!$F$8,HS!E67*Inittialize!$F$9,HS!E68*Inittialize!$F$10,HS!E69*Inittialize!$F$11,HS!E70*Inittialize!$F$12)
)*IF(E77=E51,2,IF(E77=E38,3,IF(E77=E25,4,IF(E77=E12,5)))))</f>
        <v>1.0573880716989426</v>
      </c>
      <c r="F102" s="1">
        <f>IF(F77=HSDR!F17,HSDR!F69,
IF(Rules!$B$10=Rules!$D$10,
SUM(HSD!F93*Inittialize!$F$3,HSD!F62*Inittialize!$F$4,HSD!F63*Inittialize!$F$5,HSD!F64*Inittialize!$F$6,HSD!F65*Inittialize!$F$7,HSD!F66*Inittialize!$F$8,HSD!F67*Inittialize!$F$9,HSD!F68*Inittialize!$F$10,HSD!F69*Inittialize!$F$11,HSD!F70*Inittialize!$F$12),
SUM(HS!F93*Inittialize!$F$3,HS!F62*Inittialize!$F$4,HS!F63*Inittialize!$F$5,HS!F64*Inittialize!$F$6,HS!F65*Inittialize!$F$7,HS!F66*Inittialize!$F$8,HS!F67*Inittialize!$F$9,HS!F68*Inittialize!$F$10,HS!F69*Inittialize!$F$11,HS!F70*Inittialize!$F$12)
)*IF(F77=F51,2,IF(F77=F38,3,IF(F77=F25,4,IF(F77=F12,5)))))</f>
        <v>1.0889302454709364</v>
      </c>
      <c r="G102" s="1">
        <f>IF(G77=HSDR!G17,HSDR!G69,
IF(Rules!$B$10=Rules!$D$10,
SUM(HSD!G93*Inittialize!$F$3,HSD!G62*Inittialize!$F$4,HSD!G63*Inittialize!$F$5,HSD!G64*Inittialize!$F$6,HSD!G65*Inittialize!$F$7,HSD!G66*Inittialize!$F$8,HSD!G67*Inittialize!$F$9,HSD!G68*Inittialize!$F$10,HSD!G69*Inittialize!$F$11,HSD!G70*Inittialize!$F$12),
SUM(HS!G93*Inittialize!$F$3,HS!G62*Inittialize!$F$4,HS!G63*Inittialize!$F$5,HS!G64*Inittialize!$F$6,HS!G65*Inittialize!$F$7,HS!G66*Inittialize!$F$8,HS!G67*Inittialize!$F$9,HS!G68*Inittialize!$F$10,HS!G69*Inittialize!$F$11,HS!G70*Inittialize!$F$12)
)*IF(G77=G51,2,IF(G77=G38,3,IF(G77=G25,4,IF(G77=G12,5)))))</f>
        <v>1.1294587379248879</v>
      </c>
      <c r="H102" s="1">
        <f>IF(H77=HSDR!H17,HSDR!H69,
IF(Rules!$B$10=Rules!$D$10,
SUM(HSD!H93*Inittialize!$F$3,HSD!H62*Inittialize!$F$4,HSD!H63*Inittialize!$F$5,HSD!H64*Inittialize!$F$6,HSD!H65*Inittialize!$F$7,HSD!H66*Inittialize!$F$8,HSD!H67*Inittialize!$F$9,HSD!H68*Inittialize!$F$10,HSD!H69*Inittialize!$F$11,HSD!H70*Inittialize!$F$12),
SUM(HS!H93*Inittialize!$F$3,HS!H62*Inittialize!$F$4,HS!H63*Inittialize!$F$5,HS!H64*Inittialize!$F$6,HS!H65*Inittialize!$F$7,HS!H66*Inittialize!$F$8,HS!H67*Inittialize!$F$9,HS!H68*Inittialize!$F$10,HS!H69*Inittialize!$F$11,HS!H70*Inittialize!$F$12)
)*IF(H77=H51,2,IF(H77=H38,3,IF(H77=H25,4,IF(H77=H12,5)))))</f>
        <v>0.63087860215577196</v>
      </c>
      <c r="I102" s="1">
        <f>IF(I77=HSDR!I17,HSDR!I69,
IF(Rules!$B$10=Rules!$D$10,
SUM(HSD!I93*Inittialize!$F$3,HSD!I62*Inittialize!$F$4,HSD!I63*Inittialize!$F$5,HSD!I64*Inittialize!$F$6,HSD!I65*Inittialize!$F$7,HSD!I66*Inittialize!$F$8,HSD!I67*Inittialize!$F$9,HSD!I68*Inittialize!$F$10,HSD!I69*Inittialize!$F$11,HSD!I70*Inittialize!$F$12),
SUM(HS!I93*Inittialize!$F$3,HS!I62*Inittialize!$F$4,HS!I63*Inittialize!$F$5,HS!I64*Inittialize!$F$6,HS!I65*Inittialize!$F$7,HS!I66*Inittialize!$F$8,HS!I67*Inittialize!$F$9,HS!I68*Inittialize!$F$10,HS!I69*Inittialize!$F$11,HS!I70*Inittialize!$F$12)
)*IF(I77=I51,2,IF(I77=I38,3,IF(I77=I25,4,IF(I77=I12,5)))))</f>
        <v>0.98218561666881632</v>
      </c>
      <c r="J102" s="1">
        <f>IF(J77=HSDR!J17,HSDR!J69,
IF(Rules!$B$10=Rules!$D$10,
SUM(HSD!J93*Inittialize!$F$3,HSD!J62*Inittialize!$F$4,HSD!J63*Inittialize!$F$5,HSD!J64*Inittialize!$F$6,HSD!J65*Inittialize!$F$7,HSD!J66*Inittialize!$F$8,HSD!J67*Inittialize!$F$9,HSD!J68*Inittialize!$F$10,HSD!J69*Inittialize!$F$11,HSD!J70*Inittialize!$F$12),
SUM(HS!J93*Inittialize!$F$3,HS!J62*Inittialize!$F$4,HS!J63*Inittialize!$F$5,HS!J64*Inittialize!$F$6,HS!J65*Inittialize!$F$7,HS!J66*Inittialize!$F$8,HS!J67*Inittialize!$F$9,HS!J68*Inittialize!$F$10,HS!J69*Inittialize!$F$11,HS!J70*Inittialize!$F$12)
)*IF(J77=J51,2,IF(J77=J38,3,IF(J77=J25,4,IF(J77=J12,5)))))</f>
        <v>0.77788983332189798</v>
      </c>
      <c r="K102" s="9">
        <f>IF(K77=HSDR!K17,HSDR!K69,
IF(Rules!$B$10=Rules!$D$10,
SUM(HSD!K93*Inittialize!$F$3,HSD!K62*Inittialize!$F$4,HSD!K63*Inittialize!$F$5,HSD!K64*Inittialize!$F$6,HSD!K65*Inittialize!$F$7,HSD!K66*Inittialize!$F$8,HSD!K67*Inittialize!$F$9,HSD!K68*Inittialize!$F$10,HSD!K69*Inittialize!$F$11,HSD!K70*Inittialize!$F$12),
SUM(HS!K93*Inittialize!$F$3,HS!K62*Inittialize!$F$4,HS!K63*Inittialize!$F$5,HS!K64*Inittialize!$F$6,HS!K65*Inittialize!$F$7,HS!K66*Inittialize!$F$8,HS!K67*Inittialize!$F$9,HS!K68*Inittialize!$F$10,HS!K69*Inittialize!$F$11,HS!K70*Inittialize!$F$12)
)*IF(K77=K51,2,IF(K77=K38,3,IF(K77=K25,4,IF(K77=K12,5)))))</f>
        <v>0.32353341514031325</v>
      </c>
    </row>
    <row r="103" spans="1:11" ht="16.5" thickBot="1" x14ac:dyDescent="0.3">
      <c r="A103" s="99">
        <v>10</v>
      </c>
      <c r="B103" s="94">
        <f>IF(B78=HSDR!B19,HSDR!B71,
IF(Rules!$B$10=Rules!$D$10,
SUM(HSD!B94*Inittialize!$F$3,HSD!B63*Inittialize!$F$4,HSD!B64*Inittialize!$F$5,HSD!B65*Inittialize!$F$6,HSD!B66*Inittialize!$F$7,HSD!B67*Inittialize!$F$8,HSD!B68*Inittialize!$F$9,HSD!B69*Inittialize!$F$10,HSD!B70*Inittialize!$F$11,HSD!B71*Inittialize!$F$12),
SUM(HS!B94*Inittialize!$F$3,HS!B63*Inittialize!$F$4,HS!B64*Inittialize!$F$5,HS!B65*Inittialize!$F$6,HS!B66*Inittialize!$F$7,HS!B67*Inittialize!$F$8,HS!B68*Inittialize!$F$9,HS!B69*Inittialize!$F$10,HS!B70*Inittialize!$F$11,HS!B71*Inittialize!$F$12)
)*IF(B78=B52,2,IF(B78=B39,3,IF(B78=B26,4,IF(B78=B13,5)))))</f>
        <v>0.54638209218554123</v>
      </c>
      <c r="C103" s="109">
        <f>IF(C78=HSDR!C19,HSDR!C71,
IF(Rules!$B$10=Rules!$D$10,
SUM(HSD!C94*Inittialize!$F$3,HSD!C63*Inittialize!$F$4,HSD!C64*Inittialize!$F$5,HSD!C65*Inittialize!$F$6,HSD!C66*Inittialize!$F$7,HSD!C67*Inittialize!$F$8,HSD!C68*Inittialize!$F$9,HSD!C69*Inittialize!$F$10,HSD!C70*Inittialize!$F$11,HSD!C71*Inittialize!$F$12),
SUM(HS!C94*Inittialize!$F$3,HS!C63*Inittialize!$F$4,HS!C64*Inittialize!$F$5,HS!C65*Inittialize!$F$6,HS!C66*Inittialize!$F$7,HS!C67*Inittialize!$F$8,HS!C68*Inittialize!$F$9,HS!C69*Inittialize!$F$10,HS!C70*Inittialize!$F$11,HS!C71*Inittialize!$F$12)
)*IF(C78=C52,2,IF(C78=C39,3,IF(C78=C26,4,IF(C78=C13,5)))))</f>
        <v>0.75798005972279903</v>
      </c>
      <c r="D103" s="109">
        <f>IF(D78=HSDR!D19,HSDR!D71,
IF(Rules!$B$10=Rules!$D$10,
SUM(HSD!D94*Inittialize!$F$3,HSD!D63*Inittialize!$F$4,HSD!D64*Inittialize!$F$5,HSD!D65*Inittialize!$F$6,HSD!D66*Inittialize!$F$7,HSD!D67*Inittialize!$F$8,HSD!D68*Inittialize!$F$9,HSD!D69*Inittialize!$F$10,HSD!D70*Inittialize!$F$11,HSD!D71*Inittialize!$F$12),
SUM(HS!D94*Inittialize!$F$3,HS!D63*Inittialize!$F$4,HS!D64*Inittialize!$F$5,HS!D65*Inittialize!$F$6,HS!D66*Inittialize!$F$7,HS!D67*Inittialize!$F$8,HS!D68*Inittialize!$F$9,HS!D69*Inittialize!$F$10,HS!D70*Inittialize!$F$11,HS!D71*Inittialize!$F$12)
)*IF(D78=D52,2,IF(D78=D39,3,IF(D78=D26,4,IF(D78=D13,5)))))</f>
        <v>0.7649717369497322</v>
      </c>
      <c r="E103" s="109">
        <f>IF(E78=HSDR!E19,HSDR!E71,
IF(Rules!$B$10=Rules!$D$10,
SUM(HSD!E94*Inittialize!$F$3,HSD!E63*Inittialize!$F$4,HSD!E64*Inittialize!$F$5,HSD!E65*Inittialize!$F$6,HSD!E66*Inittialize!$F$7,HSD!E67*Inittialize!$F$8,HSD!E68*Inittialize!$F$9,HSD!E69*Inittialize!$F$10,HSD!E70*Inittialize!$F$11,HSD!E71*Inittialize!$F$12),
SUM(HS!E94*Inittialize!$F$3,HS!E63*Inittialize!$F$4,HS!E64*Inittialize!$F$5,HS!E65*Inittialize!$F$6,HS!E66*Inittialize!$F$7,HS!E67*Inittialize!$F$8,HS!E68*Inittialize!$F$9,HS!E69*Inittialize!$F$10,HS!E70*Inittialize!$F$11,HS!E71*Inittialize!$F$12)
)*IF(E78=E52,2,IF(E78=E39,3,IF(E78=E26,4,IF(E78=E13,5)))))</f>
        <v>0.77228266898215236</v>
      </c>
      <c r="F103" s="109">
        <f>IF(F78=HSDR!F19,HSDR!F71,
IF(Rules!$B$10=Rules!$D$10,
SUM(HSD!F94*Inittialize!$F$3,HSD!F63*Inittialize!$F$4,HSD!F64*Inittialize!$F$5,HSD!F65*Inittialize!$F$6,HSD!F66*Inittialize!$F$7,HSD!F67*Inittialize!$F$8,HSD!F68*Inittialize!$F$9,HSD!F69*Inittialize!$F$10,HSD!F70*Inittialize!$F$11,HSD!F71*Inittialize!$F$12),
SUM(HS!F94*Inittialize!$F$3,HS!F63*Inittialize!$F$4,HS!F64*Inittialize!$F$5,HS!F65*Inittialize!$F$6,HS!F66*Inittialize!$F$7,HS!F67*Inittialize!$F$8,HS!F68*Inittialize!$F$9,HS!F69*Inittialize!$F$10,HS!F70*Inittialize!$F$11,HS!F71*Inittialize!$F$12)
)*IF(F78=F52,2,IF(F78=F39,3,IF(F78=F26,4,IF(F78=F13,5)))))</f>
        <v>0.77860586403751975</v>
      </c>
      <c r="G103" s="109">
        <f>IF(G78=HSDR!G19,HSDR!G71,
IF(Rules!$B$10=Rules!$D$10,
SUM(HSD!G94*Inittialize!$F$3,HSD!G63*Inittialize!$F$4,HSD!G64*Inittialize!$F$5,HSD!G65*Inittialize!$F$6,HSD!G66*Inittialize!$F$7,HSD!G67*Inittialize!$F$8,HSD!G68*Inittialize!$F$9,HSD!G69*Inittialize!$F$10,HSD!G70*Inittialize!$F$11,HSD!G71*Inittialize!$F$12),
SUM(HS!G94*Inittialize!$F$3,HS!G63*Inittialize!$F$4,HS!G64*Inittialize!$F$5,HS!G65*Inittialize!$F$6,HS!G66*Inittialize!$F$7,HS!G67*Inittialize!$F$8,HS!G68*Inittialize!$F$9,HS!G69*Inittialize!$F$10,HS!G70*Inittialize!$F$11,HS!G71*Inittialize!$F$12)
)*IF(G78=G52,2,IF(G78=G39,3,IF(G78=G26,4,IF(G78=G13,5)))))</f>
        <v>0.80112182632876472</v>
      </c>
      <c r="H103" s="109">
        <f>IF(H78=HSDR!H19,HSDR!H71,
IF(Rules!$B$10=Rules!$D$10,
SUM(HSD!H94*Inittialize!$F$3,HSD!H63*Inittialize!$F$4,HSD!H64*Inittialize!$F$5,HSD!H65*Inittialize!$F$6,HSD!H66*Inittialize!$F$7,HSD!H67*Inittialize!$F$8,HSD!H68*Inittialize!$F$9,HSD!H69*Inittialize!$F$10,HSD!H70*Inittialize!$F$11,HSD!H71*Inittialize!$F$12),
SUM(HS!H94*Inittialize!$F$3,HS!H63*Inittialize!$F$4,HS!H64*Inittialize!$F$5,HS!H65*Inittialize!$F$6,HS!H66*Inittialize!$F$7,HS!H67*Inittialize!$F$8,HS!H68*Inittialize!$F$9,HS!H69*Inittialize!$F$10,HS!H70*Inittialize!$F$11,HS!H71*Inittialize!$F$12)
)*IF(H78=H52,2,IF(H78=H39,3,IF(H78=H26,4,IF(H78=H13,5)))))</f>
        <v>0.84730093057265166</v>
      </c>
      <c r="I103" s="109">
        <f>IF(I78=HSDR!I19,HSDR!I71,
IF(Rules!$B$10=Rules!$D$10,
SUM(HSD!I94*Inittialize!$F$3,HSD!I63*Inittialize!$F$4,HSD!I64*Inittialize!$F$5,HSD!I65*Inittialize!$F$6,HSD!I66*Inittialize!$F$7,HSD!I67*Inittialize!$F$8,HSD!I68*Inittialize!$F$9,HSD!I69*Inittialize!$F$10,HSD!I70*Inittialize!$F$11,HSD!I71*Inittialize!$F$12),
SUM(HS!I94*Inittialize!$F$3,HS!I63*Inittialize!$F$4,HS!I64*Inittialize!$F$5,HS!I65*Inittialize!$F$6,HS!I66*Inittialize!$F$7,HS!I67*Inittialize!$F$8,HS!I68*Inittialize!$F$9,HS!I69*Inittialize!$F$10,HS!I70*Inittialize!$F$11,HS!I71*Inittialize!$F$12)
)*IF(I78=I52,2,IF(I78=I39,3,IF(I78=I26,4,IF(I78=I13,5)))))</f>
        <v>0.86121010636793238</v>
      </c>
      <c r="J103" s="109">
        <f>IF(J78=HSDR!J19,HSDR!J71,
IF(Rules!$B$10=Rules!$D$10,
SUM(HSD!J94*Inittialize!$F$3,HSD!J63*Inittialize!$F$4,HSD!J64*Inittialize!$F$5,HSD!J65*Inittialize!$F$6,HSD!J66*Inittialize!$F$7,HSD!J67*Inittialize!$F$8,HSD!J68*Inittialize!$F$9,HSD!J69*Inittialize!$F$10,HSD!J70*Inittialize!$F$11,HSD!J71*Inittialize!$F$12),
SUM(HS!J94*Inittialize!$F$3,HS!J63*Inittialize!$F$4,HS!J64*Inittialize!$F$5,HS!J65*Inittialize!$F$6,HS!J66*Inittialize!$F$7,HS!J67*Inittialize!$F$8,HS!J68*Inittialize!$F$9,HS!J69*Inittialize!$F$10,HS!J70*Inittialize!$F$11,HS!J71*Inittialize!$F$12)
)*IF(J78=J52,2,IF(J78=J39,3,IF(J78=J26,4,IF(J78=J13,5)))))</f>
        <v>0.81918071466135212</v>
      </c>
      <c r="K103" s="10">
        <f>IF(K78=HSDR!K19,HSDR!K71,
IF(Rules!$B$10=Rules!$D$10,
SUM(HSD!K94*Inittialize!$F$3,HSD!K63*Inittialize!$F$4,HSD!K64*Inittialize!$F$5,HSD!K65*Inittialize!$F$6,HSD!K66*Inittialize!$F$7,HSD!K67*Inittialize!$F$8,HSD!K68*Inittialize!$F$9,HSD!K69*Inittialize!$F$10,HSD!K70*Inittialize!$F$11,HSD!K71*Inittialize!$F$12),
SUM(HS!K94*Inittialize!$F$3,HS!K63*Inittialize!$F$4,HS!K64*Inittialize!$F$5,HS!K65*Inittialize!$F$6,HS!K66*Inittialize!$F$7,HS!K67*Inittialize!$F$8,HS!K68*Inittialize!$F$9,HS!K69*Inittialize!$F$10,HS!K70*Inittialize!$F$11,HS!K71*Inittialize!$F$12)
)*IF(K78=K52,2,IF(K78=K39,3,IF(K78=K26,4,IF(K78=K13,5)))))</f>
        <v>0.54638209218554135</v>
      </c>
    </row>
    <row r="104" spans="1:11" ht="16.5" thickBot="1" x14ac:dyDescent="0.3"/>
    <row r="105" spans="1:11" ht="16.5" thickBot="1" x14ac:dyDescent="0.3">
      <c r="A105" s="556" t="s">
        <v>130</v>
      </c>
      <c r="B105" s="515"/>
      <c r="C105" s="515"/>
      <c r="D105" s="515"/>
      <c r="E105" s="515"/>
      <c r="F105" s="515"/>
      <c r="G105" s="515"/>
      <c r="H105" s="515"/>
      <c r="I105" s="515"/>
      <c r="J105" s="515"/>
      <c r="K105" s="557"/>
    </row>
    <row r="106" spans="1:11" ht="16.5" thickBot="1" x14ac:dyDescent="0.3">
      <c r="A106" s="137" t="s">
        <v>7</v>
      </c>
      <c r="B106" s="115">
        <v>1</v>
      </c>
      <c r="C106" s="116">
        <v>2</v>
      </c>
      <c r="D106" s="116">
        <v>3</v>
      </c>
      <c r="E106" s="116">
        <v>4</v>
      </c>
      <c r="F106" s="116">
        <v>5</v>
      </c>
      <c r="G106" s="116">
        <v>6</v>
      </c>
      <c r="H106" s="116">
        <v>7</v>
      </c>
      <c r="I106" s="116">
        <v>8</v>
      </c>
      <c r="J106" s="116">
        <v>9</v>
      </c>
      <c r="K106" s="104">
        <v>10</v>
      </c>
    </row>
    <row r="107" spans="1:11" x14ac:dyDescent="0.25">
      <c r="A107" s="100" t="s">
        <v>22</v>
      </c>
      <c r="B107" s="107">
        <f>IF(B69=HSDR!B33,HSDR!B85,IF(Rules!$B$13=Rules!$E$13,
SUM(Stand!B137*Inittialize!$F$3,Stand!B138*Inittialize!$F$4,Stand!B139*Inittialize!$F$5,Stand!B140*Inittialize!$F$6,Stand!B141*Inittialize!$F$7,Stand!B142*Inittialize!$F$8,Stand!B143*Inittialize!$F$9,Stand!B144*Inittialize!$F$10,Stand!B145*Inittialize!$F$11,Stand!B146*Inittialize!$F$12),
IF(Rules!$B$10=Rules!$D$10,SUM(HSD!B137*Inittialize!$F$3,HSD!B138*Inittialize!$F$4,HSD!B139*Inittialize!$F$5,HSD!B140*Inittialize!$F$6,HSD!B141*Inittialize!$F$7,HSD!B142*Inittialize!$F$8,HSD!B143*Inittialize!$F$9,HSD!B144*Inittialize!$F$10,HSD!B145*Inittialize!$F$11,HSD!B146*Inittialize!$F$12),
SUM(HS!B137*Inittialize!$F$3,HS!B138*Inittialize!$F$4,HS!B139*Inittialize!$F$5,HS!B140*Inittialize!$F$6,HS!B141*Inittialize!$F$7,HS!B142*Inittialize!$F$8,HS!B143*Inittialize!$F$9,HS!B144*Inittialize!$F$10,HS!B145*Inittialize!$F$11,HS!B146*Inittialize!$F$12))
)*IF(B69=B43,2,IF(B69=B30,3,IF(B69=B17,4,IF(B69=B4,5,HSDR!O33)))))</f>
        <v>-0.91950383464839502</v>
      </c>
      <c r="C107" s="108">
        <f>IF(C69=HSDR!C33,HSDR!C85,IF(Rules!$B$13=Rules!$E$13,
SUM(Stand!C137*Inittialize!$F$3,Stand!C138*Inittialize!$F$4,Stand!C139*Inittialize!$F$5,Stand!C140*Inittialize!$F$6,Stand!C141*Inittialize!$F$7,Stand!C142*Inittialize!$F$8,Stand!C143*Inittialize!$F$9,Stand!C144*Inittialize!$F$10,Stand!C145*Inittialize!$F$11,Stand!C146*Inittialize!$F$12),
IF(Rules!$B$10=Rules!$D$10,SUM(HSD!C137*Inittialize!$F$3,HSD!C138*Inittialize!$F$4,HSD!C139*Inittialize!$F$5,HSD!C140*Inittialize!$F$6,HSD!C141*Inittialize!$F$7,HSD!C142*Inittialize!$F$8,HSD!C143*Inittialize!$F$9,HSD!C144*Inittialize!$F$10,HSD!C145*Inittialize!$F$11,HSD!C146*Inittialize!$F$12),
SUM(HS!C137*Inittialize!$F$3,HS!C138*Inittialize!$F$4,HS!C139*Inittialize!$F$5,HS!C140*Inittialize!$F$6,HS!C141*Inittialize!$F$7,HS!C142*Inittialize!$F$8,HS!C143*Inittialize!$F$9,HS!C144*Inittialize!$F$10,HS!C145*Inittialize!$F$11,HS!C146*Inittialize!$F$12))
)*IF(C69=C43,2,IF(C69=C30,3,IF(C69=C17,4,IF(C69=C4,5,HSDR!P33)))))</f>
        <v>-0.79657325222673503</v>
      </c>
      <c r="D107" s="108">
        <f>IF(D69=HSDR!D33,HSDR!D85,IF(Rules!$B$13=Rules!$E$13,
SUM(Stand!D137*Inittialize!$F$3,Stand!D138*Inittialize!$F$4,Stand!D139*Inittialize!$F$5,Stand!D140*Inittialize!$F$6,Stand!D141*Inittialize!$F$7,Stand!D142*Inittialize!$F$8,Stand!D143*Inittialize!$F$9,Stand!D144*Inittialize!$F$10,Stand!D145*Inittialize!$F$11,Stand!D146*Inittialize!$F$12),
IF(Rules!$B$10=Rules!$D$10,SUM(HSD!D137*Inittialize!$F$3,HSD!D138*Inittialize!$F$4,HSD!D139*Inittialize!$F$5,HSD!D140*Inittialize!$F$6,HSD!D141*Inittialize!$F$7,HSD!D142*Inittialize!$F$8,HSD!D143*Inittialize!$F$9,HSD!D144*Inittialize!$F$10,HSD!D145*Inittialize!$F$11,HSD!D146*Inittialize!$F$12),
SUM(HS!D137*Inittialize!$F$3,HS!D138*Inittialize!$F$4,HS!D139*Inittialize!$F$5,HS!D140*Inittialize!$F$6,HS!D141*Inittialize!$F$7,HS!D142*Inittialize!$F$8,HS!D143*Inittialize!$F$9,HS!D144*Inittialize!$F$10,HS!D145*Inittialize!$F$11,HS!D146*Inittialize!$F$12))
)*IF(D69=D43,2,IF(D69=D30,3,IF(D69=D17,4,IF(D69=D4,5,HSDR!Q33)))))</f>
        <v>-0.79090499227980193</v>
      </c>
      <c r="E107" s="108">
        <f>IF(E69=HSDR!E33,HSDR!E85,IF(Rules!$B$13=Rules!$E$13,
SUM(Stand!E137*Inittialize!$F$3,Stand!E138*Inittialize!$F$4,Stand!E139*Inittialize!$F$5,Stand!E140*Inittialize!$F$6,Stand!E141*Inittialize!$F$7,Stand!E142*Inittialize!$F$8,Stand!E143*Inittialize!$F$9,Stand!E144*Inittialize!$F$10,Stand!E145*Inittialize!$F$11,Stand!E146*Inittialize!$F$12),
IF(Rules!$B$10=Rules!$D$10,SUM(HSD!E137*Inittialize!$F$3,HSD!E138*Inittialize!$F$4,HSD!E139*Inittialize!$F$5,HSD!E140*Inittialize!$F$6,HSD!E141*Inittialize!$F$7,HSD!E142*Inittialize!$F$8,HSD!E143*Inittialize!$F$9,HSD!E144*Inittialize!$F$10,HSD!E145*Inittialize!$F$11,HSD!E146*Inittialize!$F$12),
SUM(HS!E137*Inittialize!$F$3,HS!E138*Inittialize!$F$4,HS!E139*Inittialize!$F$5,HS!E140*Inittialize!$F$6,HS!E141*Inittialize!$F$7,HS!E142*Inittialize!$F$8,HS!E143*Inittialize!$F$9,HS!E144*Inittialize!$F$10,HS!E145*Inittialize!$F$11,HS!E146*Inittialize!$F$12))
)*IF(E69=E43,2,IF(E69=E30,3,IF(E69=E17,4,IF(E69=E4,5,HSDR!R33)))))</f>
        <v>-0.78500772581014577</v>
      </c>
      <c r="F107" s="108">
        <f>IF(F69=HSDR!F33,HSDR!F85,IF(Rules!$B$13=Rules!$E$13,
SUM(Stand!F137*Inittialize!$F$3,Stand!F138*Inittialize!$F$4,Stand!F139*Inittialize!$F$5,Stand!F140*Inittialize!$F$6,Stand!F141*Inittialize!$F$7,Stand!F142*Inittialize!$F$8,Stand!F143*Inittialize!$F$9,Stand!F144*Inittialize!$F$10,Stand!F145*Inittialize!$F$11,Stand!F146*Inittialize!$F$12),
IF(Rules!$B$10=Rules!$D$10,SUM(HSD!F137*Inittialize!$F$3,HSD!F138*Inittialize!$F$4,HSD!F139*Inittialize!$F$5,HSD!F140*Inittialize!$F$6,HSD!F141*Inittialize!$F$7,HSD!F142*Inittialize!$F$8,HSD!F143*Inittialize!$F$9,HSD!F144*Inittialize!$F$10,HSD!F145*Inittialize!$F$11,HSD!F146*Inittialize!$F$12),
SUM(HS!F137*Inittialize!$F$3,HS!F138*Inittialize!$F$4,HS!F139*Inittialize!$F$5,HS!F140*Inittialize!$F$6,HS!F141*Inittialize!$F$7,HS!F142*Inittialize!$F$8,HS!F143*Inittialize!$F$9,HS!F144*Inittialize!$F$10,HS!F145*Inittialize!$F$11,HS!F146*Inittialize!$F$12))
)*IF(F69=F43,2,IF(F69=F30,3,IF(F69=F17,4,IF(F69=F4,5,HSDR!S33)))))</f>
        <v>-0.77992826635423507</v>
      </c>
      <c r="G107" s="108">
        <f>IF(G69=HSDR!G33,HSDR!G85,IF(Rules!$B$13=Rules!$E$13,
SUM(Stand!G137*Inittialize!$F$3,Stand!G138*Inittialize!$F$4,Stand!G139*Inittialize!$F$5,Stand!G140*Inittialize!$F$6,Stand!G141*Inittialize!$F$7,Stand!G142*Inittialize!$F$8,Stand!G143*Inittialize!$F$9,Stand!G144*Inittialize!$F$10,Stand!G145*Inittialize!$F$11,Stand!G146*Inittialize!$F$12),
IF(Rules!$B$10=Rules!$D$10,SUM(HSD!G137*Inittialize!$F$3,HSD!G138*Inittialize!$F$4,HSD!G139*Inittialize!$F$5,HSD!G140*Inittialize!$F$6,HSD!G141*Inittialize!$F$7,HSD!G142*Inittialize!$F$8,HSD!G143*Inittialize!$F$9,HSD!G144*Inittialize!$F$10,HSD!G145*Inittialize!$F$11,HSD!G146*Inittialize!$F$12),
SUM(HS!G137*Inittialize!$F$3,HS!G138*Inittialize!$F$4,HS!G139*Inittialize!$F$5,HS!G140*Inittialize!$F$6,HS!G141*Inittialize!$F$7,HS!G142*Inittialize!$F$8,HS!G143*Inittialize!$F$9,HS!G144*Inittialize!$F$10,HS!G145*Inittialize!$F$11,HS!G146*Inittialize!$F$12))
)*IF(G69=G43,2,IF(G69=G30,3,IF(G69=G17,4,IF(G69=G4,5,HSDR!T33)))))</f>
        <v>-0.76185417395280952</v>
      </c>
      <c r="H107" s="108">
        <f>IF(H69=HSDR!H33,HSDR!H85,IF(Rules!$B$13=Rules!$E$13,
SUM(Stand!H137*Inittialize!$F$3,Stand!H138*Inittialize!$F$4,Stand!H139*Inittialize!$F$5,Stand!H140*Inittialize!$F$6,Stand!H141*Inittialize!$F$7,Stand!H142*Inittialize!$F$8,Stand!H143*Inittialize!$F$9,Stand!H144*Inittialize!$F$10,Stand!H145*Inittialize!$F$11,Stand!H146*Inittialize!$F$12),
IF(Rules!$B$10=Rules!$D$10,SUM(HSD!H137*Inittialize!$F$3,HSD!H138*Inittialize!$F$4,HSD!H139*Inittialize!$F$5,HSD!H140*Inittialize!$F$6,HSD!H141*Inittialize!$F$7,HSD!H142*Inittialize!$F$8,HSD!H143*Inittialize!$F$9,HSD!H144*Inittialize!$F$10,HSD!H145*Inittialize!$F$11,HSD!H146*Inittialize!$F$12),
SUM(HS!H137*Inittialize!$F$3,HS!H138*Inittialize!$F$4,HS!H139*Inittialize!$F$5,HS!H140*Inittialize!$F$6,HS!H141*Inittialize!$F$7,HS!H142*Inittialize!$F$8,HS!H143*Inittialize!$F$9,HS!H144*Inittialize!$F$10,HS!H145*Inittialize!$F$11,HS!H146*Inittialize!$F$12))
)*IF(H69=H43,2,IF(H69=H30,3,IF(H69=H17,4,IF(H69=H4,5,HSDR!U33)))))</f>
        <v>-0.73333434200581205</v>
      </c>
      <c r="I107" s="108">
        <f>IF(I69=HSDR!I33,HSDR!I85,IF(Rules!$B$13=Rules!$E$13,
SUM(Stand!I137*Inittialize!$F$3,Stand!I138*Inittialize!$F$4,Stand!I139*Inittialize!$F$5,Stand!I140*Inittialize!$F$6,Stand!I141*Inittialize!$F$7,Stand!I142*Inittialize!$F$8,Stand!I143*Inittialize!$F$9,Stand!I144*Inittialize!$F$10,Stand!I145*Inittialize!$F$11,Stand!I146*Inittialize!$F$12),
IF(Rules!$B$10=Rules!$D$10,SUM(HSD!I137*Inittialize!$F$3,HSD!I138*Inittialize!$F$4,HSD!I139*Inittialize!$F$5,HSD!I140*Inittialize!$F$6,HSD!I141*Inittialize!$F$7,HSD!I142*Inittialize!$F$8,HSD!I143*Inittialize!$F$9,HSD!I144*Inittialize!$F$10,HSD!I145*Inittialize!$F$11,HSD!I146*Inittialize!$F$12),
SUM(HS!I137*Inittialize!$F$3,HS!I138*Inittialize!$F$4,HS!I139*Inittialize!$F$5,HS!I140*Inittialize!$F$6,HS!I141*Inittialize!$F$7,HS!I142*Inittialize!$F$8,HS!I143*Inittialize!$F$9,HS!I144*Inittialize!$F$10,HS!I145*Inittialize!$F$11,HS!I146*Inittialize!$F$12))
)*IF(I69=I43,2,IF(I69=I30,3,IF(I69=I17,4,IF(I69=I4,5,HSDR!V33)))))</f>
        <v>-0.77564432442161269</v>
      </c>
      <c r="J107" s="108">
        <f>IF(J69=HSDR!J33,HSDR!J85,IF(Rules!$B$13=Rules!$E$13,
SUM(Stand!J137*Inittialize!$F$3,Stand!J138*Inittialize!$F$4,Stand!J139*Inittialize!$F$5,Stand!J140*Inittialize!$F$6,Stand!J141*Inittialize!$F$7,Stand!J142*Inittialize!$F$8,Stand!J143*Inittialize!$F$9,Stand!J144*Inittialize!$F$10,Stand!J145*Inittialize!$F$11,Stand!J146*Inittialize!$F$12),
IF(Rules!$B$10=Rules!$D$10,SUM(HSD!J137*Inittialize!$F$3,HSD!J138*Inittialize!$F$4,HSD!J139*Inittialize!$F$5,HSD!J140*Inittialize!$F$6,HSD!J141*Inittialize!$F$7,HSD!J142*Inittialize!$F$8,HSD!J143*Inittialize!$F$9,HSD!J144*Inittialize!$F$10,HSD!J145*Inittialize!$F$11,HSD!J146*Inittialize!$F$12),
SUM(HS!J137*Inittialize!$F$3,HS!J138*Inittialize!$F$4,HS!J139*Inittialize!$F$5,HS!J140*Inittialize!$F$6,HS!J141*Inittialize!$F$7,HS!J142*Inittialize!$F$8,HS!J143*Inittialize!$F$9,HS!J144*Inittialize!$F$10,HS!J145*Inittialize!$F$11,HS!J146*Inittialize!$F$12))
)*IF(J69=J43,2,IF(J69=J30,3,IF(J69=J17,4,IF(J69=J4,5,HSDR!W33)))))</f>
        <v>-0.82527093888866809</v>
      </c>
      <c r="K107" s="57">
        <f>IF(K69=HSDR!K33,HSDR!K85,IF(Rules!$B$13=Rules!$E$13,
SUM(Stand!K137*Inittialize!$F$3,Stand!K138*Inittialize!$F$4,Stand!K139*Inittialize!$F$5,Stand!K140*Inittialize!$F$6,Stand!K141*Inittialize!$F$7,Stand!K142*Inittialize!$F$8,Stand!K143*Inittialize!$F$9,Stand!K144*Inittialize!$F$10,Stand!K145*Inittialize!$F$11,Stand!K146*Inittialize!$F$12),
IF(Rules!$B$10=Rules!$D$10,SUM(HSD!K137*Inittialize!$F$3,HSD!K138*Inittialize!$F$4,HSD!K139*Inittialize!$F$5,HSD!K140*Inittialize!$F$6,HSD!K141*Inittialize!$F$7,HSD!K142*Inittialize!$F$8,HSD!K143*Inittialize!$F$9,HSD!K144*Inittialize!$F$10,HSD!K145*Inittialize!$F$11,HSD!K146*Inittialize!$F$12),
SUM(HS!K137*Inittialize!$F$3,HS!K138*Inittialize!$F$4,HS!K139*Inittialize!$F$5,HS!K140*Inittialize!$F$6,HS!K141*Inittialize!$F$7,HS!K142*Inittialize!$F$8,HS!K143*Inittialize!$F$9,HS!K144*Inittialize!$F$10,HS!K145*Inittialize!$F$11,HS!K146*Inittialize!$F$12))
)*IF(K69=K43,2,IF(K69=K30,3,IF(K69=K17,4,IF(K69=K4,5,HSDR!X33)))))</f>
        <v>-0.88400087606851341</v>
      </c>
    </row>
    <row r="108" spans="1:11" x14ac:dyDescent="0.25">
      <c r="A108" s="98">
        <v>2</v>
      </c>
      <c r="B108" s="93">
        <f>IF(B70=HSDR!B3,HSDR!B107,IF(Rules!$B$10=Rules!$D$10,
SUM(HSD!B138*Inittialize!$F$3,HSD!B107*Inittialize!$F$4,HSD!B108*Inittialize!$F$5,HSD!B109*Inittialize!$F$6,HSD!B110*Inittialize!$F$7,HSD!B111*Inittialize!$F$8,HSD!B112*Inittialize!$F$9,HSD!B113*Inittialize!$F$10,HSD!B114*Inittialize!$F$11,HSD!B115*Inittialize!$F$12),
SUM(HS!B138*Inittialize!$F$3,HS!B107*Inittialize!$F$4,HS!B108*Inittialize!$F$5,HS!B109*Inittialize!$F$6,HS!B110*Inittialize!$F$7,HS!B111*Inittialize!$F$8,HS!B112*Inittialize!$F$9,HS!B113*Inittialize!$F$10,HS!B114*Inittialize!$F$11,HS!B115*Inittialize!$F$12)
)*IF(B70=B44,2,IF(B70=B31,3,IF(B70=B18,4,IF(B70=B5,5)))))</f>
        <v>-0.64969215627243293</v>
      </c>
      <c r="C108" s="1">
        <f>IF(C70=HSDR!C3,HSDR!C107,IF(Rules!$B$10=Rules!$D$10,
SUM(HSD!C138*Inittialize!$F$3,HSD!C107*Inittialize!$F$4,HSD!C108*Inittialize!$F$5,HSD!C109*Inittialize!$F$6,HSD!C110*Inittialize!$F$7,HSD!C111*Inittialize!$F$8,HSD!C112*Inittialize!$F$9,HSD!C113*Inittialize!$F$10,HSD!C114*Inittialize!$F$11,HSD!C115*Inittialize!$F$12),
SUM(HS!C138*Inittialize!$F$3,HS!C107*Inittialize!$F$4,HS!C108*Inittialize!$F$5,HS!C109*Inittialize!$F$6,HS!C110*Inittialize!$F$7,HS!C111*Inittialize!$F$8,HS!C112*Inittialize!$F$9,HS!C113*Inittialize!$F$10,HS!C114*Inittialize!$F$11,HS!C115*Inittialize!$F$12)
)*IF(C70=C44,2,IF(C70=C31,3,IF(C70=C18,4,IF(C70=C5,5)))))</f>
        <v>-0.62794445506581353</v>
      </c>
      <c r="D108" s="1">
        <f>IF(D70=HSDR!D3,HSDR!D107,IF(Rules!$B$10=Rules!$D$10,
SUM(HSD!D138*Inittialize!$F$3,HSD!D107*Inittialize!$F$4,HSD!D108*Inittialize!$F$5,HSD!D109*Inittialize!$F$6,HSD!D110*Inittialize!$F$7,HSD!D111*Inittialize!$F$8,HSD!D112*Inittialize!$F$9,HSD!D113*Inittialize!$F$10,HSD!D114*Inittialize!$F$11,HSD!D115*Inittialize!$F$12),
SUM(HS!D138*Inittialize!$F$3,HS!D107*Inittialize!$F$4,HS!D108*Inittialize!$F$5,HS!D109*Inittialize!$F$6,HS!D110*Inittialize!$F$7,HS!D111*Inittialize!$F$8,HS!D112*Inittialize!$F$9,HS!D113*Inittialize!$F$10,HS!D114*Inittialize!$F$11,HS!D115*Inittialize!$F$12)
)*IF(D70=D44,2,IF(D70=D31,3,IF(D70=D18,4,IF(D70=D5,5)))))</f>
        <v>-0.62549382739723836</v>
      </c>
      <c r="E108" s="1">
        <f>IF(E70=HSDR!E3,HSDR!E107,IF(Rules!$B$10=Rules!$D$10,
SUM(HSD!E138*Inittialize!$F$3,HSD!E107*Inittialize!$F$4,HSD!E108*Inittialize!$F$5,HSD!E109*Inittialize!$F$6,HSD!E110*Inittialize!$F$7,HSD!E111*Inittialize!$F$8,HSD!E112*Inittialize!$F$9,HSD!E113*Inittialize!$F$10,HSD!E114*Inittialize!$F$11,HSD!E115*Inittialize!$F$12),
SUM(HS!E138*Inittialize!$F$3,HS!E107*Inittialize!$F$4,HS!E108*Inittialize!$F$5,HS!E109*Inittialize!$F$6,HS!E110*Inittialize!$F$7,HS!E111*Inittialize!$F$8,HS!E112*Inittialize!$F$9,HS!E113*Inittialize!$F$10,HS!E114*Inittialize!$F$11,HS!E115*Inittialize!$F$12)
)*IF(E70=E44,2,IF(E70=E31,3,IF(E70=E18,4,IF(E70=E5,5)))))</f>
        <v>-1.233795673947496</v>
      </c>
      <c r="F108" s="1">
        <f>IF(F70=HSDR!F3,HSDR!F107,IF(Rules!$B$10=Rules!$D$10,
SUM(HSD!F138*Inittialize!$F$3,HSD!F107*Inittialize!$F$4,HSD!F108*Inittialize!$F$5,HSD!F109*Inittialize!$F$6,HSD!F110*Inittialize!$F$7,HSD!F111*Inittialize!$F$8,HSD!F112*Inittialize!$F$9,HSD!F113*Inittialize!$F$10,HSD!F114*Inittialize!$F$11,HSD!F115*Inittialize!$F$12),
SUM(HS!F138*Inittialize!$F$3,HS!F107*Inittialize!$F$4,HS!F108*Inittialize!$F$5,HS!F109*Inittialize!$F$6,HS!F110*Inittialize!$F$7,HS!F111*Inittialize!$F$8,HS!F112*Inittialize!$F$9,HS!F113*Inittialize!$F$10,HS!F114*Inittialize!$F$11,HS!F115*Inittialize!$F$12)
)*IF(F70=F44,2,IF(F70=F31,3,IF(F70=F18,4,IF(F70=F5,5)))))</f>
        <v>-1.2294260823600434</v>
      </c>
      <c r="G108" s="1">
        <f>IF(G70=HSDR!G3,HSDR!G107,IF(Rules!$B$10=Rules!$D$10,
SUM(HSD!G138*Inittialize!$F$3,HSD!G107*Inittialize!$F$4,HSD!G108*Inittialize!$F$5,HSD!G109*Inittialize!$F$6,HSD!G110*Inittialize!$F$7,HSD!G111*Inittialize!$F$8,HSD!G112*Inittialize!$F$9,HSD!G113*Inittialize!$F$10,HSD!G114*Inittialize!$F$11,HSD!G115*Inittialize!$F$12),
SUM(HS!G138*Inittialize!$F$3,HS!G107*Inittialize!$F$4,HS!G108*Inittialize!$F$5,HS!G109*Inittialize!$F$6,HS!G110*Inittialize!$F$7,HS!G111*Inittialize!$F$8,HS!G112*Inittialize!$F$9,HS!G113*Inittialize!$F$10,HS!G114*Inittialize!$F$11,HS!G115*Inittialize!$F$12)
)*IF(G70=G44,2,IF(G70=G31,3,IF(G70=G18,4,IF(G70=G5,5)))))</f>
        <v>-1.2139033364678189</v>
      </c>
      <c r="H108" s="1">
        <f>IF(H70=HSDR!H3,HSDR!H107,IF(Rules!$B$10=Rules!$D$10,
SUM(HSD!H138*Inittialize!$F$3,HSD!H107*Inittialize!$F$4,HSD!H108*Inittialize!$F$5,HSD!H109*Inittialize!$F$6,HSD!H110*Inittialize!$F$7,HSD!H111*Inittialize!$F$8,HSD!H112*Inittialize!$F$9,HSD!H113*Inittialize!$F$10,HSD!H114*Inittialize!$F$11,HSD!H115*Inittialize!$F$12),
SUM(HS!H138*Inittialize!$F$3,HS!H107*Inittialize!$F$4,HS!H108*Inittialize!$F$5,HS!H109*Inittialize!$F$6,HS!H110*Inittialize!$F$7,HS!H111*Inittialize!$F$8,HS!H112*Inittialize!$F$9,HS!H113*Inittialize!$F$10,HS!H114*Inittialize!$F$11,HS!H115*Inittialize!$F$12)
)*IF(H70=H44,2,IF(H70=H31,3,IF(H70=H18,4,IF(H70=H5,5)))))</f>
        <v>-0.93141319961009761</v>
      </c>
      <c r="I108" s="1">
        <f>IF(I70=HSDR!I3,HSDR!I107,IF(Rules!$B$10=Rules!$D$10,
SUM(HSD!I138*Inittialize!$F$3,HSD!I107*Inittialize!$F$4,HSD!I108*Inittialize!$F$5,HSD!I109*Inittialize!$F$6,HSD!I110*Inittialize!$F$7,HSD!I111*Inittialize!$F$8,HSD!I112*Inittialize!$F$9,HSD!I113*Inittialize!$F$10,HSD!I114*Inittialize!$F$11,HSD!I115*Inittialize!$F$12),
SUM(HS!I138*Inittialize!$F$3,HS!I107*Inittialize!$F$4,HS!I108*Inittialize!$F$5,HS!I109*Inittialize!$F$6,HS!I110*Inittialize!$F$7,HS!I111*Inittialize!$F$8,HS!I112*Inittialize!$F$9,HS!I113*Inittialize!$F$10,HS!I114*Inittialize!$F$11,HS!I115*Inittialize!$F$12)
)*IF(I70=I44,2,IF(I70=I31,3,IF(I70=I18,4,IF(I70=I5,5)))))</f>
        <v>-0.53303800219597064</v>
      </c>
      <c r="J108" s="1">
        <f>IF(J70=HSDR!J3,HSDR!J107,IF(Rules!$B$10=Rules!$D$10,
SUM(HSD!J138*Inittialize!$F$3,HSD!J107*Inittialize!$F$4,HSD!J108*Inittialize!$F$5,HSD!J109*Inittialize!$F$6,HSD!J110*Inittialize!$F$7,HSD!J111*Inittialize!$F$8,HSD!J112*Inittialize!$F$9,HSD!J113*Inittialize!$F$10,HSD!J114*Inittialize!$F$11,HSD!J115*Inittialize!$F$12),
SUM(HS!J138*Inittialize!$F$3,HS!J107*Inittialize!$F$4,HS!J108*Inittialize!$F$5,HS!J109*Inittialize!$F$6,HS!J110*Inittialize!$F$7,HS!J111*Inittialize!$F$8,HS!J112*Inittialize!$F$9,HS!J113*Inittialize!$F$10,HS!J114*Inittialize!$F$11,HS!J115*Inittialize!$F$12)
)*IF(J70=J44,2,IF(J70=J31,3,IF(J70=J18,4,IF(J70=J5,5)))))</f>
        <v>-0.57336816996507856</v>
      </c>
      <c r="K108" s="9">
        <f>IF(K70=HSDR!K3,HSDR!K107,IF(Rules!$B$10=Rules!$D$10,
SUM(HSD!K138*Inittialize!$F$3,HSD!K107*Inittialize!$F$4,HSD!K108*Inittialize!$F$5,HSD!K109*Inittialize!$F$6,HSD!K110*Inittialize!$F$7,HSD!K111*Inittialize!$F$8,HSD!K112*Inittialize!$F$9,HSD!K113*Inittialize!$F$10,HSD!K114*Inittialize!$F$11,HSD!K115*Inittialize!$F$12),
SUM(HS!K138*Inittialize!$F$3,HS!K107*Inittialize!$F$4,HS!K108*Inittialize!$F$5,HS!K109*Inittialize!$F$6,HS!K110*Inittialize!$F$7,HS!K111*Inittialize!$F$8,HS!K112*Inittialize!$F$9,HS!K113*Inittialize!$F$10,HS!K114*Inittialize!$F$11,HS!K115*Inittialize!$F$12)
)*IF(K70=K44,2,IF(K70=K31,3,IF(K70=K18,4,IF(K70=K5,5)))))</f>
        <v>-0.62034738716819848</v>
      </c>
    </row>
    <row r="109" spans="1:11" x14ac:dyDescent="0.25">
      <c r="A109" s="98">
        <v>3</v>
      </c>
      <c r="B109" s="93">
        <f>IF(B71=HSDR!B5,HSDR!B109,IF(Rules!$B$10=Rules!$D$10,
SUM(HSD!B139*Inittialize!$F$3,HSD!B108*Inittialize!$F$4,HSD!B109*Inittialize!$F$5,HSD!B110*Inittialize!$F$6,HSD!B111*Inittialize!$F$7,HSD!B112*Inittialize!$F$8,HSD!B113*Inittialize!$F$9,HSD!B114*Inittialize!$F$10,HSD!B115*Inittialize!$F$11,HSD!B116*Inittialize!$F$12),
SUM(HS!B139*Inittialize!$F$3,HS!B108*Inittialize!$F$4,HS!B109*Inittialize!$F$5,HS!B110*Inittialize!$F$6,HS!B111*Inittialize!$F$7,HS!B112*Inittialize!$F$8,HS!B113*Inittialize!$F$9,HS!B114*Inittialize!$F$10,HS!B115*Inittialize!$F$11,HS!B116*Inittialize!$F$12)
)*IF(B71=B45,2,IF(B71=B32,3,IF(B71=B19,4,IF(B71=B6,5)))))</f>
        <v>-0.67780484725526791</v>
      </c>
      <c r="C109" s="1">
        <f>IF(C71=HSDR!C5,HSDR!C109,IF(Rules!$B$10=Rules!$D$10,
SUM(HSD!C139*Inittialize!$F$3,HSD!C108*Inittialize!$F$4,HSD!C109*Inittialize!$F$5,HSD!C110*Inittialize!$F$6,HSD!C111*Inittialize!$F$7,HSD!C112*Inittialize!$F$8,HSD!C113*Inittialize!$F$9,HSD!C114*Inittialize!$F$10,HSD!C115*Inittialize!$F$11,HSD!C116*Inittialize!$F$12),
SUM(HS!C139*Inittialize!$F$3,HS!C108*Inittialize!$F$4,HS!C109*Inittialize!$F$5,HS!C110*Inittialize!$F$6,HS!C111*Inittialize!$F$7,HS!C112*Inittialize!$F$8,HS!C113*Inittialize!$F$9,HS!C114*Inittialize!$F$10,HS!C115*Inittialize!$F$11,HS!C116*Inittialize!$F$12)
)*IF(C71=C45,2,IF(C71=C32,3,IF(C71=C19,4,IF(C71=C6,5)))))</f>
        <v>-0.65118323227086761</v>
      </c>
      <c r="D109" s="1">
        <f>IF(D71=HSDR!D5,HSDR!D109,IF(Rules!$B$10=Rules!$D$10,
SUM(HSD!D139*Inittialize!$F$3,HSD!D108*Inittialize!$F$4,HSD!D109*Inittialize!$F$5,HSD!D110*Inittialize!$F$6,HSD!D111*Inittialize!$F$7,HSD!D112*Inittialize!$F$8,HSD!D113*Inittialize!$F$9,HSD!D114*Inittialize!$F$10,HSD!D115*Inittialize!$F$11,HSD!D116*Inittialize!$F$12),
SUM(HS!D139*Inittialize!$F$3,HS!D108*Inittialize!$F$4,HS!D109*Inittialize!$F$5,HS!D110*Inittialize!$F$6,HS!D111*Inittialize!$F$7,HS!D112*Inittialize!$F$8,HS!D113*Inittialize!$F$9,HS!D114*Inittialize!$F$10,HS!D115*Inittialize!$F$11,HS!D116*Inittialize!$F$12)
)*IF(D71=D45,2,IF(D71=D32,3,IF(D71=D19,4,IF(D71=D6,5)))))</f>
        <v>-0.64909810474299945</v>
      </c>
      <c r="E109" s="1">
        <f>IF(E71=HSDR!E5,HSDR!E109,IF(Rules!$B$10=Rules!$D$10,
SUM(HSD!E139*Inittialize!$F$3,HSD!E108*Inittialize!$F$4,HSD!E109*Inittialize!$F$5,HSD!E110*Inittialize!$F$6,HSD!E111*Inittialize!$F$7,HSD!E112*Inittialize!$F$8,HSD!E113*Inittialize!$F$9,HSD!E114*Inittialize!$F$10,HSD!E115*Inittialize!$F$11,HSD!E116*Inittialize!$F$12),
SUM(HS!E139*Inittialize!$F$3,HS!E108*Inittialize!$F$4,HS!E109*Inittialize!$F$5,HS!E110*Inittialize!$F$6,HS!E111*Inittialize!$F$7,HS!E112*Inittialize!$F$8,HS!E113*Inittialize!$F$9,HS!E114*Inittialize!$F$10,HS!E115*Inittialize!$F$11,HS!E116*Inittialize!$F$12)
)*IF(E71=E45,2,IF(E71=E32,3,IF(E71=E19,4,IF(E71=E6,5)))))</f>
        <v>-1.2592355852064572</v>
      </c>
      <c r="F109" s="1">
        <f>IF(F71=HSDR!F5,HSDR!F109,IF(Rules!$B$10=Rules!$D$10,
SUM(HSD!F139*Inittialize!$F$3,HSD!F108*Inittialize!$F$4,HSD!F109*Inittialize!$F$5,HSD!F110*Inittialize!$F$6,HSD!F111*Inittialize!$F$7,HSD!F112*Inittialize!$F$8,HSD!F113*Inittialize!$F$9,HSD!F114*Inittialize!$F$10,HSD!F115*Inittialize!$F$11,HSD!F116*Inittialize!$F$12),
SUM(HS!F139*Inittialize!$F$3,HS!F108*Inittialize!$F$4,HS!F109*Inittialize!$F$5,HS!F110*Inittialize!$F$6,HS!F111*Inittialize!$F$7,HS!F112*Inittialize!$F$8,HS!F113*Inittialize!$F$9,HS!F114*Inittialize!$F$10,HS!F115*Inittialize!$F$11,HS!F116*Inittialize!$F$12)
)*IF(F71=F45,2,IF(F71=F32,3,IF(F71=F19,4,IF(F71=F6,5)))))</f>
        <v>-1.2551816937596973</v>
      </c>
      <c r="G109" s="1">
        <f>IF(G71=HSDR!G5,HSDR!G109,IF(Rules!$B$10=Rules!$D$10,
SUM(HSD!G139*Inittialize!$F$3,HSD!G108*Inittialize!$F$4,HSD!G109*Inittialize!$F$5,HSD!G110*Inittialize!$F$6,HSD!G111*Inittialize!$F$7,HSD!G112*Inittialize!$F$8,HSD!G113*Inittialize!$F$9,HSD!G114*Inittialize!$F$10,HSD!G115*Inittialize!$F$11,HSD!G116*Inittialize!$F$12),
SUM(HS!G139*Inittialize!$F$3,HS!G108*Inittialize!$F$4,HS!G109*Inittialize!$F$5,HS!G110*Inittialize!$F$6,HS!G111*Inittialize!$F$7,HS!G112*Inittialize!$F$8,HS!G113*Inittialize!$F$9,HS!G114*Inittialize!$F$10,HS!G115*Inittialize!$F$11,HS!G116*Inittialize!$F$12)
)*IF(G71=G45,2,IF(G71=G32,3,IF(G71=G19,4,IF(G71=G6,5)))))</f>
        <v>-1.2407797451889642</v>
      </c>
      <c r="H109" s="1">
        <f>IF(H71=HSDR!H5,HSDR!H109,IF(Rules!$B$10=Rules!$D$10,
SUM(HSD!H139*Inittialize!$F$3,HSD!H108*Inittialize!$F$4,HSD!H109*Inittialize!$F$5,HSD!H110*Inittialize!$F$6,HSD!H111*Inittialize!$F$7,HSD!H112*Inittialize!$F$8,HSD!H113*Inittialize!$F$9,HSD!H114*Inittialize!$F$10,HSD!H115*Inittialize!$F$11,HSD!H116*Inittialize!$F$12),
SUM(HS!H139*Inittialize!$F$3,HS!H108*Inittialize!$F$4,HS!H109*Inittialize!$F$5,HS!H110*Inittialize!$F$6,HS!H111*Inittialize!$F$7,HS!H112*Inittialize!$F$8,HS!H113*Inittialize!$F$9,HS!H114*Inittialize!$F$10,HS!H115*Inittialize!$F$11,HS!H116*Inittialize!$F$12)
)*IF(H71=H45,2,IF(H71=H32,3,IF(H71=H19,4,IF(H71=H6,5)))))</f>
        <v>-0.96452201711337948</v>
      </c>
      <c r="I109" s="1">
        <f>IF(I71=HSDR!I5,HSDR!I109,IF(Rules!$B$10=Rules!$D$10,
SUM(HSD!I139*Inittialize!$F$3,HSD!I108*Inittialize!$F$4,HSD!I109*Inittialize!$F$5,HSD!I110*Inittialize!$F$6,HSD!I111*Inittialize!$F$7,HSD!I112*Inittialize!$F$8,HSD!I113*Inittialize!$F$9,HSD!I114*Inittialize!$F$10,HSD!I115*Inittialize!$F$11,HSD!I116*Inittialize!$F$12),
SUM(HS!I139*Inittialize!$F$3,HS!I108*Inittialize!$F$4,HS!I109*Inittialize!$F$5,HS!I110*Inittialize!$F$6,HS!I111*Inittialize!$F$7,HS!I112*Inittialize!$F$8,HS!I113*Inittialize!$F$9,HS!I114*Inittialize!$F$10,HS!I115*Inittialize!$F$11,HS!I116*Inittialize!$F$12)
)*IF(I71=I45,2,IF(I71=I32,3,IF(I71=I19,4,IF(I71=I6,5)))))</f>
        <v>-0.5657286516448633</v>
      </c>
      <c r="J109" s="1">
        <f>IF(J71=HSDR!J5,HSDR!J109,IF(Rules!$B$10=Rules!$D$10,
SUM(HSD!J139*Inittialize!$F$3,HSD!J108*Inittialize!$F$4,HSD!J109*Inittialize!$F$5,HSD!J110*Inittialize!$F$6,HSD!J111*Inittialize!$F$7,HSD!J112*Inittialize!$F$8,HSD!J113*Inittialize!$F$9,HSD!J114*Inittialize!$F$10,HSD!J115*Inittialize!$F$11,HSD!J116*Inittialize!$F$12),
SUM(HS!J139*Inittialize!$F$3,HS!J108*Inittialize!$F$4,HS!J109*Inittialize!$F$5,HS!J110*Inittialize!$F$6,HS!J111*Inittialize!$F$7,HS!J112*Inittialize!$F$8,HS!J113*Inittialize!$F$9,HS!J114*Inittialize!$F$10,HS!J115*Inittialize!$F$11,HS!J116*Inittialize!$F$12)
)*IF(J71=J45,2,IF(J71=J32,3,IF(J71=J19,4,IF(J71=J6,5)))))</f>
        <v>-0.60258608955731263</v>
      </c>
      <c r="K109" s="9">
        <f>IF(K71=HSDR!K5,HSDR!K109,IF(Rules!$B$10=Rules!$D$10,
SUM(HSD!K139*Inittialize!$F$3,HSD!K108*Inittialize!$F$4,HSD!K109*Inittialize!$F$5,HSD!K110*Inittialize!$F$6,HSD!K111*Inittialize!$F$7,HSD!K112*Inittialize!$F$8,HSD!K113*Inittialize!$F$9,HSD!K114*Inittialize!$F$10,HSD!K115*Inittialize!$F$11,HSD!K116*Inittialize!$F$12),
SUM(HS!K139*Inittialize!$F$3,HS!K108*Inittialize!$F$4,HS!K109*Inittialize!$F$5,HS!K110*Inittialize!$F$6,HS!K111*Inittialize!$F$7,HS!K112*Inittialize!$F$8,HS!K113*Inittialize!$F$9,HS!K114*Inittialize!$F$10,HS!K115*Inittialize!$F$11,HS!K116*Inittialize!$F$12)
)*IF(K71=K45,2,IF(K71=K32,3,IF(K71=K19,4,IF(K71=K6,5)))))</f>
        <v>-0.64629383657022199</v>
      </c>
    </row>
    <row r="110" spans="1:11" x14ac:dyDescent="0.25">
      <c r="A110" s="98">
        <v>4</v>
      </c>
      <c r="B110" s="93">
        <f>IF(B72=HSDR!B7,HSDR!B111,IF(Rules!$B$10=Rules!$D$10,
SUM(HSD!B140*Inittialize!$F$3,HSD!B109*Inittialize!$F$4,HSD!B110*Inittialize!$F$5,HSD!B111*Inittialize!$F$6,HSD!B112*Inittialize!$F$7,HSD!B113*Inittialize!$F$8,HSD!B114*Inittialize!$F$9,HSD!B115*Inittialize!$F$10,HSD!B116*Inittialize!$F$11,HSD!B117*Inittialize!$F$12),
SUM(HS!B140*Inittialize!$F$3,HS!B109*Inittialize!$F$4,HS!B110*Inittialize!$F$5,HS!B111*Inittialize!$F$6,HS!B112*Inittialize!$F$7,HS!B113*Inittialize!$F$8,HS!B114*Inittialize!$F$9,HS!B115*Inittialize!$F$10,HS!B116*Inittialize!$F$11,HS!B117*Inittialize!$F$12)
)*IF(B72=B46,2,IF(B72=B33,3,IF(B72=B20,4,IF(B72=B7,5)))))</f>
        <v>-0.61870368335035075</v>
      </c>
      <c r="C110" s="1">
        <f>IF(C72=HSDR!C7,HSDR!C111,IF(Rules!$B$10=Rules!$D$10,
SUM(HSD!C140*Inittialize!$F$3,HSD!C109*Inittialize!$F$4,HSD!C110*Inittialize!$F$5,HSD!C111*Inittialize!$F$6,HSD!C112*Inittialize!$F$7,HSD!C113*Inittialize!$F$8,HSD!C114*Inittialize!$F$9,HSD!C115*Inittialize!$F$10,HSD!C116*Inittialize!$F$11,HSD!C117*Inittialize!$F$12),
SUM(HS!C140*Inittialize!$F$3,HS!C109*Inittialize!$F$4,HS!C110*Inittialize!$F$5,HS!C111*Inittialize!$F$6,HS!C112*Inittialize!$F$7,HS!C113*Inittialize!$F$8,HS!C114*Inittialize!$F$9,HS!C115*Inittialize!$F$10,HS!C116*Inittialize!$F$11,HS!C117*Inittialize!$F$12)
)*IF(C72=C46,2,IF(C72=C33,3,IF(C72=C20,4,IF(C72=C7,5)))))</f>
        <v>-0.52570125482952001</v>
      </c>
      <c r="D110" s="1">
        <f>IF(D72=HSDR!D7,HSDR!D111,IF(Rules!$B$10=Rules!$D$10,
SUM(HSD!D140*Inittialize!$F$3,HSD!D109*Inittialize!$F$4,HSD!D110*Inittialize!$F$5,HSD!D111*Inittialize!$F$6,HSD!D112*Inittialize!$F$7,HSD!D113*Inittialize!$F$8,HSD!D114*Inittialize!$F$9,HSD!D115*Inittialize!$F$10,HSD!D116*Inittialize!$F$11,HSD!D117*Inittialize!$F$12),
SUM(HS!D140*Inittialize!$F$3,HS!D109*Inittialize!$F$4,HS!D110*Inittialize!$F$5,HS!D111*Inittialize!$F$6,HS!D112*Inittialize!$F$7,HS!D113*Inittialize!$F$8,HS!D114*Inittialize!$F$9,HS!D115*Inittialize!$F$10,HS!D116*Inittialize!$F$11,HS!D117*Inittialize!$F$12)
)*IF(D72=D46,2,IF(D72=D33,3,IF(D72=D20,4,IF(D72=D7,5)))))</f>
        <v>-0.51982063212531804</v>
      </c>
      <c r="E110" s="1">
        <f>IF(E72=HSDR!E7,HSDR!E111,IF(Rules!$B$10=Rules!$D$10,
SUM(HSD!E140*Inittialize!$F$3,HSD!E109*Inittialize!$F$4,HSD!E110*Inittialize!$F$5,HSD!E111*Inittialize!$F$6,HSD!E112*Inittialize!$F$7,HSD!E113*Inittialize!$F$8,HSD!E114*Inittialize!$F$9,HSD!E115*Inittialize!$F$10,HSD!E116*Inittialize!$F$11,HSD!E117*Inittialize!$F$12),
SUM(HS!E140*Inittialize!$F$3,HS!E109*Inittialize!$F$4,HS!E110*Inittialize!$F$5,HS!E111*Inittialize!$F$6,HS!E112*Inittialize!$F$7,HS!E113*Inittialize!$F$8,HS!E114*Inittialize!$F$9,HS!E115*Inittialize!$F$10,HS!E116*Inittialize!$F$11,HS!E117*Inittialize!$F$12)
)*IF(E72=E46,2,IF(E72=E33,3,IF(E72=E20,4,IF(E72=E7,5)))))</f>
        <v>-0.52686965809573971</v>
      </c>
      <c r="F110" s="1">
        <f>IF(F72=HSDR!F7,HSDR!F111,IF(Rules!$B$10=Rules!$D$10,
SUM(HSD!F140*Inittialize!$F$3,HSD!F109*Inittialize!$F$4,HSD!F110*Inittialize!$F$5,HSD!F111*Inittialize!$F$6,HSD!F112*Inittialize!$F$7,HSD!F113*Inittialize!$F$8,HSD!F114*Inittialize!$F$9,HSD!F115*Inittialize!$F$10,HSD!F116*Inittialize!$F$11,HSD!F117*Inittialize!$F$12),
SUM(HS!F140*Inittialize!$F$3,HS!F109*Inittialize!$F$4,HS!F110*Inittialize!$F$5,HS!F111*Inittialize!$F$6,HS!F112*Inittialize!$F$7,HS!F113*Inittialize!$F$8,HS!F114*Inittialize!$F$9,HS!F115*Inittialize!$F$10,HS!F116*Inittialize!$F$11,HS!F117*Inittialize!$F$12)
)*IF(F72=F46,2,IF(F72=F33,3,IF(F72=F20,4,IF(F72=F7,5)))))</f>
        <v>-0.52180592231171319</v>
      </c>
      <c r="G110" s="1">
        <f>IF(G72=HSDR!G7,HSDR!G111,IF(Rules!$B$10=Rules!$D$10,
SUM(HSD!G140*Inittialize!$F$3,HSD!G109*Inittialize!$F$4,HSD!G110*Inittialize!$F$5,HSD!G111*Inittialize!$F$6,HSD!G112*Inittialize!$F$7,HSD!G113*Inittialize!$F$8,HSD!G114*Inittialize!$F$9,HSD!G115*Inittialize!$F$10,HSD!G116*Inittialize!$F$11,HSD!G117*Inittialize!$F$12),
SUM(HS!G140*Inittialize!$F$3,HS!G109*Inittialize!$F$4,HS!G110*Inittialize!$F$5,HS!G111*Inittialize!$F$6,HS!G112*Inittialize!$F$7,HS!G113*Inittialize!$F$8,HS!G114*Inittialize!$F$9,HS!G115*Inittialize!$F$10,HS!G116*Inittialize!$F$11,HS!G117*Inittialize!$F$12)
)*IF(G72=G46,2,IF(G72=G33,3,IF(G72=G20,4,IF(G72=G7,5)))))</f>
        <v>-0.50419996892272845</v>
      </c>
      <c r="H110" s="1">
        <f>IF(H72=HSDR!H7,HSDR!H111,IF(Rules!$B$10=Rules!$D$10,
SUM(HSD!H140*Inittialize!$F$3,HSD!H109*Inittialize!$F$4,HSD!H110*Inittialize!$F$5,HSD!H111*Inittialize!$F$6,HSD!H112*Inittialize!$F$7,HSD!H113*Inittialize!$F$8,HSD!H114*Inittialize!$F$9,HSD!H115*Inittialize!$F$10,HSD!H116*Inittialize!$F$11,HSD!H117*Inittialize!$F$12),
SUM(HS!H140*Inittialize!$F$3,HS!H109*Inittialize!$F$4,HS!H110*Inittialize!$F$5,HS!H111*Inittialize!$F$6,HS!H112*Inittialize!$F$7,HS!H113*Inittialize!$F$8,HS!H114*Inittialize!$F$9,HS!H115*Inittialize!$F$10,HS!H116*Inittialize!$F$11,HS!H117*Inittialize!$F$12)
)*IF(H72=H46,2,IF(H72=H33,3,IF(H72=H20,4,IF(H72=H7,5)))))</f>
        <v>-0.40009338241588083</v>
      </c>
      <c r="I110" s="1">
        <f>IF(I72=HSDR!I7,HSDR!I111,IF(Rules!$B$10=Rules!$D$10,
SUM(HSD!I140*Inittialize!$F$3,HSD!I109*Inittialize!$F$4,HSD!I110*Inittialize!$F$5,HSD!I111*Inittialize!$F$6,HSD!I112*Inittialize!$F$7,HSD!I113*Inittialize!$F$8,HSD!I114*Inittialize!$F$9,HSD!I115*Inittialize!$F$10,HSD!I116*Inittialize!$F$11,HSD!I117*Inittialize!$F$12),
SUM(HS!I140*Inittialize!$F$3,HS!I109*Inittialize!$F$4,HS!I110*Inittialize!$F$5,HS!I111*Inittialize!$F$6,HS!I112*Inittialize!$F$7,HS!I113*Inittialize!$F$8,HS!I114*Inittialize!$F$9,HS!I115*Inittialize!$F$10,HS!I116*Inittialize!$F$11,HS!I117*Inittialize!$F$12)
)*IF(I72=I46,2,IF(I72=I33,3,IF(I72=I20,4,IF(I72=I7,5)))))</f>
        <v>-0.44404302315822308</v>
      </c>
      <c r="J110" s="1">
        <f>IF(J72=HSDR!J7,HSDR!J111,IF(Rules!$B$10=Rules!$D$10,
SUM(HSD!J140*Inittialize!$F$3,HSD!J109*Inittialize!$F$4,HSD!J110*Inittialize!$F$5,HSD!J111*Inittialize!$F$6,HSD!J112*Inittialize!$F$7,HSD!J113*Inittialize!$F$8,HSD!J114*Inittialize!$F$9,HSD!J115*Inittialize!$F$10,HSD!J116*Inittialize!$F$11,HSD!J117*Inittialize!$F$12),
SUM(HS!J140*Inittialize!$F$3,HS!J109*Inittialize!$F$4,HS!J110*Inittialize!$F$5,HS!J111*Inittialize!$F$6,HS!J112*Inittialize!$F$7,HS!J113*Inittialize!$F$8,HS!J114*Inittialize!$F$9,HS!J115*Inittialize!$F$10,HS!J116*Inittialize!$F$11,HS!J117*Inittialize!$F$12)
)*IF(J72=J46,2,IF(J72=J33,3,IF(J72=J20,4,IF(J72=J7,5)))))</f>
        <v>-0.54699786561582064</v>
      </c>
      <c r="K110" s="9">
        <f>IF(K72=HSDR!K7,HSDR!K111,IF(Rules!$B$10=Rules!$D$10,
SUM(HSD!K140*Inittialize!$F$3,HSD!K109*Inittialize!$F$4,HSD!K110*Inittialize!$F$5,HSD!K111*Inittialize!$F$6,HSD!K112*Inittialize!$F$7,HSD!K113*Inittialize!$F$8,HSD!K114*Inittialize!$F$9,HSD!K115*Inittialize!$F$10,HSD!K116*Inittialize!$F$11,HSD!K117*Inittialize!$F$12),
SUM(HS!K140*Inittialize!$F$3,HS!K109*Inittialize!$F$4,HS!K110*Inittialize!$F$5,HS!K111*Inittialize!$F$6,HS!K112*Inittialize!$F$7,HS!K113*Inittialize!$F$8,HS!K114*Inittialize!$F$9,HS!K115*Inittialize!$F$10,HS!K116*Inittialize!$F$11,HS!K117*Inittialize!$F$12)
)*IF(K72=K46,2,IF(K72=K33,3,IF(K72=K20,4,IF(K72=K7,5)))))</f>
        <v>-0.60080448007436693</v>
      </c>
    </row>
    <row r="111" spans="1:11" x14ac:dyDescent="0.25">
      <c r="A111" s="98">
        <v>5</v>
      </c>
      <c r="B111" s="93">
        <f>IF(B73=HSDR!B9,HSDR!B113,IF(Rules!$B$10=Rules!$D$10,
SUM(HSD!B141*Inittialize!$F$3,HSD!B110*Inittialize!$F$4,HSD!B111*Inittialize!$F$5,HSD!B112*Inittialize!$F$6,HSD!B113*Inittialize!$F$7,HSD!B114*Inittialize!$F$8,HSD!B115*Inittialize!$F$9,HSD!B116*Inittialize!$F$10,HSD!B117*Inittialize!$F$11,HSD!B118*Inittialize!$F$12),
SUM(HS!B141*Inittialize!$F$3,HS!B110*Inittialize!$F$4,HS!B111*Inittialize!$F$5,HS!B112*Inittialize!$F$6,HS!B113*Inittialize!$F$7,HS!B114*Inittialize!$F$8,HS!B115*Inittialize!$F$9,HS!B116*Inittialize!$F$10,HS!B117*Inittialize!$F$11,HS!B118*Inittialize!$F$12)
)*IF(B73=B47,2,IF(B73=B34,3,IF(B73=B21,4,IF(B73=B8,5)))))</f>
        <v>-0.51971754456469177</v>
      </c>
      <c r="C111" s="1">
        <f>IF(C73=HSDR!C9,HSDR!C113,IF(Rules!$B$10=Rules!$D$10,
SUM(HSD!C141*Inittialize!$F$3,HSD!C110*Inittialize!$F$4,HSD!C111*Inittialize!$F$5,HSD!C112*Inittialize!$F$6,HSD!C113*Inittialize!$F$7,HSD!C114*Inittialize!$F$8,HSD!C115*Inittialize!$F$9,HSD!C116*Inittialize!$F$10,HSD!C117*Inittialize!$F$11,HSD!C118*Inittialize!$F$12),
SUM(HS!C141*Inittialize!$F$3,HS!C110*Inittialize!$F$4,HS!C111*Inittialize!$F$5,HS!C112*Inittialize!$F$6,HS!C113*Inittialize!$F$7,HS!C114*Inittialize!$F$8,HS!C115*Inittialize!$F$9,HS!C116*Inittialize!$F$10,HS!C117*Inittialize!$F$11,HS!C118*Inittialize!$F$12)
)*IF(C73=C47,2,IF(C73=C34,3,IF(C73=C21,4,IF(C73=C8,5)))))</f>
        <v>-0.85103178353717812</v>
      </c>
      <c r="D111" s="1">
        <f>IF(D73=HSDR!D9,HSDR!D113,IF(Rules!$B$10=Rules!$D$10,
SUM(HSD!D141*Inittialize!$F$3,HSD!D110*Inittialize!$F$4,HSD!D111*Inittialize!$F$5,HSD!D112*Inittialize!$F$6,HSD!D113*Inittialize!$F$7,HSD!D114*Inittialize!$F$8,HSD!D115*Inittialize!$F$9,HSD!D116*Inittialize!$F$10,HSD!D117*Inittialize!$F$11,HSD!D118*Inittialize!$F$12),
SUM(HS!D141*Inittialize!$F$3,HS!D110*Inittialize!$F$4,HS!D111*Inittialize!$F$5,HS!D112*Inittialize!$F$6,HS!D113*Inittialize!$F$7,HS!D114*Inittialize!$F$8,HS!D115*Inittialize!$F$9,HS!D116*Inittialize!$F$10,HS!D117*Inittialize!$F$11,HS!D118*Inittialize!$F$12)
)*IF(D73=D47,2,IF(D73=D34,3,IF(D73=D21,4,IF(D73=D8,5)))))</f>
        <v>-0.84384328890976379</v>
      </c>
      <c r="E111" s="1">
        <f>IF(E73=HSDR!E9,HSDR!E113,IF(Rules!$B$10=Rules!$D$10,
SUM(HSD!E141*Inittialize!$F$3,HSD!E110*Inittialize!$F$4,HSD!E111*Inittialize!$F$5,HSD!E112*Inittialize!$F$6,HSD!E113*Inittialize!$F$7,HSD!E114*Inittialize!$F$8,HSD!E115*Inittialize!$F$9,HSD!E116*Inittialize!$F$10,HSD!E117*Inittialize!$F$11,HSD!E118*Inittialize!$F$12),
SUM(HS!E141*Inittialize!$F$3,HS!E110*Inittialize!$F$4,HS!E111*Inittialize!$F$5,HS!E112*Inittialize!$F$6,HS!E113*Inittialize!$F$7,HS!E114*Inittialize!$F$8,HS!E115*Inittialize!$F$9,HS!E116*Inittialize!$F$10,HS!E117*Inittialize!$F$11,HS!E118*Inittialize!$F$12)
)*IF(E73=E47,2,IF(E73=E34,3,IF(E73=E21,4,IF(E73=E8,5)))))</f>
        <v>-0.83634589828741379</v>
      </c>
      <c r="F111" s="1">
        <f>IF(F73=HSDR!F9,HSDR!F113,IF(Rules!$B$10=Rules!$D$10,
SUM(HSD!F141*Inittialize!$F$3,HSD!F110*Inittialize!$F$4,HSD!F111*Inittialize!$F$5,HSD!F112*Inittialize!$F$6,HSD!F113*Inittialize!$F$7,HSD!F114*Inittialize!$F$8,HSD!F115*Inittialize!$F$9,HSD!F116*Inittialize!$F$10,HSD!F117*Inittialize!$F$11,HSD!F118*Inittialize!$F$12),
SUM(HS!F141*Inittialize!$F$3,HS!F110*Inittialize!$F$4,HS!F111*Inittialize!$F$5,HS!F112*Inittialize!$F$6,HS!F113*Inittialize!$F$7,HS!F114*Inittialize!$F$8,HS!F115*Inittialize!$F$9,HS!F116*Inittialize!$F$10,HS!F117*Inittialize!$F$11,HS!F118*Inittialize!$F$12)
)*IF(F73=F47,2,IF(F73=F34,3,IF(F73=F21,4,IF(F73=F8,5)))))</f>
        <v>-0.82988803869487504</v>
      </c>
      <c r="G111" s="1">
        <f>IF(G73=HSDR!G9,HSDR!G113,IF(Rules!$B$10=Rules!$D$10,
SUM(HSD!G141*Inittialize!$F$3,HSD!G110*Inittialize!$F$4,HSD!G111*Inittialize!$F$5,HSD!G112*Inittialize!$F$6,HSD!G113*Inittialize!$F$7,HSD!G114*Inittialize!$F$8,HSD!G115*Inittialize!$F$9,HSD!G116*Inittialize!$F$10,HSD!G117*Inittialize!$F$11,HSD!G118*Inittialize!$F$12),
SUM(HS!G141*Inittialize!$F$3,HS!G110*Inittialize!$F$4,HS!G111*Inittialize!$F$5,HS!G112*Inittialize!$F$6,HS!G113*Inittialize!$F$7,HS!G114*Inittialize!$F$8,HS!G115*Inittialize!$F$9,HS!G116*Inittialize!$F$10,HS!G117*Inittialize!$F$11,HS!G118*Inittialize!$F$12)
)*IF(G73=G47,2,IF(G73=G34,3,IF(G73=G21,4,IF(G73=G8,5)))))</f>
        <v>-0.80669875371777267</v>
      </c>
      <c r="H111" s="1">
        <f>IF(H73=HSDR!H9,HSDR!H113,IF(Rules!$B$10=Rules!$D$10,
SUM(HSD!H141*Inittialize!$F$3,HSD!H110*Inittialize!$F$4,HSD!H111*Inittialize!$F$5,HSD!H112*Inittialize!$F$6,HSD!H113*Inittialize!$F$7,HSD!H114*Inittialize!$F$8,HSD!H115*Inittialize!$F$9,HSD!H116*Inittialize!$F$10,HSD!H117*Inittialize!$F$11,HSD!H118*Inittialize!$F$12),
SUM(HS!H141*Inittialize!$F$3,HS!H110*Inittialize!$F$4,HS!H111*Inittialize!$F$5,HS!H112*Inittialize!$F$6,HS!H113*Inittialize!$F$7,HS!H114*Inittialize!$F$8,HS!H115*Inittialize!$F$9,HS!H116*Inittialize!$F$10,HS!H117*Inittialize!$F$11,HS!H118*Inittialize!$F$12)
)*IF(H73=H47,2,IF(H73=H34,3,IF(H73=H21,4,IF(H73=H8,5)))))</f>
        <v>-0.76752220540680138</v>
      </c>
      <c r="I111" s="1">
        <f>IF(I73=HSDR!I9,HSDR!I113,IF(Rules!$B$10=Rules!$D$10,
SUM(HSD!I141*Inittialize!$F$3,HSD!I110*Inittialize!$F$4,HSD!I111*Inittialize!$F$5,HSD!I112*Inittialize!$F$6,HSD!I113*Inittialize!$F$7,HSD!I114*Inittialize!$F$8,HSD!I115*Inittialize!$F$9,HSD!I116*Inittialize!$F$10,HSD!I117*Inittialize!$F$11,HSD!I118*Inittialize!$F$12),
SUM(HS!I141*Inittialize!$F$3,HS!I110*Inittialize!$F$4,HS!I111*Inittialize!$F$5,HS!I112*Inittialize!$F$6,HS!I113*Inittialize!$F$7,HS!I114*Inittialize!$F$8,HS!I115*Inittialize!$F$9,HS!I116*Inittialize!$F$10,HS!I117*Inittialize!$F$11,HS!I118*Inittialize!$F$12)
)*IF(I73=I47,2,IF(I73=I34,3,IF(I73=I21,4,IF(I73=I8,5)))))</f>
        <v>-0.80767276141362832</v>
      </c>
      <c r="J111" s="1">
        <f>IF(J73=HSDR!J9,HSDR!J113,IF(Rules!$B$10=Rules!$D$10,
SUM(HSD!J141*Inittialize!$F$3,HSD!J110*Inittialize!$F$4,HSD!J111*Inittialize!$F$5,HSD!J112*Inittialize!$F$6,HSD!J113*Inittialize!$F$7,HSD!J114*Inittialize!$F$8,HSD!J115*Inittialize!$F$9,HSD!J116*Inittialize!$F$10,HSD!J117*Inittialize!$F$11,HSD!J118*Inittialize!$F$12),
SUM(HS!J141*Inittialize!$F$3,HS!J110*Inittialize!$F$4,HS!J111*Inittialize!$F$5,HS!J112*Inittialize!$F$6,HS!J113*Inittialize!$F$7,HS!J114*Inittialize!$F$8,HS!J115*Inittialize!$F$9,HS!J116*Inittialize!$F$10,HS!J117*Inittialize!$F$11,HS!J118*Inittialize!$F$12)
)*IF(J73=J47,2,IF(J73=J34,3,IF(J73=J21,4,IF(J73=J8,5)))))</f>
        <v>-0.85334348220532463</v>
      </c>
      <c r="K111" s="9">
        <f>IF(K73=HSDR!K9,HSDR!K113,IF(Rules!$B$10=Rules!$D$10,
SUM(HSD!K141*Inittialize!$F$3,HSD!K110*Inittialize!$F$4,HSD!K111*Inittialize!$F$5,HSD!K112*Inittialize!$F$6,HSD!K113*Inittialize!$F$7,HSD!K114*Inittialize!$F$8,HSD!K115*Inittialize!$F$9,HSD!K116*Inittialize!$F$10,HSD!K117*Inittialize!$F$11,HSD!K118*Inittialize!$F$12),
SUM(HS!K141*Inittialize!$F$3,HS!K110*Inittialize!$F$4,HS!K111*Inittialize!$F$5,HS!K112*Inittialize!$F$6,HS!K113*Inittialize!$F$7,HS!K114*Inittialize!$F$8,HS!K115*Inittialize!$F$9,HS!K116*Inittialize!$F$10,HS!K117*Inittialize!$F$11,HS!K118*Inittialize!$F$12)
)*IF(K73=K47,2,IF(K73=K34,3,IF(K73=K21,4,IF(K73=K8,5)))))</f>
        <v>-0.4391161443290561</v>
      </c>
    </row>
    <row r="112" spans="1:11" x14ac:dyDescent="0.25">
      <c r="A112" s="98">
        <v>6</v>
      </c>
      <c r="B112" s="93">
        <f>IF(B74=HSDR!B11,HSDR!B115,IF(Rules!$B$10=Rules!$D$10,
SUM(HSD!B142*Inittialize!$F$3,HSD!B111*Inittialize!$F$4,HSD!B112*Inittialize!$F$5,HSD!B113*Inittialize!$F$6,HSD!B114*Inittialize!$F$7,HSD!B115*Inittialize!$F$8,HSD!B116*Inittialize!$F$9,HSD!B117*Inittialize!$F$10,HSD!B118*Inittialize!$F$11,HSD!B119*Inittialize!$F$12),
SUM(HS!B142*Inittialize!$F$3,HS!B111*Inittialize!$F$4,HS!B112*Inittialize!$F$5,HS!B113*Inittialize!$F$6,HS!B114*Inittialize!$F$7,HS!B115*Inittialize!$F$8,HS!B116*Inittialize!$F$9,HS!B117*Inittialize!$F$10,HS!B118*Inittialize!$F$11,HS!B119*Inittialize!$F$12)
)*IF(B74=B48,2,IF(B74=B35,3,IF(B74=B22,4,IF(B74=B9,5)))))</f>
        <v>-0.69498195510467564</v>
      </c>
      <c r="C112" s="1">
        <f>IF(C74=HSDR!C11,HSDR!C115,IF(Rules!$B$10=Rules!$D$10,
SUM(HSD!C142*Inittialize!$F$3,HSD!C111*Inittialize!$F$4,HSD!C112*Inittialize!$F$5,HSD!C113*Inittialize!$F$6,HSD!C114*Inittialize!$F$7,HSD!C115*Inittialize!$F$8,HSD!C116*Inittialize!$F$9,HSD!C117*Inittialize!$F$10,HSD!C118*Inittialize!$F$11,HSD!C119*Inittialize!$F$12),
SUM(HS!C142*Inittialize!$F$3,HS!C111*Inittialize!$F$4,HS!C112*Inittialize!$F$5,HS!C113*Inittialize!$F$6,HS!C114*Inittialize!$F$7,HS!C115*Inittialize!$F$8,HS!C116*Inittialize!$F$9,HS!C117*Inittialize!$F$10,HS!C118*Inittialize!$F$11,HS!C119*Inittialize!$F$12)
)*IF(C74=C48,2,IF(C74=C35,3,IF(C74=C22,4,IF(C74=C9,5)))))</f>
        <v>-0.64537193969934437</v>
      </c>
      <c r="D112" s="1">
        <f>IF(D74=HSDR!D11,HSDR!D115,IF(Rules!$B$10=Rules!$D$10,
SUM(HSD!D142*Inittialize!$F$3,HSD!D111*Inittialize!$F$4,HSD!D112*Inittialize!$F$5,HSD!D113*Inittialize!$F$6,HSD!D114*Inittialize!$F$7,HSD!D115*Inittialize!$F$8,HSD!D116*Inittialize!$F$9,HSD!D117*Inittialize!$F$10,HSD!D118*Inittialize!$F$11,HSD!D119*Inittialize!$F$12),
SUM(HS!D142*Inittialize!$F$3,HS!D111*Inittialize!$F$4,HS!D112*Inittialize!$F$5,HS!D113*Inittialize!$F$6,HS!D114*Inittialize!$F$7,HS!D115*Inittialize!$F$8,HS!D116*Inittialize!$F$9,HS!D117*Inittialize!$F$10,HS!D118*Inittialize!$F$11,HS!D119*Inittialize!$F$12)
)*IF(D74=D48,2,IF(D74=D35,3,IF(D74=D22,4,IF(D74=D9,5)))))</f>
        <v>-1.2981962094859989</v>
      </c>
      <c r="E112" s="1">
        <f>IF(E74=HSDR!E11,HSDR!E115,IF(Rules!$B$10=Rules!$D$10,
SUM(HSD!E142*Inittialize!$F$3,HSD!E111*Inittialize!$F$4,HSD!E112*Inittialize!$F$5,HSD!E113*Inittialize!$F$6,HSD!E114*Inittialize!$F$7,HSD!E115*Inittialize!$F$8,HSD!E116*Inittialize!$F$9,HSD!E117*Inittialize!$F$10,HSD!E118*Inittialize!$F$11,HSD!E119*Inittialize!$F$12),
SUM(HS!E142*Inittialize!$F$3,HS!E111*Inittialize!$F$4,HS!E112*Inittialize!$F$5,HS!E113*Inittialize!$F$6,HS!E114*Inittialize!$F$7,HS!E115*Inittialize!$F$8,HS!E116*Inittialize!$F$9,HS!E117*Inittialize!$F$10,HS!E118*Inittialize!$F$11,HS!E119*Inittialize!$F$12)
)*IF(E74=E48,2,IF(E74=E35,3,IF(E74=E22,4,IF(E74=E9,5)))))</f>
        <v>-1.3258537501902028</v>
      </c>
      <c r="F112" s="1">
        <f>IF(F74=HSDR!F11,HSDR!F115,IF(Rules!$B$10=Rules!$D$10,
SUM(HSD!F142*Inittialize!$F$3,HSD!F111*Inittialize!$F$4,HSD!F112*Inittialize!$F$5,HSD!F113*Inittialize!$F$6,HSD!F114*Inittialize!$F$7,HSD!F115*Inittialize!$F$8,HSD!F116*Inittialize!$F$9,HSD!F117*Inittialize!$F$10,HSD!F118*Inittialize!$F$11,HSD!F119*Inittialize!$F$12),
SUM(HS!F142*Inittialize!$F$3,HS!F111*Inittialize!$F$4,HS!F112*Inittialize!$F$5,HS!F113*Inittialize!$F$6,HS!F114*Inittialize!$F$7,HS!F115*Inittialize!$F$8,HS!F116*Inittialize!$F$9,HS!F117*Inittialize!$F$10,HS!F118*Inittialize!$F$11,HS!F119*Inittialize!$F$12)
)*IF(F74=F48,2,IF(F74=F35,3,IF(F74=F22,4,IF(F74=F9,5)))))</f>
        <v>-1.3226649484466504</v>
      </c>
      <c r="G112" s="1">
        <f>IF(G74=HSDR!G11,HSDR!G115,IF(Rules!$B$10=Rules!$D$10,
SUM(HSD!G142*Inittialize!$F$3,HSD!G111*Inittialize!$F$4,HSD!G112*Inittialize!$F$5,HSD!G113*Inittialize!$F$6,HSD!G114*Inittialize!$F$7,HSD!G115*Inittialize!$F$8,HSD!G116*Inittialize!$F$9,HSD!G117*Inittialize!$F$10,HSD!G118*Inittialize!$F$11,HSD!G119*Inittialize!$F$12),
SUM(HS!G142*Inittialize!$F$3,HS!G111*Inittialize!$F$4,HS!G112*Inittialize!$F$5,HS!G113*Inittialize!$F$6,HS!G114*Inittialize!$F$7,HS!G115*Inittialize!$F$8,HS!G116*Inittialize!$F$9,HS!G117*Inittialize!$F$10,HS!G118*Inittialize!$F$11,HS!G119*Inittialize!$F$12)
)*IF(G74=G48,2,IF(G74=G35,3,IF(G74=G22,4,IF(G74=G9,5)))))</f>
        <v>-1.311322479541126</v>
      </c>
      <c r="H112" s="1">
        <f>IF(H74=HSDR!H11,HSDR!H115,IF(Rules!$B$10=Rules!$D$10,
SUM(HSD!H142*Inittialize!$F$3,HSD!H111*Inittialize!$F$4,HSD!H112*Inittialize!$F$5,HSD!H113*Inittialize!$F$6,HSD!H114*Inittialize!$F$7,HSD!H115*Inittialize!$F$8,HSD!H116*Inittialize!$F$9,HSD!H117*Inittialize!$F$10,HSD!H118*Inittialize!$F$11,HSD!H119*Inittialize!$F$12),
SUM(HS!H142*Inittialize!$F$3,HS!H111*Inittialize!$F$4,HS!H112*Inittialize!$F$5,HS!H113*Inittialize!$F$6,HS!H114*Inittialize!$F$7,HS!H115*Inittialize!$F$8,HS!H116*Inittialize!$F$9,HS!H117*Inittialize!$F$10,HS!H118*Inittialize!$F$11,HS!H119*Inittialize!$F$12)
)*IF(H74=H48,2,IF(H74=H35,3,IF(H74=H22,4,IF(H74=H9,5)))))</f>
        <v>-0.56826126528899534</v>
      </c>
      <c r="I112" s="1">
        <f>IF(I74=HSDR!I11,HSDR!I115,IF(Rules!$B$10=Rules!$D$10,
SUM(HSD!I142*Inittialize!$F$3,HSD!I111*Inittialize!$F$4,HSD!I112*Inittialize!$F$5,HSD!I113*Inittialize!$F$6,HSD!I114*Inittialize!$F$7,HSD!I115*Inittialize!$F$8,HSD!I116*Inittialize!$F$9,HSD!I117*Inittialize!$F$10,HSD!I118*Inittialize!$F$11,HSD!I119*Inittialize!$F$12),
SUM(HS!I142*Inittialize!$F$3,HS!I111*Inittialize!$F$4,HS!I112*Inittialize!$F$5,HS!I113*Inittialize!$F$6,HS!I114*Inittialize!$F$7,HS!I115*Inittialize!$F$8,HS!I116*Inittialize!$F$9,HS!I117*Inittialize!$F$10,HS!I118*Inittialize!$F$11,HS!I119*Inittialize!$F$12)
)*IF(I74=I48,2,IF(I74=I35,3,IF(I74=I22,4,IF(I74=I9,5)))))</f>
        <v>-0.59671580617491327</v>
      </c>
      <c r="J112" s="1">
        <f>IF(J74=HSDR!J11,HSDR!J115,IF(Rules!$B$10=Rules!$D$10,
SUM(HSD!J142*Inittialize!$F$3,HSD!J111*Inittialize!$F$4,HSD!J112*Inittialize!$F$5,HSD!J113*Inittialize!$F$6,HSD!J114*Inittialize!$F$7,HSD!J115*Inittialize!$F$8,HSD!J116*Inittialize!$F$9,HSD!J117*Inittialize!$F$10,HSD!J118*Inittialize!$F$11,HSD!J119*Inittialize!$F$12),
SUM(HS!J142*Inittialize!$F$3,HS!J111*Inittialize!$F$4,HS!J112*Inittialize!$F$5,HS!J113*Inittialize!$F$6,HS!J114*Inittialize!$F$7,HS!J115*Inittialize!$F$8,HS!J116*Inittialize!$F$9,HS!J117*Inittialize!$F$10,HS!J118*Inittialize!$F$11,HS!J119*Inittialize!$F$12)
)*IF(J74=J48,2,IF(J74=J35,3,IF(J74=J22,4,IF(J74=J9,5)))))</f>
        <v>-0.63009096848306756</v>
      </c>
      <c r="K112" s="9">
        <f>IF(K74=HSDR!K11,HSDR!K115,IF(Rules!$B$10=Rules!$D$10,
SUM(HSD!K142*Inittialize!$F$3,HSD!K111*Inittialize!$F$4,HSD!K112*Inittialize!$F$5,HSD!K113*Inittialize!$F$6,HSD!K114*Inittialize!$F$7,HSD!K115*Inittialize!$F$8,HSD!K116*Inittialize!$F$9,HSD!K117*Inittialize!$F$10,HSD!K118*Inittialize!$F$11,HSD!K119*Inittialize!$F$12),
SUM(HS!K142*Inittialize!$F$3,HS!K111*Inittialize!$F$4,HS!K112*Inittialize!$F$5,HS!K113*Inittialize!$F$6,HS!K114*Inittialize!$F$7,HS!K115*Inittialize!$F$8,HS!K116*Inittialize!$F$9,HS!K117*Inittialize!$F$10,HS!K118*Inittialize!$F$11,HS!K119*Inittialize!$F$12)
)*IF(K74=K48,2,IF(K74=K35,3,IF(K74=K22,4,IF(K74=K9,5)))))</f>
        <v>-0.66958834719356342</v>
      </c>
    </row>
    <row r="113" spans="1:11" x14ac:dyDescent="0.25">
      <c r="A113" s="98">
        <v>7</v>
      </c>
      <c r="B113" s="93">
        <f>IF(B75=HSDR!B13,HSDR!B117,IF(Rules!$B$10=Rules!$D$10,
SUM(HSD!B143*Inittialize!$F$3,HSD!B112*Inittialize!$F$4,HSD!B113*Inittialize!$F$5,HSD!B114*Inittialize!$F$6,HSD!B115*Inittialize!$F$7,HSD!B116*Inittialize!$F$8,HSD!B117*Inittialize!$F$9,HSD!B118*Inittialize!$F$10,HSD!B119*Inittialize!$F$11,HSD!B120*Inittialize!$F$12),
SUM(HS!B143*Inittialize!$F$3,HS!B112*Inittialize!$F$4,HS!B113*Inittialize!$F$5,HS!B114*Inittialize!$F$6,HS!B115*Inittialize!$F$7,HS!B116*Inittialize!$F$8,HS!B117*Inittialize!$F$9,HS!B118*Inittialize!$F$10,HS!B119*Inittialize!$F$11,HS!B120*Inittialize!$F$12)
)*IF(B75=B49,2,IF(B75=B36,3,IF(B75=B23,4,IF(B75=B10,5)))))</f>
        <v>-0.73699974700352133</v>
      </c>
      <c r="C113" s="1">
        <f>IF(C75=HSDR!C13,HSDR!C117,IF(Rules!$B$10=Rules!$D$10,
SUM(HSD!C143*Inittialize!$F$3,HSD!C112*Inittialize!$F$4,HSD!C113*Inittialize!$F$5,HSD!C114*Inittialize!$F$6,HSD!C115*Inittialize!$F$7,HSD!C116*Inittialize!$F$8,HSD!C117*Inittialize!$F$9,HSD!C118*Inittialize!$F$10,HSD!C119*Inittialize!$F$11,HSD!C120*Inittialize!$F$12),
SUM(HS!C143*Inittialize!$F$3,HS!C112*Inittialize!$F$4,HS!C113*Inittialize!$F$5,HS!C114*Inittialize!$F$6,HS!C115*Inittialize!$F$7,HS!C116*Inittialize!$F$8,HS!C117*Inittialize!$F$9,HS!C118*Inittialize!$F$10,HS!C119*Inittialize!$F$11,HS!C120*Inittialize!$F$12)
)*IF(C75=C49,2,IF(C75=C36,3,IF(C75=C23,4,IF(C75=C10,5)))))</f>
        <v>-1.1491979894815301</v>
      </c>
      <c r="D113" s="1">
        <f>IF(D75=HSDR!D13,HSDR!D117,IF(Rules!$B$10=Rules!$D$10,
SUM(HSD!D143*Inittialize!$F$3,HSD!D112*Inittialize!$F$4,HSD!D113*Inittialize!$F$5,HSD!D114*Inittialize!$F$6,HSD!D115*Inittialize!$F$7,HSD!D116*Inittialize!$F$8,HSD!D117*Inittialize!$F$9,HSD!D118*Inittialize!$F$10,HSD!D119*Inittialize!$F$11,HSD!D120*Inittialize!$F$12),
SUM(HS!D143*Inittialize!$F$3,HS!D112*Inittialize!$F$4,HS!D113*Inittialize!$F$5,HS!D114*Inittialize!$F$6,HS!D115*Inittialize!$F$7,HS!D116*Inittialize!$F$8,HS!D117*Inittialize!$F$9,HS!D118*Inittialize!$F$10,HS!D119*Inittialize!$F$11,HS!D120*Inittialize!$F$12)
)*IF(D75=D49,2,IF(D75=D36,3,IF(D75=D23,4,IF(D75=D10,5)))))</f>
        <v>-1.1357161627688817</v>
      </c>
      <c r="E113" s="1">
        <f>IF(E75=HSDR!E13,HSDR!E117,IF(Rules!$B$10=Rules!$D$10,
SUM(HSD!E143*Inittialize!$F$3,HSD!E112*Inittialize!$F$4,HSD!E113*Inittialize!$F$5,HSD!E114*Inittialize!$F$6,HSD!E115*Inittialize!$F$7,HSD!E116*Inittialize!$F$8,HSD!E117*Inittialize!$F$9,HSD!E118*Inittialize!$F$10,HSD!E119*Inittialize!$F$11,HSD!E120*Inittialize!$F$12),
SUM(HS!E143*Inittialize!$F$3,HS!E112*Inittialize!$F$4,HS!E113*Inittialize!$F$5,HS!E114*Inittialize!$F$6,HS!E115*Inittialize!$F$7,HS!E116*Inittialize!$F$8,HS!E117*Inittialize!$F$9,HS!E118*Inittialize!$F$10,HS!E119*Inittialize!$F$11,HS!E120*Inittialize!$F$12)
)*IF(E75=E49,2,IF(E75=E36,3,IF(E75=E23,4,IF(E75=E10,5)))))</f>
        <v>-1.1499460105787866</v>
      </c>
      <c r="F113" s="1">
        <f>IF(F75=HSDR!F13,HSDR!F117,IF(Rules!$B$10=Rules!$D$10,
SUM(HSD!F143*Inittialize!$F$3,HSD!F112*Inittialize!$F$4,HSD!F113*Inittialize!$F$5,HSD!F114*Inittialize!$F$6,HSD!F115*Inittialize!$F$7,HSD!F116*Inittialize!$F$8,HSD!F117*Inittialize!$F$9,HSD!F118*Inittialize!$F$10,HSD!F119*Inittialize!$F$11,HSD!F120*Inittialize!$F$12),
SUM(HS!F143*Inittialize!$F$3,HS!F112*Inittialize!$F$4,HS!F113*Inittialize!$F$5,HS!F114*Inittialize!$F$6,HS!F115*Inittialize!$F$7,HS!F116*Inittialize!$F$8,HS!F117*Inittialize!$F$9,HS!F118*Inittialize!$F$10,HS!F119*Inittialize!$F$11,HS!F120*Inittialize!$F$12)
)*IF(F75=F49,2,IF(F75=F36,3,IF(F75=F23,4,IF(F75=F10,5)))))</f>
        <v>-1.1384444674684717</v>
      </c>
      <c r="G113" s="1">
        <f>IF(G75=HSDR!G13,HSDR!G117,IF(Rules!$B$10=Rules!$D$10,
SUM(HSD!G143*Inittialize!$F$3,HSD!G112*Inittialize!$F$4,HSD!G113*Inittialize!$F$5,HSD!G114*Inittialize!$F$6,HSD!G115*Inittialize!$F$7,HSD!G116*Inittialize!$F$8,HSD!G117*Inittialize!$F$9,HSD!G118*Inittialize!$F$10,HSD!G119*Inittialize!$F$11,HSD!G120*Inittialize!$F$12),
SUM(HS!G143*Inittialize!$F$3,HS!G112*Inittialize!$F$4,HS!G113*Inittialize!$F$5,HS!G114*Inittialize!$F$6,HS!G115*Inittialize!$F$7,HS!G116*Inittialize!$F$8,HS!G117*Inittialize!$F$9,HS!G118*Inittialize!$F$10,HS!G119*Inittialize!$F$11,HS!G120*Inittialize!$F$12)
)*IF(G75=G49,2,IF(G75=G36,3,IF(G75=G23,4,IF(G75=G10,5)))))</f>
        <v>-1.0970223527199601</v>
      </c>
      <c r="H113" s="1">
        <f>IF(H75=HSDR!H13,HSDR!H117,IF(Rules!$B$10=Rules!$D$10,
SUM(HSD!H143*Inittialize!$F$3,HSD!H112*Inittialize!$F$4,HSD!H113*Inittialize!$F$5,HSD!H114*Inittialize!$F$6,HSD!H115*Inittialize!$F$7,HSD!H116*Inittialize!$F$8,HSD!H117*Inittialize!$F$9,HSD!H118*Inittialize!$F$10,HSD!H119*Inittialize!$F$11,HSD!H120*Inittialize!$F$12),
SUM(HS!H143*Inittialize!$F$3,HS!H112*Inittialize!$F$4,HS!H113*Inittialize!$F$5,HS!H114*Inittialize!$F$6,HS!H115*Inittialize!$F$7,HS!H116*Inittialize!$F$8,HS!H117*Inittialize!$F$9,HS!H118*Inittialize!$F$10,HS!H119*Inittialize!$F$11,HS!H120*Inittialize!$F$12)
)*IF(H75=H49,2,IF(H75=H36,3,IF(H75=H23,4,IF(H75=H10,5)))))</f>
        <v>-0.89612794755799419</v>
      </c>
      <c r="I113" s="1">
        <f>IF(I75=HSDR!I13,HSDR!I117,IF(Rules!$B$10=Rules!$D$10,
SUM(HSD!I143*Inittialize!$F$3,HSD!I112*Inittialize!$F$4,HSD!I113*Inittialize!$F$5,HSD!I114*Inittialize!$F$6,HSD!I115*Inittialize!$F$7,HSD!I116*Inittialize!$F$8,HSD!I117*Inittialize!$F$9,HSD!I118*Inittialize!$F$10,HSD!I119*Inittialize!$F$11,HSD!I120*Inittialize!$F$12),
SUM(HS!I143*Inittialize!$F$3,HS!I112*Inittialize!$F$4,HS!I113*Inittialize!$F$5,HS!I114*Inittialize!$F$6,HS!I115*Inittialize!$F$7,HS!I116*Inittialize!$F$8,HS!I117*Inittialize!$F$9,HS!I118*Inittialize!$F$10,HS!I119*Inittialize!$F$11,HS!I120*Inittialize!$F$12)
)*IF(I75=I49,2,IF(I75=I36,3,IF(I75=I23,4,IF(I75=I10,5)))))</f>
        <v>-0.65227026144673639</v>
      </c>
      <c r="J113" s="1">
        <f>IF(J75=HSDR!J13,HSDR!J117,IF(Rules!$B$10=Rules!$D$10,
SUM(HSD!J143*Inittialize!$F$3,HSD!J112*Inittialize!$F$4,HSD!J113*Inittialize!$F$5,HSD!J114*Inittialize!$F$6,HSD!J115*Inittialize!$F$7,HSD!J116*Inittialize!$F$8,HSD!J117*Inittialize!$F$9,HSD!J118*Inittialize!$F$10,HSD!J119*Inittialize!$F$11,HSD!J120*Inittialize!$F$12),
SUM(HS!J143*Inittialize!$F$3,HS!J112*Inittialize!$F$4,HS!J113*Inittialize!$F$5,HS!J114*Inittialize!$F$6,HS!J115*Inittialize!$F$7,HS!J116*Inittialize!$F$8,HS!J117*Inittialize!$F$9,HS!J118*Inittialize!$F$10,HS!J119*Inittialize!$F$11,HS!J120*Inittialize!$F$12)
)*IF(J75=J49,2,IF(J75=J36,3,IF(J75=J23,4,IF(J75=J10,5)))))</f>
        <v>-0.68104782486550219</v>
      </c>
      <c r="K113" s="9">
        <f>IF(K75=HSDR!K13,HSDR!K117,IF(Rules!$B$10=Rules!$D$10,
SUM(HSD!K143*Inittialize!$F$3,HSD!K112*Inittialize!$F$4,HSD!K113*Inittialize!$F$5,HSD!K114*Inittialize!$F$6,HSD!K115*Inittialize!$F$7,HSD!K116*Inittialize!$F$8,HSD!K117*Inittialize!$F$9,HSD!K118*Inittialize!$F$10,HSD!K119*Inittialize!$F$11,HSD!K120*Inittialize!$F$12),
SUM(HS!K143*Inittialize!$F$3,HS!K112*Inittialize!$F$4,HS!K113*Inittialize!$F$5,HS!K114*Inittialize!$F$6,HS!K115*Inittialize!$F$7,HS!K116*Inittialize!$F$8,HS!K117*Inittialize!$F$9,HS!K118*Inittialize!$F$10,HS!K119*Inittialize!$F$11,HS!K120*Inittialize!$F$12)
)*IF(K75=K49,2,IF(K75=K36,3,IF(K75=K23,4,IF(K75=K10,5)))))</f>
        <v>-0.71510423814138879</v>
      </c>
    </row>
    <row r="114" spans="1:11" x14ac:dyDescent="0.25">
      <c r="A114" s="98">
        <v>8</v>
      </c>
      <c r="B114" s="93">
        <f>IF(B76=HSDR!B15,HSDR!B119,IF(Rules!$B$10=Rules!$D$10,
SUM(HSD!B144*Inittialize!$F$3,HSD!B113*Inittialize!$F$4,HSD!B114*Inittialize!$F$5,HSD!B115*Inittialize!$F$6,HSD!B116*Inittialize!$F$7,HSD!B117*Inittialize!$F$8,HSD!B118*Inittialize!$F$9,HSD!B119*Inittialize!$F$10,HSD!B120*Inittialize!$F$11,HSD!B121*Inittialize!$F$12),
SUM(HS!B144*Inittialize!$F$3,HS!B113*Inittialize!$F$4,HS!B114*Inittialize!$F$5,HS!B115*Inittialize!$F$6,HS!B116*Inittialize!$F$7,HS!B117*Inittialize!$F$8,HS!B118*Inittialize!$F$9,HS!B119*Inittialize!$F$10,HS!B120*Inittialize!$F$11,HS!B121*Inittialize!$F$12)
)*IF(B76=B50,2,IF(B76=B37,3,IF(B76=B24,4,IF(B76=B11,5)))))</f>
        <v>-0.78789092338230082</v>
      </c>
      <c r="C114" s="1">
        <f>IF(C76=HSDR!C15,HSDR!C119,IF(Rules!$B$10=Rules!$D$10,
SUM(HSD!C144*Inittialize!$F$3,HSD!C113*Inittialize!$F$4,HSD!C114*Inittialize!$F$5,HSD!C115*Inittialize!$F$6,HSD!C116*Inittialize!$F$7,HSD!C117*Inittialize!$F$8,HSD!C118*Inittialize!$F$9,HSD!C119*Inittialize!$F$10,HSD!C120*Inittialize!$F$11,HSD!C121*Inittialize!$F$12),
SUM(HS!C144*Inittialize!$F$3,HS!C113*Inittialize!$F$4,HS!C114*Inittialize!$F$5,HS!C115*Inittialize!$F$6,HS!C116*Inittialize!$F$7,HS!C117*Inittialize!$F$8,HS!C118*Inittialize!$F$9,HS!C119*Inittialize!$F$10,HS!C120*Inittialize!$F$11,HS!C121*Inittialize!$F$12)
)*IF(C76=C50,2,IF(C76=C37,3,IF(C76=C24,4,IF(C76=C11,5)))))</f>
        <v>-1.05140250965904</v>
      </c>
      <c r="D114" s="1">
        <f>IF(D76=HSDR!D15,HSDR!D119,IF(Rules!$B$10=Rules!$D$10,
SUM(HSD!D144*Inittialize!$F$3,HSD!D113*Inittialize!$F$4,HSD!D114*Inittialize!$F$5,HSD!D115*Inittialize!$F$6,HSD!D116*Inittialize!$F$7,HSD!D117*Inittialize!$F$8,HSD!D118*Inittialize!$F$9,HSD!D119*Inittialize!$F$10,HSD!D120*Inittialize!$F$11,HSD!D121*Inittialize!$F$12),
SUM(HS!D144*Inittialize!$F$3,HS!D113*Inittialize!$F$4,HS!D114*Inittialize!$F$5,HS!D115*Inittialize!$F$6,HS!D116*Inittialize!$F$7,HS!D117*Inittialize!$F$8,HS!D118*Inittialize!$F$9,HS!D119*Inittialize!$F$10,HS!D120*Inittialize!$F$11,HS!D121*Inittialize!$F$12)
)*IF(D76=D50,2,IF(D76=D37,3,IF(D76=D24,4,IF(D76=D11,5)))))</f>
        <v>-1.0396412642506361</v>
      </c>
      <c r="E114" s="1">
        <f>IF(E76=HSDR!E15,HSDR!E119,IF(Rules!$B$10=Rules!$D$10,
SUM(HSD!E144*Inittialize!$F$3,HSD!E113*Inittialize!$F$4,HSD!E114*Inittialize!$F$5,HSD!E115*Inittialize!$F$6,HSD!E116*Inittialize!$F$7,HSD!E117*Inittialize!$F$8,HSD!E118*Inittialize!$F$9,HSD!E119*Inittialize!$F$10,HSD!E120*Inittialize!$F$11,HSD!E121*Inittialize!$F$12),
SUM(HS!E144*Inittialize!$F$3,HS!E113*Inittialize!$F$4,HS!E114*Inittialize!$F$5,HS!E115*Inittialize!$F$6,HS!E116*Inittialize!$F$7,HS!E117*Inittialize!$F$8,HS!E118*Inittialize!$F$9,HS!E119*Inittialize!$F$10,HS!E120*Inittialize!$F$11,HS!E121*Inittialize!$F$12)
)*IF(E76=E50,2,IF(E76=E37,3,IF(E76=E24,4,IF(E76=E11,5)))))</f>
        <v>-1.0537393161914792</v>
      </c>
      <c r="F114" s="1">
        <f>IF(F76=HSDR!F15,HSDR!F119,IF(Rules!$B$10=Rules!$D$10,
SUM(HSD!F144*Inittialize!$F$3,HSD!F113*Inittialize!$F$4,HSD!F114*Inittialize!$F$5,HSD!F115*Inittialize!$F$6,HSD!F116*Inittialize!$F$7,HSD!F117*Inittialize!$F$8,HSD!F118*Inittialize!$F$9,HSD!F119*Inittialize!$F$10,HSD!F120*Inittialize!$F$11,HSD!F121*Inittialize!$F$12),
SUM(HS!F144*Inittialize!$F$3,HS!F113*Inittialize!$F$4,HS!F114*Inittialize!$F$5,HS!F115*Inittialize!$F$6,HS!F116*Inittialize!$F$7,HS!F117*Inittialize!$F$8,HS!F118*Inittialize!$F$9,HS!F119*Inittialize!$F$10,HS!F120*Inittialize!$F$11,HS!F121*Inittialize!$F$12)
)*IF(F76=F50,2,IF(F76=F37,3,IF(F76=F24,4,IF(F76=F11,5)))))</f>
        <v>-1.0436118446234266</v>
      </c>
      <c r="G114" s="1">
        <f>IF(G76=HSDR!G15,HSDR!G119,IF(Rules!$B$10=Rules!$D$10,
SUM(HSD!G144*Inittialize!$F$3,HSD!G113*Inittialize!$F$4,HSD!G114*Inittialize!$F$5,HSD!G115*Inittialize!$F$6,HSD!G116*Inittialize!$F$7,HSD!G117*Inittialize!$F$8,HSD!G118*Inittialize!$F$9,HSD!G119*Inittialize!$F$10,HSD!G120*Inittialize!$F$11,HSD!G121*Inittialize!$F$12),
SUM(HS!G144*Inittialize!$F$3,HS!G113*Inittialize!$F$4,HS!G114*Inittialize!$F$5,HS!G115*Inittialize!$F$6,HS!G116*Inittialize!$F$7,HS!G117*Inittialize!$F$8,HS!G118*Inittialize!$F$9,HS!G119*Inittialize!$F$10,HS!G120*Inittialize!$F$11,HS!G121*Inittialize!$F$12)
)*IF(G76=G50,2,IF(G76=G37,3,IF(G76=G24,4,IF(G76=G11,5)))))</f>
        <v>-1.0083999378454569</v>
      </c>
      <c r="H114" s="1">
        <f>IF(H76=HSDR!H15,HSDR!H119,IF(Rules!$B$10=Rules!$D$10,
SUM(HSD!H144*Inittialize!$F$3,HSD!H113*Inittialize!$F$4,HSD!H114*Inittialize!$F$5,HSD!H115*Inittialize!$F$6,HSD!H116*Inittialize!$F$7,HSD!H117*Inittialize!$F$8,HSD!H118*Inittialize!$F$9,HSD!H119*Inittialize!$F$10,HSD!H120*Inittialize!$F$11,HSD!H121*Inittialize!$F$12),
SUM(HS!H144*Inittialize!$F$3,HS!H113*Inittialize!$F$4,HS!H114*Inittialize!$F$5,HS!H115*Inittialize!$F$6,HS!H116*Inittialize!$F$7,HS!H117*Inittialize!$F$8,HS!H118*Inittialize!$F$9,HS!H119*Inittialize!$F$10,HS!H120*Inittialize!$F$11,HS!H121*Inittialize!$F$12)
)*IF(H76=H50,2,IF(H76=H37,3,IF(H76=H24,4,IF(H76=H11,5)))))</f>
        <v>-0.80018676483176154</v>
      </c>
      <c r="I114" s="1">
        <f>IF(I76=HSDR!I15,HSDR!I119,IF(Rules!$B$10=Rules!$D$10,
SUM(HSD!I144*Inittialize!$F$3,HSD!I113*Inittialize!$F$4,HSD!I114*Inittialize!$F$5,HSD!I115*Inittialize!$F$6,HSD!I116*Inittialize!$F$7,HSD!I117*Inittialize!$F$8,HSD!I118*Inittialize!$F$9,HSD!I119*Inittialize!$F$10,HSD!I120*Inittialize!$F$11,HSD!I121*Inittialize!$F$12),
SUM(HS!I144*Inittialize!$F$3,HS!I113*Inittialize!$F$4,HS!I114*Inittialize!$F$5,HS!I115*Inittialize!$F$6,HS!I116*Inittialize!$F$7,HS!I117*Inittialize!$F$8,HS!I118*Inittialize!$F$9,HS!I119*Inittialize!$F$10,HS!I120*Inittialize!$F$11,HS!I121*Inittialize!$F$12)
)*IF(I76=I50,2,IF(I76=I37,3,IF(I76=I24,4,IF(I76=I11,5)))))</f>
        <v>-0.88808604631644616</v>
      </c>
      <c r="J114" s="1">
        <f>IF(J76=HSDR!J15,HSDR!J119,IF(Rules!$B$10=Rules!$D$10,
SUM(HSD!J144*Inittialize!$F$3,HSD!J113*Inittialize!$F$4,HSD!J114*Inittialize!$F$5,HSD!J115*Inittialize!$F$6,HSD!J116*Inittialize!$F$7,HSD!J117*Inittialize!$F$8,HSD!J118*Inittialize!$F$9,HSD!J119*Inittialize!$F$10,HSD!J120*Inittialize!$F$11,HSD!J121*Inittialize!$F$12),
SUM(HS!J144*Inittialize!$F$3,HS!J113*Inittialize!$F$4,HS!J114*Inittialize!$F$5,HS!J115*Inittialize!$F$6,HS!J116*Inittialize!$F$7,HS!J117*Inittialize!$F$8,HS!J118*Inittialize!$F$9,HS!J119*Inittialize!$F$10,HS!J120*Inittialize!$F$11,HS!J121*Inittialize!$F$12)
)*IF(J76=J50,2,IF(J76=J37,3,IF(J76=J24,4,IF(J76=J11,5)))))</f>
        <v>-1.0939957312316413</v>
      </c>
      <c r="K114" s="9">
        <f>IF(K76=HSDR!K15,HSDR!K119,IF(Rules!$B$10=Rules!$D$10,
SUM(HSD!K144*Inittialize!$F$3,HSD!K113*Inittialize!$F$4,HSD!K114*Inittialize!$F$5,HSD!K115*Inittialize!$F$6,HSD!K116*Inittialize!$F$7,HSD!K117*Inittialize!$F$8,HSD!K118*Inittialize!$F$9,HSD!K119*Inittialize!$F$10,HSD!K120*Inittialize!$F$11,HSD!K121*Inittialize!$F$12),
SUM(HS!K144*Inittialize!$F$3,HS!K113*Inittialize!$F$4,HS!K114*Inittialize!$F$5,HS!K115*Inittialize!$F$6,HS!K116*Inittialize!$F$7,HS!K117*Inittialize!$F$8,HS!K118*Inittialize!$F$9,HS!K119*Inittialize!$F$10,HS!K120*Inittialize!$F$11,HS!K121*Inittialize!$F$12)
)*IF(K76=K50,2,IF(K76=K37,3,IF(K76=K24,4,IF(K76=K11,5)))))</f>
        <v>-0.75435008288721794</v>
      </c>
    </row>
    <row r="115" spans="1:11" x14ac:dyDescent="0.25">
      <c r="A115" s="98">
        <v>9</v>
      </c>
      <c r="B115" s="93">
        <f>IF(B77=HSDR!B17,HSDR!B121,IF(Rules!$B$10=Rules!$D$10,
SUM(HSD!B145*Inittialize!$F$3,HSD!B114*Inittialize!$F$4,HSD!B115*Inittialize!$F$5,HSD!B116*Inittialize!$F$6,HSD!B117*Inittialize!$F$7,HSD!B118*Inittialize!$F$8,HSD!B119*Inittialize!$F$9,HSD!B120*Inittialize!$F$10,HSD!B121*Inittialize!$F$11,HSD!B122*Inittialize!$F$12),
SUM(HS!B145*Inittialize!$F$3,HS!B114*Inittialize!$F$4,HS!B115*Inittialize!$F$5,HS!B116*Inittialize!$F$6,HS!B117*Inittialize!$F$7,HS!B118*Inittialize!$F$8,HS!B119*Inittialize!$F$9,HS!B120*Inittialize!$F$10,HS!B121*Inittialize!$F$11,HS!B122*Inittialize!$F$12)
)*IF(B77=B51,2,IF(B77=B38,3,IF(B77=B25,4,IF(B77=B12,5)))))</f>
        <v>-0.56504224633707278</v>
      </c>
      <c r="C115" s="1">
        <f>IF(C77=HSDR!C17,HSDR!C121,IF(Rules!$B$10=Rules!$D$10,
SUM(HSD!C145*Inittialize!$F$3,HSD!C114*Inittialize!$F$4,HSD!C115*Inittialize!$F$5,HSD!C116*Inittialize!$F$6,HSD!C117*Inittialize!$F$7,HSD!C118*Inittialize!$F$8,HSD!C119*Inittialize!$F$9,HSD!C120*Inittialize!$F$10,HSD!C121*Inittialize!$F$11,HSD!C122*Inittialize!$F$12),
SUM(HS!C145*Inittialize!$F$3,HS!C114*Inittialize!$F$4,HS!C115*Inittialize!$F$5,HS!C116*Inittialize!$F$6,HS!C117*Inittialize!$F$7,HS!C118*Inittialize!$F$8,HS!C119*Inittialize!$F$9,HS!C120*Inittialize!$F$10,HS!C121*Inittialize!$F$11,HS!C122*Inittialize!$F$12)
)*IF(C77=C51,2,IF(C77=C38,3,IF(C77=C25,4,IF(C77=C12,5)))))</f>
        <v>-0.94593701599860758</v>
      </c>
      <c r="D115" s="1">
        <f>IF(D77=HSDR!D17,HSDR!D121,IF(Rules!$B$10=Rules!$D$10,
SUM(HSD!D145*Inittialize!$F$3,HSD!D114*Inittialize!$F$4,HSD!D115*Inittialize!$F$5,HSD!D116*Inittialize!$F$6,HSD!D117*Inittialize!$F$7,HSD!D118*Inittialize!$F$8,HSD!D119*Inittialize!$F$9,HSD!D120*Inittialize!$F$10,HSD!D121*Inittialize!$F$11,HSD!D122*Inittialize!$F$12),
SUM(HS!D145*Inittialize!$F$3,HS!D114*Inittialize!$F$4,HS!D115*Inittialize!$F$5,HS!D116*Inittialize!$F$6,HS!D117*Inittialize!$F$7,HS!D118*Inittialize!$F$8,HS!D119*Inittialize!$F$9,HS!D120*Inittialize!$F$10,HS!D121*Inittialize!$F$11,HS!D122*Inittialize!$F$12)
)*IF(D77=D51,2,IF(D77=D38,3,IF(D77=D25,4,IF(D77=D12,5)))))</f>
        <v>-0.93613624810926055</v>
      </c>
      <c r="E115" s="1">
        <f>IF(E77=HSDR!E17,HSDR!E121,IF(Rules!$B$10=Rules!$D$10,
SUM(HSD!E145*Inittialize!$F$3,HSD!E114*Inittialize!$F$4,HSD!E115*Inittialize!$F$5,HSD!E116*Inittialize!$F$6,HSD!E117*Inittialize!$F$7,HSD!E118*Inittialize!$F$8,HSD!E119*Inittialize!$F$9,HSD!E120*Inittialize!$F$10,HSD!E121*Inittialize!$F$11,HSD!E122*Inittialize!$F$12),
SUM(HS!E145*Inittialize!$F$3,HS!E114*Inittialize!$F$4,HS!E115*Inittialize!$F$5,HS!E116*Inittialize!$F$6,HS!E117*Inittialize!$F$7,HS!E118*Inittialize!$F$8,HS!E119*Inittialize!$F$9,HS!E120*Inittialize!$F$10,HS!E121*Inittialize!$F$11,HS!E122*Inittialize!$F$12)
)*IF(E77=E51,2,IF(E77=E38,3,IF(E77=E25,4,IF(E77=E12,5)))))</f>
        <v>-0.95049324211147157</v>
      </c>
      <c r="F115" s="1">
        <f>IF(F77=HSDR!F17,HSDR!F121,IF(Rules!$B$10=Rules!$D$10,
SUM(HSD!F145*Inittialize!$F$3,HSD!F114*Inittialize!$F$4,HSD!F115*Inittialize!$F$5,HSD!F116*Inittialize!$F$6,HSD!F117*Inittialize!$F$7,HSD!F118*Inittialize!$F$8,HSD!F119*Inittialize!$F$9,HSD!F120*Inittialize!$F$10,HSD!F121*Inittialize!$F$11,HSD!F122*Inittialize!$F$12),
SUM(HS!F145*Inittialize!$F$3,HS!F114*Inittialize!$F$4,HS!F115*Inittialize!$F$5,HS!F116*Inittialize!$F$6,HS!F117*Inittialize!$F$7,HS!F118*Inittialize!$F$8,HS!F119*Inittialize!$F$9,HS!F120*Inittialize!$F$10,HS!F121*Inittialize!$F$11,HS!F122*Inittialize!$F$12)
)*IF(F77=F51,2,IF(F77=F38,3,IF(F77=F25,4,IF(F77=F12,5)))))</f>
        <v>-0.94210465728724424</v>
      </c>
      <c r="G115" s="1">
        <f>IF(G77=HSDR!G17,HSDR!G121,IF(Rules!$B$10=Rules!$D$10,
SUM(HSD!G145*Inittialize!$F$3,HSD!G114*Inittialize!$F$4,HSD!G115*Inittialize!$F$5,HSD!G116*Inittialize!$F$6,HSD!G117*Inittialize!$F$7,HSD!G118*Inittialize!$F$8,HSD!G119*Inittialize!$F$9,HSD!G120*Inittialize!$F$10,HSD!G121*Inittialize!$F$11,HSD!G122*Inittialize!$F$12),
SUM(HS!G145*Inittialize!$F$3,HS!G114*Inittialize!$F$4,HS!G115*Inittialize!$F$5,HS!G116*Inittialize!$F$6,HS!G117*Inittialize!$F$7,HS!G118*Inittialize!$F$8,HS!G119*Inittialize!$F$9,HS!G120*Inittialize!$F$10,HS!G121*Inittialize!$F$11,HS!G122*Inittialize!$F$12)
)*IF(G77=G51,2,IF(G77=G38,3,IF(G77=G25,4,IF(G77=G12,5)))))</f>
        <v>-0.91224826748974974</v>
      </c>
      <c r="H115" s="1">
        <f>IF(H77=HSDR!H17,HSDR!H121,IF(Rules!$B$10=Rules!$D$10,
SUM(HSD!H145*Inittialize!$F$3,HSD!H114*Inittialize!$F$4,HSD!H115*Inittialize!$F$5,HSD!H116*Inittialize!$F$6,HSD!H117*Inittialize!$F$7,HSD!H118*Inittialize!$F$8,HSD!H119*Inittialize!$F$9,HSD!H120*Inittialize!$F$10,HSD!H121*Inittialize!$F$11,HSD!H122*Inittialize!$F$12),
SUM(HS!H145*Inittialize!$F$3,HS!H114*Inittialize!$F$4,HS!H115*Inittialize!$F$5,HS!H116*Inittialize!$F$6,HS!H117*Inittialize!$F$7,HS!H118*Inittialize!$F$8,HS!H119*Inittialize!$F$9,HS!H120*Inittialize!$F$10,HS!H121*Inittialize!$F$11,HS!H122*Inittialize!$F$12)
)*IF(H77=H51,2,IF(H77=H38,3,IF(H77=H25,4,IF(H77=H12,5)))))</f>
        <v>-0.23132443481922021</v>
      </c>
      <c r="I115" s="1">
        <f>IF(I77=HSDR!I17,HSDR!I121,IF(Rules!$B$10=Rules!$D$10,
SUM(HSD!I145*Inittialize!$F$3,HSD!I114*Inittialize!$F$4,HSD!I115*Inittialize!$F$5,HSD!I116*Inittialize!$F$6,HSD!I117*Inittialize!$F$7,HSD!I118*Inittialize!$F$8,HSD!I119*Inittialize!$F$9,HSD!I120*Inittialize!$F$10,HSD!I121*Inittialize!$F$11,HSD!I122*Inittialize!$F$12),
SUM(HS!I145*Inittialize!$F$3,HS!I114*Inittialize!$F$4,HS!I115*Inittialize!$F$5,HS!I116*Inittialize!$F$6,HS!I117*Inittialize!$F$7,HS!I118*Inittialize!$F$8,HS!I119*Inittialize!$F$9,HS!I120*Inittialize!$F$10,HS!I121*Inittialize!$F$11,HS!I122*Inittialize!$F$12)
)*IF(I77=I51,2,IF(I77=I38,3,IF(I77=I25,4,IF(I77=I12,5)))))</f>
        <v>-0.78543318179803123</v>
      </c>
      <c r="J115" s="1">
        <f>IF(J77=HSDR!J17,HSDR!J121,IF(Rules!$B$10=Rules!$D$10,
SUM(HSD!J145*Inittialize!$F$3,HSD!J114*Inittialize!$F$4,HSD!J115*Inittialize!$F$5,HSD!J116*Inittialize!$F$6,HSD!J117*Inittialize!$F$7,HSD!J118*Inittialize!$F$8,HSD!J119*Inittialize!$F$9,HSD!J120*Inittialize!$F$10,HSD!J121*Inittialize!$F$11,HSD!J122*Inittialize!$F$12),
SUM(HS!J145*Inittialize!$F$3,HS!J114*Inittialize!$F$4,HS!J115*Inittialize!$F$5,HS!J116*Inittialize!$F$6,HS!J117*Inittialize!$F$7,HS!J118*Inittialize!$F$8,HS!J119*Inittialize!$F$9,HS!J120*Inittialize!$F$10,HS!J121*Inittialize!$F$11,HS!J122*Inittialize!$F$12)
)*IF(J77=J51,2,IF(J77=J38,3,IF(J77=J25,4,IF(J77=J12,5)))))</f>
        <v>-0.88224594024720138</v>
      </c>
      <c r="K115" s="9">
        <f>IF(K77=HSDR!K17,HSDR!K121,IF(Rules!$B$10=Rules!$D$10,
SUM(HSD!K145*Inittialize!$F$3,HSD!K114*Inittialize!$F$4,HSD!K115*Inittialize!$F$5,HSD!K116*Inittialize!$F$6,HSD!K117*Inittialize!$F$7,HSD!K118*Inittialize!$F$8,HSD!K119*Inittialize!$F$9,HSD!K120*Inittialize!$F$10,HSD!K121*Inittialize!$F$11,HSD!K122*Inittialize!$F$12),
SUM(HS!K145*Inittialize!$F$3,HS!K114*Inittialize!$F$4,HS!K115*Inittialize!$F$5,HS!K116*Inittialize!$F$6,HS!K117*Inittialize!$F$7,HS!K118*Inittialize!$F$8,HS!K119*Inittialize!$F$9,HS!K120*Inittialize!$F$10,HS!K121*Inittialize!$F$11,HS!K122*Inittialize!$F$12)
)*IF(K77=K51,2,IF(K77=K38,3,IF(K77=K25,4,IF(K77=K12,5)))))</f>
        <v>-0.56504224633707278</v>
      </c>
    </row>
    <row r="116" spans="1:11" ht="16.5" thickBot="1" x14ac:dyDescent="0.3">
      <c r="A116" s="99">
        <v>10</v>
      </c>
      <c r="B116" s="94">
        <f>IF(B78=HSDR!B19,HSDR!B123,IF(Rules!$B$10=Rules!$D$10,
SUM(HSD!B146*Inittialize!$F$3,HSD!B115*Inittialize!$F$4,HSD!B116*Inittialize!$F$5,HSD!B117*Inittialize!$F$6,HSD!B118*Inittialize!$F$7,HSD!B119*Inittialize!$F$8,HSD!B120*Inittialize!$F$9,HSD!B121*Inittialize!$F$10,HSD!B122*Inittialize!$F$11,HSD!B123*Inittialize!$F$12),
SUM(HS!B146*Inittialize!$F$3,HS!B115*Inittialize!$F$4,HS!B116*Inittialize!$F$5,HS!B117*Inittialize!$F$6,HS!B118*Inittialize!$F$7,HS!B119*Inittialize!$F$8,HS!B120*Inittialize!$F$9,HS!B121*Inittialize!$F$10,HS!B122*Inittialize!$F$11,HS!B123*Inittialize!$F$12)
)*IF(B78=B52,2,IF(B78=B39,3,IF(B78=B26,4,IF(B78=B13,5)))))</f>
        <v>-0.3421935692918448</v>
      </c>
      <c r="C116" s="109">
        <f>IF(C78=HSDR!C19,HSDR!C123,IF(Rules!$B$10=Rules!$D$10,
SUM(HSD!C146*Inittialize!$F$3,HSD!C115*Inittialize!$F$4,HSD!C116*Inittialize!$F$5,HSD!C117*Inittialize!$F$6,HSD!C118*Inittialize!$F$7,HSD!C119*Inittialize!$F$8,HSD!C120*Inittialize!$F$9,HSD!C121*Inittialize!$F$10,HSD!C122*Inittialize!$F$11,HSD!C123*Inittialize!$F$12),
SUM(HS!C146*Inittialize!$F$3,HS!C115*Inittialize!$F$4,HS!C116*Inittialize!$F$5,HS!C117*Inittialize!$F$6,HS!C118*Inittialize!$F$7,HS!C119*Inittialize!$F$8,HS!C120*Inittialize!$F$9,HS!C121*Inittialize!$F$10,HS!C122*Inittialize!$F$11,HS!C123*Inittialize!$F$12)
)*IF(C78=C52,2,IF(C78=C39,3,IF(C78=C26,4,IF(C78=C13,5)))))</f>
        <v>-0.11799348450596005</v>
      </c>
      <c r="D116" s="109">
        <f>IF(D78=HSDR!D19,HSDR!D123,IF(Rules!$B$10=Rules!$D$10,
SUM(HSD!D146*Inittialize!$F$3,HSD!D115*Inittialize!$F$4,HSD!D116*Inittialize!$F$5,HSD!D117*Inittialize!$F$6,HSD!D118*Inittialize!$F$7,HSD!D119*Inittialize!$F$8,HSD!D120*Inittialize!$F$9,HSD!D121*Inittialize!$F$10,HSD!D122*Inittialize!$F$11,HSD!D123*Inittialize!$F$12),
SUM(HS!D146*Inittialize!$F$3,HS!D115*Inittialize!$F$4,HS!D116*Inittialize!$F$5,HS!D117*Inittialize!$F$6,HS!D118*Inittialize!$F$7,HS!D119*Inittialize!$F$8,HS!D120*Inittialize!$F$9,HS!D121*Inittialize!$F$10,HS!D122*Inittialize!$F$11,HS!D123*Inittialize!$F$12)
)*IF(D78=D52,2,IF(D78=D39,3,IF(D78=D26,4,IF(D78=D13,5)))))</f>
        <v>-0.11469964269825067</v>
      </c>
      <c r="E116" s="109">
        <f>IF(E78=HSDR!E19,HSDR!E123,IF(Rules!$B$10=Rules!$D$10,
SUM(HSD!E146*Inittialize!$F$3,HSD!E115*Inittialize!$F$4,HSD!E116*Inittialize!$F$5,HSD!E117*Inittialize!$F$6,HSD!E118*Inittialize!$F$7,HSD!E119*Inittialize!$F$8,HSD!E120*Inittialize!$F$9,HSD!E121*Inittialize!$F$10,HSD!E122*Inittialize!$F$11,HSD!E123*Inittialize!$F$12),
SUM(HS!E146*Inittialize!$F$3,HS!E115*Inittialize!$F$4,HS!E116*Inittialize!$F$5,HS!E117*Inittialize!$F$6,HS!E118*Inittialize!$F$7,HS!E119*Inittialize!$F$8,HS!E120*Inittialize!$F$9,HS!E121*Inittialize!$F$10,HS!E122*Inittialize!$F$11,HS!E123*Inittialize!$F$12)
)*IF(E78=E52,2,IF(E78=E39,3,IF(E78=E26,4,IF(E78=E13,5)))))</f>
        <v>-0.11123270703408057</v>
      </c>
      <c r="F116" s="109">
        <f>IF(F78=HSDR!F19,HSDR!F123,IF(Rules!$B$10=Rules!$D$10,
SUM(HSD!F146*Inittialize!$F$3,HSD!F115*Inittialize!$F$4,HSD!F116*Inittialize!$F$5,HSD!F117*Inittialize!$F$6,HSD!F118*Inittialize!$F$7,HSD!F119*Inittialize!$F$8,HSD!F120*Inittialize!$F$9,HSD!F121*Inittialize!$F$10,HSD!F122*Inittialize!$F$11,HSD!F123*Inittialize!$F$12),
SUM(HS!F146*Inittialize!$F$3,HS!F115*Inittialize!$F$4,HS!F116*Inittialize!$F$5,HS!F117*Inittialize!$F$6,HS!F118*Inittialize!$F$7,HS!F119*Inittialize!$F$8,HS!F120*Inittialize!$F$9,HS!F121*Inittialize!$F$10,HS!F122*Inittialize!$F$11,HS!F123*Inittialize!$F$12)
)*IF(F78=F52,2,IF(F78=F39,3,IF(F78=F26,4,IF(F78=F13,5)))))</f>
        <v>-0.10824617340471979</v>
      </c>
      <c r="G116" s="109">
        <f>IF(G78=HSDR!G19,HSDR!G123,IF(Rules!$B$10=Rules!$D$10,
SUM(HSD!G146*Inittialize!$F$3,HSD!G115*Inittialize!$F$4,HSD!G116*Inittialize!$F$5,HSD!G117*Inittialize!$F$6,HSD!G118*Inittialize!$F$7,HSD!G119*Inittialize!$F$8,HSD!G120*Inittialize!$F$9,HSD!G121*Inittialize!$F$10,HSD!G122*Inittialize!$F$11,HSD!G123*Inittialize!$F$12),
SUM(HS!G146*Inittialize!$F$3,HS!G115*Inittialize!$F$4,HS!G116*Inittialize!$F$5,HS!G117*Inittialize!$F$6,HS!G118*Inittialize!$F$7,HS!G119*Inittialize!$F$8,HS!G120*Inittialize!$F$9,HS!G121*Inittialize!$F$10,HS!G122*Inittialize!$F$11,HS!G123*Inittialize!$F$12)
)*IF(G78=G52,2,IF(G78=G39,3,IF(G78=G26,4,IF(G78=G13,5)))))</f>
        <v>-9.7163256157420136E-2</v>
      </c>
      <c r="H116" s="109">
        <f>IF(H78=HSDR!H19,HSDR!H123,IF(Rules!$B$10=Rules!$D$10,
SUM(HSD!H146*Inittialize!$F$3,HSD!H115*Inittialize!$F$4,HSD!H116*Inittialize!$F$5,HSD!H117*Inittialize!$F$6,HSD!H118*Inittialize!$F$7,HSD!H119*Inittialize!$F$8,HSD!H120*Inittialize!$F$9,HSD!H121*Inittialize!$F$10,HSD!H122*Inittialize!$F$11,HSD!H123*Inittialize!$F$12),
SUM(HS!H146*Inittialize!$F$3,HS!H115*Inittialize!$F$4,HS!H116*Inittialize!$F$5,HS!H117*Inittialize!$F$6,HS!H118*Inittialize!$F$7,HS!H119*Inittialize!$F$8,HS!H120*Inittialize!$F$9,HS!H121*Inittialize!$F$10,HS!H122*Inittialize!$F$11,HS!H123*Inittialize!$F$12)
)*IF(H78=H52,2,IF(H78=H39,3,IF(H78=H26,4,IF(H78=H13,5)))))</f>
        <v>-7.4073704035476681E-2</v>
      </c>
      <c r="I116" s="109">
        <f>IF(I78=HSDR!I19,HSDR!I123,IF(Rules!$B$10=Rules!$D$10,
SUM(HSD!I146*Inittialize!$F$3,HSD!I115*Inittialize!$F$4,HSD!I116*Inittialize!$F$5,HSD!I117*Inittialize!$F$6,HSD!I118*Inittialize!$F$7,HSD!I119*Inittialize!$F$8,HSD!I120*Inittialize!$F$9,HSD!I121*Inittialize!$F$10,HSD!I122*Inittialize!$F$11,HSD!I123*Inittialize!$F$12),
SUM(HS!I146*Inittialize!$F$3,HS!I115*Inittialize!$F$4,HS!I116*Inittialize!$F$5,HS!I117*Inittialize!$F$6,HS!I118*Inittialize!$F$7,HS!I119*Inittialize!$F$8,HS!I120*Inittialize!$F$9,HS!I121*Inittialize!$F$10,HS!I122*Inittialize!$F$11,HS!I123*Inittialize!$F$12)
)*IF(I78=I52,2,IF(I78=I39,3,IF(I78=I26,4,IF(I78=I13,5)))))</f>
        <v>-6.939494681603392E-2</v>
      </c>
      <c r="J116" s="109">
        <f>IF(J78=HSDR!J19,HSDR!J123,IF(Rules!$B$10=Rules!$D$10,
SUM(HSD!J146*Inittialize!$F$3,HSD!J115*Inittialize!$F$4,HSD!J116*Inittialize!$F$5,HSD!J117*Inittialize!$F$6,HSD!J118*Inittialize!$F$7,HSD!J119*Inittialize!$F$8,HSD!J120*Inittialize!$F$9,HSD!J121*Inittialize!$F$10,HSD!J122*Inittialize!$F$11,HSD!J123*Inittialize!$F$12),
SUM(HS!J146*Inittialize!$F$3,HS!J115*Inittialize!$F$4,HS!J116*Inittialize!$F$5,HS!J117*Inittialize!$F$6,HS!J118*Inittialize!$F$7,HS!J119*Inittialize!$F$8,HS!J120*Inittialize!$F$9,HS!J121*Inittialize!$F$10,HS!J122*Inittialize!$F$11,HS!J123*Inittialize!$F$12)
)*IF(J78=J52,2,IF(J78=J39,3,IF(J78=J26,4,IF(J78=J13,5)))))</f>
        <v>-6.0823843852755924E-2</v>
      </c>
      <c r="K116" s="10">
        <f>IF(K78=HSDR!K19,HSDR!K123,IF(Rules!$B$10=Rules!$D$10,
SUM(HSD!K146*Inittialize!$F$3,HSD!K115*Inittialize!$F$4,HSD!K116*Inittialize!$F$5,HSD!K117*Inittialize!$F$6,HSD!K118*Inittialize!$F$7,HSD!K119*Inittialize!$F$8,HSD!K120*Inittialize!$F$9,HSD!K121*Inittialize!$F$10,HSD!K122*Inittialize!$F$11,HSD!K123*Inittialize!$F$12),
SUM(HS!K146*Inittialize!$F$3,HS!K115*Inittialize!$F$4,HS!K116*Inittialize!$F$5,HS!K117*Inittialize!$F$6,HS!K118*Inittialize!$F$7,HS!K119*Inittialize!$F$8,HS!K120*Inittialize!$F$9,HS!K121*Inittialize!$F$10,HS!K122*Inittialize!$F$11,HS!K123*Inittialize!$F$12)
)*IF(K78=K52,2,IF(K78=K39,3,IF(K78=K26,4,IF(K78=K13,5)))))</f>
        <v>-0.11142433852261402</v>
      </c>
    </row>
  </sheetData>
  <sheetProtection sheet="1" objects="1" scenarios="1"/>
  <mergeCells count="9">
    <mergeCell ref="A1:X1"/>
    <mergeCell ref="A92:K92"/>
    <mergeCell ref="A105:K105"/>
    <mergeCell ref="A67:K67"/>
    <mergeCell ref="A54:K54"/>
    <mergeCell ref="A2:K2"/>
    <mergeCell ref="A15:K15"/>
    <mergeCell ref="A28:K28"/>
    <mergeCell ref="A41:K41"/>
  </mergeCells>
  <phoneticPr fontId="16" type="noConversion"/>
  <conditionalFormatting sqref="O3:X12">
    <cfRule type="containsText" dxfId="355" priority="8" operator="containsText" text="S">
      <formula>NOT(ISERROR(SEARCH("S",O3)))</formula>
    </cfRule>
    <cfRule type="containsText" dxfId="354" priority="9" operator="containsText" text="H">
      <formula>NOT(ISERROR(SEARCH("H",O3)))</formula>
    </cfRule>
  </conditionalFormatting>
  <conditionalFormatting sqref="O3:X12">
    <cfRule type="containsText" dxfId="353" priority="7" operator="containsText" text="D">
      <formula>NOT(ISERROR(SEARCH("D",O3)))</formula>
    </cfRule>
  </conditionalFormatting>
  <conditionalFormatting sqref="O3:X12">
    <cfRule type="containsText" dxfId="352" priority="6" operator="containsText" text="R">
      <formula>NOT(ISERROR(SEARCH("R",O3)))</formula>
    </cfRule>
  </conditionalFormatting>
  <conditionalFormatting sqref="O4:X12">
    <cfRule type="cellIs" dxfId="351" priority="4" operator="between">
      <formula>2</formula>
      <formula>5</formula>
    </cfRule>
  </conditionalFormatting>
  <conditionalFormatting sqref="B81:K90">
    <cfRule type="colorScale" priority="2">
      <colorScale>
        <cfvo type="num" val="2"/>
        <cfvo type="num" val="5"/>
        <color rgb="FF00B050"/>
        <color rgb="FFFFFF00"/>
      </colorScale>
    </cfRule>
    <cfRule type="containsText" dxfId="350" priority="3" operator="containsText" text="HSDR">
      <formula>NOT(ISERROR(SEARCH("HSDR",B81)))</formula>
    </cfRule>
  </conditionalFormatting>
  <conditionalFormatting sqref="O3:X3">
    <cfRule type="cellIs" dxfId="349" priority="1" operator="between">
      <formula>2</formula>
      <formula>5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4"/>
  <sheetViews>
    <sheetView workbookViewId="0">
      <selection sqref="A1:U1"/>
    </sheetView>
  </sheetViews>
  <sheetFormatPr defaultColWidth="8.75" defaultRowHeight="15.75" x14ac:dyDescent="0.25"/>
  <cols>
    <col min="2" max="2" width="17.75" bestFit="1" customWidth="1"/>
  </cols>
  <sheetData>
    <row r="1" spans="1:21" ht="26.25" x14ac:dyDescent="0.4">
      <c r="A1" s="527" t="s">
        <v>300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x14ac:dyDescent="0.25">
      <c r="B2" s="52" t="s">
        <v>30</v>
      </c>
      <c r="C2" s="1">
        <f>Dealer!J34</f>
        <v>4.7337278106508882E-2</v>
      </c>
    </row>
    <row r="3" spans="1:21" x14ac:dyDescent="0.25">
      <c r="B3" s="52" t="s">
        <v>31</v>
      </c>
      <c r="C3" s="1">
        <f>1-Dealer!J34</f>
        <v>0.9526627218934911</v>
      </c>
    </row>
    <row r="4" spans="1:21" x14ac:dyDescent="0.25">
      <c r="B4" s="1"/>
      <c r="C4" s="1">
        <f>C2*C3</f>
        <v>4.5096460207975919E-2</v>
      </c>
    </row>
  </sheetData>
  <sheetProtection sheet="1" objects="1" scenarios="1"/>
  <mergeCells count="1">
    <mergeCell ref="A1:U1"/>
  </mergeCells>
  <phoneticPr fontId="16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1"/>
  <sheetViews>
    <sheetView zoomScale="70" zoomScaleNormal="70" zoomScaleSheetLayoutView="75" zoomScalePageLayoutView="90" workbookViewId="0">
      <selection activeCell="T33" sqref="T33"/>
    </sheetView>
  </sheetViews>
  <sheetFormatPr defaultColWidth="11" defaultRowHeight="15.75" x14ac:dyDescent="0.25"/>
  <cols>
    <col min="1" max="1" width="5.75" style="31" bestFit="1" customWidth="1"/>
    <col min="2" max="11" width="3.75" customWidth="1"/>
    <col min="12" max="12" width="4.75" customWidth="1"/>
    <col min="13" max="13" width="6.75" customWidth="1"/>
    <col min="14" max="14" width="7.75" customWidth="1"/>
    <col min="15" max="22" width="8.625" customWidth="1"/>
    <col min="23" max="23" width="5.25" customWidth="1"/>
    <col min="24" max="34" width="6.5" customWidth="1"/>
  </cols>
  <sheetData>
    <row r="1" spans="1:34" ht="21" x14ac:dyDescent="0.35">
      <c r="A1" s="571" t="s">
        <v>329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1"/>
      <c r="R1" s="571"/>
      <c r="S1" s="571"/>
      <c r="T1" s="571" t="str">
        <f>Rules!B21</f>
        <v>Best Methods</v>
      </c>
      <c r="U1" s="571"/>
      <c r="V1" s="571"/>
      <c r="W1" s="571"/>
      <c r="X1" s="571"/>
      <c r="Y1" s="571"/>
      <c r="Z1" s="571"/>
      <c r="AA1" s="571"/>
      <c r="AB1" s="571"/>
      <c r="AC1" s="571"/>
      <c r="AD1" s="571"/>
      <c r="AE1" s="571"/>
      <c r="AF1" s="571"/>
      <c r="AG1" s="571"/>
      <c r="AH1" s="571"/>
    </row>
    <row r="2" spans="1:34" ht="21" x14ac:dyDescent="0.35">
      <c r="A2" s="570" t="s">
        <v>170</v>
      </c>
      <c r="B2" s="570"/>
      <c r="C2" s="570"/>
      <c r="D2" s="570"/>
      <c r="E2" s="573">
        <f>'WL Prob'!P13</f>
        <v>0.41373164288216041</v>
      </c>
      <c r="F2" s="573"/>
      <c r="G2" s="573"/>
      <c r="H2" s="570" t="s">
        <v>171</v>
      </c>
      <c r="I2" s="570"/>
      <c r="J2" s="570"/>
      <c r="K2" s="570"/>
      <c r="L2" s="570"/>
      <c r="M2" s="573">
        <f>'WL Prob'!R13</f>
        <v>0.58626835711783964</v>
      </c>
      <c r="N2" s="573"/>
      <c r="O2" s="570" t="s">
        <v>172</v>
      </c>
      <c r="P2" s="570"/>
      <c r="Q2" s="570"/>
      <c r="R2" s="569">
        <f>Analysis!AC2</f>
        <v>-3.1387851960808177E-2</v>
      </c>
      <c r="S2" s="569"/>
      <c r="T2" s="570" t="s">
        <v>180</v>
      </c>
      <c r="U2" s="570"/>
      <c r="V2" s="569">
        <f>Analysis!AA2</f>
        <v>1</v>
      </c>
      <c r="W2" s="569"/>
      <c r="X2" s="569"/>
      <c r="Y2" s="570" t="s">
        <v>179</v>
      </c>
      <c r="Z2" s="570"/>
      <c r="AA2" s="570"/>
      <c r="AB2" s="569">
        <f>Analysis!Y2</f>
        <v>1.3411604229533713</v>
      </c>
      <c r="AC2" s="569"/>
      <c r="AD2" s="570" t="s">
        <v>166</v>
      </c>
      <c r="AE2" s="570"/>
      <c r="AF2" s="570"/>
      <c r="AG2" s="569" t="s">
        <v>186</v>
      </c>
      <c r="AH2" s="569"/>
    </row>
    <row r="3" spans="1:34" ht="21" x14ac:dyDescent="0.35">
      <c r="A3" s="570" t="s">
        <v>61</v>
      </c>
      <c r="B3" s="570"/>
      <c r="C3" s="570"/>
      <c r="D3" s="570"/>
      <c r="E3" s="569" t="str">
        <f>Rules!B3</f>
        <v>Pay 3 to 2</v>
      </c>
      <c r="F3" s="569"/>
      <c r="G3" s="569"/>
      <c r="H3" s="569"/>
      <c r="I3" s="570" t="s">
        <v>167</v>
      </c>
      <c r="J3" s="570"/>
      <c r="K3" s="570"/>
      <c r="L3" s="569" t="str">
        <f>Rules!B4</f>
        <v>Stand</v>
      </c>
      <c r="M3" s="569"/>
      <c r="N3" s="572" t="s">
        <v>52</v>
      </c>
      <c r="O3" s="572"/>
      <c r="P3" s="569" t="str">
        <f>Rules!B7</f>
        <v>Any 2 Cards</v>
      </c>
      <c r="Q3" s="569"/>
      <c r="R3" s="570" t="s">
        <v>168</v>
      </c>
      <c r="S3" s="570"/>
      <c r="T3" s="570"/>
      <c r="U3" s="257" t="str">
        <f>Rules!B8</f>
        <v>No</v>
      </c>
      <c r="V3" s="570" t="s">
        <v>71</v>
      </c>
      <c r="W3" s="570"/>
      <c r="X3" s="570"/>
      <c r="Y3" s="570"/>
      <c r="Z3" s="257" t="str">
        <f>Rules!B10</f>
        <v>No</v>
      </c>
      <c r="AA3" s="258" t="s">
        <v>49</v>
      </c>
      <c r="AB3" s="569" t="str">
        <f>Rules!B11</f>
        <v>European</v>
      </c>
      <c r="AC3" s="569"/>
      <c r="AD3" s="570" t="s">
        <v>169</v>
      </c>
      <c r="AE3" s="570"/>
      <c r="AF3" s="257">
        <f>Rules!B12</f>
        <v>2</v>
      </c>
      <c r="AG3" s="570" t="str">
        <f>"ROI:"&amp;ROUND(MAX(N16:V18),2)</f>
        <v>ROI:0.02</v>
      </c>
      <c r="AH3" s="570"/>
    </row>
    <row r="4" spans="1:34" x14ac:dyDescent="0.25">
      <c r="A4" s="574" t="str">
        <f>Rules!L2</f>
        <v>My Basic Strategy</v>
      </c>
      <c r="B4" s="574"/>
      <c r="C4" s="574"/>
      <c r="D4" s="574"/>
      <c r="E4" s="574"/>
      <c r="F4" s="574"/>
      <c r="G4" s="574"/>
      <c r="H4" s="574"/>
      <c r="I4" s="574"/>
      <c r="J4" s="574"/>
      <c r="K4" s="574"/>
      <c r="M4" s="499" t="s">
        <v>158</v>
      </c>
      <c r="N4" s="500"/>
      <c r="O4" s="500"/>
      <c r="P4" s="500"/>
      <c r="Q4" s="500"/>
      <c r="R4" s="500"/>
      <c r="S4" s="500"/>
      <c r="T4" s="500"/>
      <c r="U4" s="500"/>
      <c r="V4" s="501"/>
      <c r="X4" s="499" t="s">
        <v>141</v>
      </c>
      <c r="Y4" s="500"/>
      <c r="Z4" s="500"/>
      <c r="AA4" s="500"/>
      <c r="AB4" s="500"/>
      <c r="AC4" s="500"/>
      <c r="AD4" s="500"/>
      <c r="AE4" s="500"/>
      <c r="AF4" s="500"/>
      <c r="AG4" s="500"/>
      <c r="AH4" s="500"/>
    </row>
    <row r="5" spans="1:34" x14ac:dyDescent="0.25">
      <c r="A5" s="153" t="str">
        <f>Rules!L3</f>
        <v>Hard</v>
      </c>
      <c r="B5" s="48" t="str">
        <f>Rules!M3</f>
        <v>A</v>
      </c>
      <c r="C5" s="48">
        <f>Rules!N3</f>
        <v>2</v>
      </c>
      <c r="D5" s="48">
        <f>Rules!O3</f>
        <v>3</v>
      </c>
      <c r="E5" s="48">
        <f>Rules!P3</f>
        <v>4</v>
      </c>
      <c r="F5" s="48">
        <f>Rules!Q3</f>
        <v>5</v>
      </c>
      <c r="G5" s="48">
        <f>Rules!R3</f>
        <v>6</v>
      </c>
      <c r="H5" s="48">
        <f>Rules!S3</f>
        <v>7</v>
      </c>
      <c r="I5" s="48">
        <f>Rules!T3</f>
        <v>8</v>
      </c>
      <c r="J5" s="48">
        <f>Rules!U3</f>
        <v>9</v>
      </c>
      <c r="K5" s="48">
        <f>Rules!V3</f>
        <v>10</v>
      </c>
      <c r="M5" s="154" t="s">
        <v>128</v>
      </c>
      <c r="N5" s="154" t="str">
        <f>'Strategy Summary'!B2</f>
        <v>1x2</v>
      </c>
      <c r="O5" s="154" t="str">
        <f>'Strategy Summary'!C2</f>
        <v>1x3</v>
      </c>
      <c r="P5" s="154" t="str">
        <f>'Strategy Summary'!D2</f>
        <v>1x4</v>
      </c>
      <c r="Q5" s="154" t="str">
        <f>'Strategy Summary'!E2</f>
        <v>1x5</v>
      </c>
      <c r="R5" s="154" t="str">
        <f>'Strategy Summary'!F2</f>
        <v>1x6</v>
      </c>
      <c r="S5" s="154" t="str">
        <f>'Strategy Summary'!G2</f>
        <v>1x7</v>
      </c>
      <c r="T5" s="154" t="str">
        <f>'Strategy Summary'!H2</f>
        <v>1x8</v>
      </c>
      <c r="U5" s="154" t="str">
        <f>'Strategy Summary'!I2</f>
        <v>1x9</v>
      </c>
      <c r="V5" s="154" t="str">
        <f>'Strategy Summary'!J2</f>
        <v>1x10</v>
      </c>
      <c r="X5" s="214" t="str">
        <f>'ER EL'!A2</f>
        <v>Hard</v>
      </c>
      <c r="Y5" s="215" t="str">
        <f>'ER EL'!B2</f>
        <v>Ace</v>
      </c>
      <c r="Z5" s="215">
        <f>'ER EL'!C2</f>
        <v>2</v>
      </c>
      <c r="AA5" s="215">
        <f>'ER EL'!D2</f>
        <v>3</v>
      </c>
      <c r="AB5" s="215">
        <f>'ER EL'!E2</f>
        <v>4</v>
      </c>
      <c r="AC5" s="215">
        <f>'ER EL'!F2</f>
        <v>5</v>
      </c>
      <c r="AD5" s="215">
        <f>'ER EL'!G2</f>
        <v>6</v>
      </c>
      <c r="AE5" s="215">
        <f>'ER EL'!H2</f>
        <v>7</v>
      </c>
      <c r="AF5" s="215">
        <f>'ER EL'!I2</f>
        <v>8</v>
      </c>
      <c r="AG5" s="216">
        <f>'ER EL'!J2</f>
        <v>9</v>
      </c>
      <c r="AH5" s="155">
        <f>'ER EL'!K2</f>
        <v>10</v>
      </c>
    </row>
    <row r="6" spans="1:34" x14ac:dyDescent="0.25">
      <c r="A6" s="153" t="str">
        <f>Rules!L4</f>
        <v>5-8</v>
      </c>
      <c r="B6" s="49" t="str">
        <f>Rules!M4</f>
        <v>H</v>
      </c>
      <c r="C6" s="49" t="str">
        <f>Rules!N4</f>
        <v>H</v>
      </c>
      <c r="D6" s="49" t="str">
        <f>Rules!O4</f>
        <v>H</v>
      </c>
      <c r="E6" s="49" t="str">
        <f>Rules!P4</f>
        <v>H</v>
      </c>
      <c r="F6" s="49" t="str">
        <f>Rules!Q4</f>
        <v>H</v>
      </c>
      <c r="G6" s="49" t="str">
        <f>Rules!R4</f>
        <v>H</v>
      </c>
      <c r="H6" s="49" t="str">
        <f>Rules!S4</f>
        <v>H</v>
      </c>
      <c r="I6" s="49" t="str">
        <f>Rules!T4</f>
        <v>H</v>
      </c>
      <c r="J6" s="49" t="str">
        <f>Rules!U4</f>
        <v>H</v>
      </c>
      <c r="K6" s="49" t="str">
        <f>Rules!V4</f>
        <v>H</v>
      </c>
      <c r="M6" s="154">
        <f>'Strategy Summary'!A3</f>
        <v>2</v>
      </c>
      <c r="N6" s="1">
        <f>'Strategy Summary'!B3</f>
        <v>3.5085279496506694E-2</v>
      </c>
      <c r="O6" s="1">
        <f>'Strategy Summary'!C3</f>
        <v>0.18004700466502727</v>
      </c>
      <c r="P6" s="1">
        <f>'Strategy Summary'!D3</f>
        <v>0.24888293332913175</v>
      </c>
      <c r="Q6" s="1">
        <f>'Strategy Summary'!E3</f>
        <v>0.27435661879221812</v>
      </c>
      <c r="R6" s="1">
        <f>'Strategy Summary'!F3</f>
        <v>0.27337839144709808</v>
      </c>
      <c r="S6" s="1">
        <f>'Strategy Summary'!G3</f>
        <v>0.25509659705511067</v>
      </c>
      <c r="T6" s="1">
        <f>'Strategy Summary'!H3</f>
        <v>0.22487062742729513</v>
      </c>
      <c r="U6" s="1">
        <f>'Strategy Summary'!I3</f>
        <v>0.18608056706147447</v>
      </c>
      <c r="V6" s="1">
        <f>'Strategy Summary'!J3</f>
        <v>0.14099201301322906</v>
      </c>
      <c r="X6" s="155">
        <f>'ER EL'!A3</f>
        <v>5</v>
      </c>
      <c r="Y6" s="34">
        <f>'ER EL'!B3</f>
        <v>-0.40632230211141918</v>
      </c>
      <c r="Z6" s="34">
        <f>'ER EL'!C3</f>
        <v>-0.12821556706374751</v>
      </c>
      <c r="AA6" s="34">
        <f>'ER EL'!D3</f>
        <v>-9.5310227261489827E-2</v>
      </c>
      <c r="AB6" s="34">
        <f>'ER EL'!E3</f>
        <v>-6.1479464199694266E-2</v>
      </c>
      <c r="AC6" s="34">
        <f>'ER EL'!F3</f>
        <v>-2.3978970391859797E-2</v>
      </c>
      <c r="AD6" s="34">
        <f>'ER EL'!G3</f>
        <v>-1.1863378384402296E-3</v>
      </c>
      <c r="AE6" s="34">
        <f>'ER EL'!H3</f>
        <v>-0.11944744188414852</v>
      </c>
      <c r="AF6" s="34">
        <f>'ER EL'!I3</f>
        <v>-0.18809330390318521</v>
      </c>
      <c r="AG6" s="34">
        <f>'ER EL'!J3</f>
        <v>-0.2666150533579591</v>
      </c>
      <c r="AH6" s="34">
        <f>'ER EL'!K3</f>
        <v>-0.3577434525808979</v>
      </c>
    </row>
    <row r="7" spans="1:34" x14ac:dyDescent="0.25">
      <c r="A7" s="153">
        <f>Rules!L5</f>
        <v>9</v>
      </c>
      <c r="B7" s="49" t="str">
        <f>Rules!M5</f>
        <v>H</v>
      </c>
      <c r="C7" s="49" t="str">
        <f>Rules!N5</f>
        <v>H</v>
      </c>
      <c r="D7" s="49" t="str">
        <f>Rules!O5</f>
        <v>D</v>
      </c>
      <c r="E7" s="49" t="str">
        <f>Rules!P5</f>
        <v>D</v>
      </c>
      <c r="F7" s="49" t="str">
        <f>Rules!Q5</f>
        <v>D</v>
      </c>
      <c r="G7" s="49" t="str">
        <f>Rules!R5</f>
        <v>D</v>
      </c>
      <c r="H7" s="49" t="str">
        <f>Rules!S5</f>
        <v>H</v>
      </c>
      <c r="I7" s="49" t="str">
        <f>Rules!T5</f>
        <v>H</v>
      </c>
      <c r="J7" s="49" t="str">
        <f>Rules!U5</f>
        <v>H</v>
      </c>
      <c r="K7" s="49" t="str">
        <f>Rules!V5</f>
        <v>H</v>
      </c>
      <c r="M7" s="154">
        <f>'Strategy Summary'!A4</f>
        <v>3</v>
      </c>
      <c r="N7" s="1">
        <f>'Strategy Summary'!B4</f>
        <v>9.233166603689813E-2</v>
      </c>
      <c r="O7" s="1">
        <f>'Strategy Summary'!C4</f>
        <v>0.31959639602835599</v>
      </c>
      <c r="P7" s="1">
        <f>'Strategy Summary'!D4</f>
        <v>0.43113563297355162</v>
      </c>
      <c r="Q7" s="1">
        <f>'Strategy Summary'!E4</f>
        <v>0.48577136303462498</v>
      </c>
      <c r="R7" s="1">
        <f>'Strategy Summary'!F4</f>
        <v>0.50932491290031301</v>
      </c>
      <c r="S7" s="1">
        <f>'Strategy Summary'!G4</f>
        <v>0.51416360802587202</v>
      </c>
      <c r="T7" s="1">
        <f>'Strategy Summary'!H4</f>
        <v>0.50686635484638609</v>
      </c>
      <c r="U7" s="1">
        <f>'Strategy Summary'!I4</f>
        <v>0.49126664413602639</v>
      </c>
      <c r="V7" s="1">
        <f>'Strategy Summary'!J4</f>
        <v>0.469771204461361</v>
      </c>
      <c r="X7" s="155">
        <f>'ER EL'!A4</f>
        <v>6</v>
      </c>
      <c r="Y7" s="34">
        <f>'ER EL'!B4</f>
        <v>-0.4196869034710109</v>
      </c>
      <c r="Z7" s="34">
        <f>'ER EL'!C4</f>
        <v>-0.14075911746001996</v>
      </c>
      <c r="AA7" s="34">
        <f>'ER EL'!D4</f>
        <v>-0.10729107800860832</v>
      </c>
      <c r="AB7" s="34">
        <f>'ER EL'!E4</f>
        <v>-7.2917141926387333E-2</v>
      </c>
      <c r="AC7" s="34">
        <f>'ER EL'!F4</f>
        <v>-3.4915973330102358E-2</v>
      </c>
      <c r="AD7" s="34">
        <f>'ER EL'!G4</f>
        <v>-1.3005835529874346E-2</v>
      </c>
      <c r="AE7" s="34">
        <f>'ER EL'!H4</f>
        <v>-0.15193270723669947</v>
      </c>
      <c r="AF7" s="34">
        <f>'ER EL'!I4</f>
        <v>-0.21724188132078476</v>
      </c>
      <c r="AG7" s="34">
        <f>'ER EL'!J4</f>
        <v>-0.29264070019772603</v>
      </c>
      <c r="AH7" s="34">
        <f>'ER EL'!K4</f>
        <v>-0.38050766229289545</v>
      </c>
    </row>
    <row r="8" spans="1:34" x14ac:dyDescent="0.25">
      <c r="A8" s="153">
        <f>Rules!L6</f>
        <v>10</v>
      </c>
      <c r="B8" s="49" t="str">
        <f>Rules!M6</f>
        <v>H</v>
      </c>
      <c r="C8" s="49" t="str">
        <f>Rules!N6</f>
        <v>D</v>
      </c>
      <c r="D8" s="49" t="str">
        <f>Rules!O6</f>
        <v>D</v>
      </c>
      <c r="E8" s="49" t="str">
        <f>Rules!P6</f>
        <v>D</v>
      </c>
      <c r="F8" s="49" t="str">
        <f>Rules!Q6</f>
        <v>D</v>
      </c>
      <c r="G8" s="49" t="str">
        <f>Rules!R6</f>
        <v>D</v>
      </c>
      <c r="H8" s="49" t="str">
        <f>Rules!S6</f>
        <v>D</v>
      </c>
      <c r="I8" s="49" t="str">
        <f>Rules!T6</f>
        <v>D</v>
      </c>
      <c r="J8" s="49" t="str">
        <f>Rules!U6</f>
        <v>D</v>
      </c>
      <c r="K8" s="49" t="str">
        <f>Rules!V6</f>
        <v>H</v>
      </c>
      <c r="M8" s="154">
        <f>'Strategy Summary'!A5</f>
        <v>4</v>
      </c>
      <c r="N8" s="1">
        <f>'Strategy Summary'!B5</f>
        <v>0.15057274984089719</v>
      </c>
      <c r="O8" s="1">
        <f>'Strategy Summary'!C5</f>
        <v>0.43830071985109958</v>
      </c>
      <c r="P8" s="1">
        <f>'Strategy Summary'!D5</f>
        <v>0.57057069305542685</v>
      </c>
      <c r="Q8" s="1">
        <f>'Strategy Summary'!E5</f>
        <v>0.63685315721370361</v>
      </c>
      <c r="R8" s="1">
        <f>'Strategy Summary'!F5</f>
        <v>0.67068409176263766</v>
      </c>
      <c r="S8" s="1">
        <f>'Strategy Summary'!G5</f>
        <v>0.68640732181664688</v>
      </c>
      <c r="T8" s="1">
        <f>'Strategy Summary'!H5</f>
        <v>0.69104200195381604</v>
      </c>
      <c r="U8" s="1">
        <f>'Strategy Summary'!I5</f>
        <v>0.6884194406003179</v>
      </c>
      <c r="V8" s="1">
        <f>'Strategy Summary'!J5</f>
        <v>0.68081921782543331</v>
      </c>
      <c r="X8" s="155">
        <f>'ER EL'!A5</f>
        <v>7</v>
      </c>
      <c r="Y8" s="34">
        <f>'ER EL'!B5</f>
        <v>-0.39971038372569107</v>
      </c>
      <c r="Z8" s="34">
        <f>'ER EL'!C5</f>
        <v>-0.10918342786661635</v>
      </c>
      <c r="AA8" s="34">
        <f>'ER EL'!D5</f>
        <v>-7.6582981904463526E-2</v>
      </c>
      <c r="AB8" s="34">
        <f>'ER EL'!E5</f>
        <v>-4.302179400434189E-2</v>
      </c>
      <c r="AC8" s="34">
        <f>'ER EL'!F5</f>
        <v>-7.271360902941058E-3</v>
      </c>
      <c r="AD8" s="34">
        <f>'ER EL'!G5</f>
        <v>2.9185342353860819E-2</v>
      </c>
      <c r="AE8" s="34">
        <f>'ER EL'!H5</f>
        <v>-6.8807799580427792E-2</v>
      </c>
      <c r="AF8" s="34">
        <f>'ER EL'!I5</f>
        <v>-0.21060476872434969</v>
      </c>
      <c r="AG8" s="34">
        <f>'ER EL'!J5</f>
        <v>-0.28536544048687673</v>
      </c>
      <c r="AH8" s="34">
        <f>'ER EL'!K5</f>
        <v>-0.36507789921394673</v>
      </c>
    </row>
    <row r="9" spans="1:34" x14ac:dyDescent="0.25">
      <c r="A9" s="153">
        <f>Rules!L7</f>
        <v>11</v>
      </c>
      <c r="B9" s="49" t="str">
        <f>Rules!M7</f>
        <v>H</v>
      </c>
      <c r="C9" s="49" t="str">
        <f>Rules!N7</f>
        <v>D</v>
      </c>
      <c r="D9" s="49" t="str">
        <f>Rules!O7</f>
        <v>D</v>
      </c>
      <c r="E9" s="49" t="str">
        <f>Rules!P7</f>
        <v>D</v>
      </c>
      <c r="F9" s="49" t="str">
        <f>Rules!Q7</f>
        <v>D</v>
      </c>
      <c r="G9" s="49" t="str">
        <f>Rules!R7</f>
        <v>D</v>
      </c>
      <c r="H9" s="49" t="str">
        <f>Rules!S7</f>
        <v>D</v>
      </c>
      <c r="I9" s="49" t="str">
        <f>Rules!T7</f>
        <v>D</v>
      </c>
      <c r="J9" s="49" t="str">
        <f>Rules!U7</f>
        <v>D</v>
      </c>
      <c r="K9" s="49" t="str">
        <f>Rules!V7</f>
        <v>H</v>
      </c>
      <c r="M9" s="499" t="s">
        <v>232</v>
      </c>
      <c r="N9" s="500"/>
      <c r="O9" s="500"/>
      <c r="P9" s="500"/>
      <c r="Q9" s="500"/>
      <c r="R9" s="500"/>
      <c r="S9" s="500"/>
      <c r="T9" s="500"/>
      <c r="U9" s="500"/>
      <c r="V9" s="501"/>
      <c r="X9" s="155">
        <f>'ER EL'!A6</f>
        <v>8</v>
      </c>
      <c r="Y9" s="34">
        <f>'ER EL'!B6</f>
        <v>-0.33034033459070078</v>
      </c>
      <c r="Z9" s="34">
        <f>'ER EL'!C6</f>
        <v>-2.1798188008805668E-2</v>
      </c>
      <c r="AA9" s="34">
        <f>'ER EL'!D6</f>
        <v>8.0052625306547553E-3</v>
      </c>
      <c r="AB9" s="34">
        <f>'ER EL'!E6</f>
        <v>3.8784473277208804E-2</v>
      </c>
      <c r="AC9" s="34">
        <f>'ER EL'!F6</f>
        <v>7.0804635983033687E-2</v>
      </c>
      <c r="AD9" s="34">
        <f>'ER EL'!G6</f>
        <v>0.11496015009622315</v>
      </c>
      <c r="AE9" s="34">
        <f>'ER EL'!H6</f>
        <v>8.2207439363742862E-2</v>
      </c>
      <c r="AF9" s="34">
        <f>'ER EL'!I6</f>
        <v>-5.9898275658656276E-2</v>
      </c>
      <c r="AG9" s="34">
        <f>'ER EL'!J6</f>
        <v>-0.21018633199821768</v>
      </c>
      <c r="AH9" s="34">
        <f>'ER EL'!K6</f>
        <v>-0.30177738614031369</v>
      </c>
    </row>
    <row r="10" spans="1:34" x14ac:dyDescent="0.25">
      <c r="A10" s="153">
        <f>Rules!L8</f>
        <v>12</v>
      </c>
      <c r="B10" s="49" t="str">
        <f>Rules!M8</f>
        <v>H</v>
      </c>
      <c r="C10" s="49" t="str">
        <f>Rules!N8</f>
        <v>H</v>
      </c>
      <c r="D10" s="49" t="str">
        <f>Rules!O8</f>
        <v>H</v>
      </c>
      <c r="E10" s="49" t="str">
        <f>Rules!P8</f>
        <v>S</v>
      </c>
      <c r="F10" s="49" t="str">
        <f>Rules!Q8</f>
        <v>S</v>
      </c>
      <c r="G10" s="49" t="str">
        <f>Rules!R8</f>
        <v>S</v>
      </c>
      <c r="H10" s="49" t="str">
        <f>Rules!S8</f>
        <v>H</v>
      </c>
      <c r="I10" s="49" t="str">
        <f>Rules!T8</f>
        <v>H</v>
      </c>
      <c r="J10" s="49" t="str">
        <f>Rules!U8</f>
        <v>H</v>
      </c>
      <c r="K10" s="49" t="str">
        <f>Rules!V8</f>
        <v>H</v>
      </c>
      <c r="M10" s="154" t="s">
        <v>128</v>
      </c>
      <c r="N10" s="154" t="str">
        <f>'Strategy Summary'!B61</f>
        <v>1x2</v>
      </c>
      <c r="O10" s="154" t="str">
        <f>'Strategy Summary'!C61</f>
        <v>1x3</v>
      </c>
      <c r="P10" s="154" t="str">
        <f>'Strategy Summary'!D61</f>
        <v>1x4</v>
      </c>
      <c r="Q10" s="154" t="str">
        <f>'Strategy Summary'!E61</f>
        <v>1x5</v>
      </c>
      <c r="R10" s="154" t="str">
        <f>'Strategy Summary'!F61</f>
        <v>1x6</v>
      </c>
      <c r="S10" s="154" t="str">
        <f>'Strategy Summary'!G61</f>
        <v>1x7</v>
      </c>
      <c r="T10" s="154" t="str">
        <f>'Strategy Summary'!H61</f>
        <v>1x8</v>
      </c>
      <c r="U10" s="154" t="str">
        <f>'Strategy Summary'!I61</f>
        <v>1x9</v>
      </c>
      <c r="V10" s="154" t="str">
        <f>'Strategy Summary'!J61</f>
        <v>1x10</v>
      </c>
      <c r="X10" s="155">
        <f>'ER EL'!A7</f>
        <v>9</v>
      </c>
      <c r="Y10" s="34">
        <f>'ER EL'!B7</f>
        <v>-0.25192476177072082</v>
      </c>
      <c r="Z10" s="34">
        <f>'ER EL'!C7</f>
        <v>7.4446037576340551E-2</v>
      </c>
      <c r="AA10" s="34">
        <f>'ER EL'!D7</f>
        <v>0.12081635332999674</v>
      </c>
      <c r="AB10" s="34">
        <f>'ER EL'!E7</f>
        <v>0.18194893405242163</v>
      </c>
      <c r="AC10" s="34">
        <f>'ER EL'!F7</f>
        <v>0.2430572248730361</v>
      </c>
      <c r="AD10" s="34">
        <f>'ER EL'!G7</f>
        <v>0.31705474570166675</v>
      </c>
      <c r="AE10" s="34">
        <f>'ER EL'!H7</f>
        <v>0.17186785993695267</v>
      </c>
      <c r="AF10" s="34">
        <f>'ER EL'!I7</f>
        <v>9.8376217435392543E-2</v>
      </c>
      <c r="AG10" s="34">
        <f>'ER EL'!J7</f>
        <v>-5.2178053462651766E-2</v>
      </c>
      <c r="AH10" s="34">
        <f>'ER EL'!K7</f>
        <v>-0.21343169035706566</v>
      </c>
    </row>
    <row r="11" spans="1:34" x14ac:dyDescent="0.25">
      <c r="A11" s="153">
        <f>Rules!L9</f>
        <v>13</v>
      </c>
      <c r="B11" s="49" t="str">
        <f>Rules!M9</f>
        <v>H</v>
      </c>
      <c r="C11" s="49" t="str">
        <f>Rules!N9</f>
        <v>S</v>
      </c>
      <c r="D11" s="49" t="str">
        <f>Rules!O9</f>
        <v>S</v>
      </c>
      <c r="E11" s="49" t="str">
        <f>Rules!P9</f>
        <v>S</v>
      </c>
      <c r="F11" s="49" t="str">
        <f>Rules!Q9</f>
        <v>S</v>
      </c>
      <c r="G11" s="49" t="str">
        <f>Rules!R9</f>
        <v>S</v>
      </c>
      <c r="H11" s="49" t="str">
        <f>Rules!S9</f>
        <v>H</v>
      </c>
      <c r="I11" s="49" t="str">
        <f>Rules!T9</f>
        <v>H</v>
      </c>
      <c r="J11" s="49" t="str">
        <f>Rules!U9</f>
        <v>H</v>
      </c>
      <c r="K11" s="49" t="str">
        <f>Rules!V9</f>
        <v>H</v>
      </c>
      <c r="M11" s="154">
        <f>M6</f>
        <v>2</v>
      </c>
      <c r="N11" s="1">
        <f>'Strategy Summary'!B51</f>
        <v>6</v>
      </c>
      <c r="O11" s="1">
        <f>'Strategy Summary'!C51</f>
        <v>12</v>
      </c>
      <c r="P11" s="1">
        <f>'Strategy Summary'!D51</f>
        <v>20</v>
      </c>
      <c r="Q11" s="1">
        <f>'Strategy Summary'!E51</f>
        <v>30</v>
      </c>
      <c r="R11" s="1">
        <f>'Strategy Summary'!F51</f>
        <v>42</v>
      </c>
      <c r="S11" s="1">
        <f>'Strategy Summary'!G51</f>
        <v>56</v>
      </c>
      <c r="T11" s="1">
        <f>'Strategy Summary'!H51</f>
        <v>72</v>
      </c>
      <c r="U11" s="1">
        <f>'Strategy Summary'!I51</f>
        <v>90</v>
      </c>
      <c r="V11" s="1">
        <f>'Strategy Summary'!J51</f>
        <v>110</v>
      </c>
      <c r="X11" s="155">
        <f>'ER EL'!A8</f>
        <v>10</v>
      </c>
      <c r="Y11" s="34">
        <f>'ER EL'!B8</f>
        <v>-0.14666789263035868</v>
      </c>
      <c r="Z11" s="34">
        <f>'ER EL'!C8</f>
        <v>0.35893941244229921</v>
      </c>
      <c r="AA11" s="34">
        <f>'ER EL'!D8</f>
        <v>0.40932067017593943</v>
      </c>
      <c r="AB11" s="34">
        <f>'ER EL'!E8</f>
        <v>0.46094024379435394</v>
      </c>
      <c r="AC11" s="34">
        <f>'ER EL'!F8</f>
        <v>0.51251710900326763</v>
      </c>
      <c r="AD11" s="34">
        <f>'ER EL'!G8</f>
        <v>0.57559016859776846</v>
      </c>
      <c r="AE11" s="34">
        <f>'ER EL'!H8</f>
        <v>0.39241245528243768</v>
      </c>
      <c r="AF11" s="34">
        <f>'ER EL'!I8</f>
        <v>0.28663571688628381</v>
      </c>
      <c r="AG11" s="34">
        <f>'ER EL'!J8</f>
        <v>0.14432836838077101</v>
      </c>
      <c r="AH11" s="34">
        <f>'ER EL'!K8</f>
        <v>-4.4990260383612951E-2</v>
      </c>
    </row>
    <row r="12" spans="1:34" x14ac:dyDescent="0.25">
      <c r="A12" s="153">
        <f>Rules!L10</f>
        <v>14</v>
      </c>
      <c r="B12" s="49" t="str">
        <f>Rules!M10</f>
        <v>H</v>
      </c>
      <c r="C12" s="49" t="str">
        <f>Rules!N10</f>
        <v>S</v>
      </c>
      <c r="D12" s="49" t="str">
        <f>Rules!O10</f>
        <v>S</v>
      </c>
      <c r="E12" s="49" t="str">
        <f>Rules!P10</f>
        <v>S</v>
      </c>
      <c r="F12" s="49" t="str">
        <f>Rules!Q10</f>
        <v>S</v>
      </c>
      <c r="G12" s="49" t="str">
        <f>Rules!R10</f>
        <v>S</v>
      </c>
      <c r="H12" s="49" t="str">
        <f>Rules!S10</f>
        <v>H</v>
      </c>
      <c r="I12" s="49" t="str">
        <f>Rules!T10</f>
        <v>H</v>
      </c>
      <c r="J12" s="49" t="str">
        <f>Rules!U10</f>
        <v>H</v>
      </c>
      <c r="K12" s="49" t="str">
        <f>Rules!V10</f>
        <v>H</v>
      </c>
      <c r="M12" s="154">
        <f>M7</f>
        <v>3</v>
      </c>
      <c r="N12" s="1">
        <f>'Strategy Summary'!B52</f>
        <v>14</v>
      </c>
      <c r="O12" s="1">
        <f>'Strategy Summary'!C52</f>
        <v>39</v>
      </c>
      <c r="P12" s="1">
        <f>'Strategy Summary'!D52</f>
        <v>84</v>
      </c>
      <c r="Q12" s="1">
        <f>'Strategy Summary'!E52</f>
        <v>155</v>
      </c>
      <c r="R12" s="1">
        <f>'Strategy Summary'!F52</f>
        <v>258</v>
      </c>
      <c r="S12" s="1">
        <f>'Strategy Summary'!G52</f>
        <v>399</v>
      </c>
      <c r="T12" s="1">
        <f>'Strategy Summary'!H52</f>
        <v>584</v>
      </c>
      <c r="U12" s="1">
        <f>'Strategy Summary'!I52</f>
        <v>819</v>
      </c>
      <c r="V12" s="1">
        <f>'Strategy Summary'!J52</f>
        <v>1110</v>
      </c>
      <c r="X12" s="155">
        <f>'ER EL'!A9</f>
        <v>11</v>
      </c>
      <c r="Y12" s="34">
        <f>'ER EL'!B9</f>
        <v>-4.1986836980868192E-2</v>
      </c>
      <c r="Z12" s="34">
        <f>'ER EL'!C9</f>
        <v>0.47064092333946905</v>
      </c>
      <c r="AA12" s="34">
        <f>'ER EL'!D9</f>
        <v>0.51779525312221697</v>
      </c>
      <c r="AB12" s="34">
        <f>'ER EL'!E9</f>
        <v>0.56604055041797596</v>
      </c>
      <c r="AC12" s="34">
        <f>'ER EL'!F9</f>
        <v>0.6146990179090277</v>
      </c>
      <c r="AD12" s="34">
        <f>'ER EL'!G9</f>
        <v>0.66738009490756944</v>
      </c>
      <c r="AE12" s="34">
        <f>'ER EL'!H9</f>
        <v>0.46288894886429077</v>
      </c>
      <c r="AF12" s="34">
        <f>'ER EL'!I9</f>
        <v>0.35069259087031507</v>
      </c>
      <c r="AG12" s="34">
        <f>'ER EL'!J9</f>
        <v>0.2277834231524547</v>
      </c>
      <c r="AH12" s="34">
        <f>'ER EL'!K9</f>
        <v>5.9690795265877561E-2</v>
      </c>
    </row>
    <row r="13" spans="1:34" x14ac:dyDescent="0.25">
      <c r="A13" s="153">
        <f>Rules!L11</f>
        <v>15</v>
      </c>
      <c r="B13" s="49" t="str">
        <f>Rules!M11</f>
        <v>H</v>
      </c>
      <c r="C13" s="49" t="str">
        <f>Rules!N11</f>
        <v>S</v>
      </c>
      <c r="D13" s="49" t="str">
        <f>Rules!O11</f>
        <v>S</v>
      </c>
      <c r="E13" s="49" t="str">
        <f>Rules!P11</f>
        <v>S</v>
      </c>
      <c r="F13" s="49" t="str">
        <f>Rules!Q11</f>
        <v>S</v>
      </c>
      <c r="G13" s="49" t="str">
        <f>Rules!R11</f>
        <v>S</v>
      </c>
      <c r="H13" s="49" t="str">
        <f>Rules!S11</f>
        <v>H</v>
      </c>
      <c r="I13" s="49" t="str">
        <f>Rules!T11</f>
        <v>H</v>
      </c>
      <c r="J13" s="49" t="str">
        <f>Rules!U11</f>
        <v>H</v>
      </c>
      <c r="K13" s="49" t="str">
        <f>Rules!V11</f>
        <v>H</v>
      </c>
      <c r="M13" s="154">
        <f>M8</f>
        <v>4</v>
      </c>
      <c r="N13" s="1">
        <f>'Strategy Summary'!B53</f>
        <v>30</v>
      </c>
      <c r="O13" s="1">
        <f>'Strategy Summary'!C53</f>
        <v>120</v>
      </c>
      <c r="P13" s="1">
        <f>'Strategy Summary'!D53</f>
        <v>340</v>
      </c>
      <c r="Q13" s="1">
        <f>'Strategy Summary'!E53</f>
        <v>780</v>
      </c>
      <c r="R13" s="1">
        <f>'Strategy Summary'!F53</f>
        <v>1554</v>
      </c>
      <c r="S13" s="1">
        <f>'Strategy Summary'!G53</f>
        <v>2800</v>
      </c>
      <c r="T13" s="1">
        <f>'Strategy Summary'!H53</f>
        <v>4680</v>
      </c>
      <c r="U13" s="1">
        <f>'Strategy Summary'!I53</f>
        <v>7380</v>
      </c>
      <c r="V13" s="1">
        <f>'Strategy Summary'!J53</f>
        <v>11110</v>
      </c>
      <c r="X13" s="155">
        <f>'ER EL'!A10</f>
        <v>12</v>
      </c>
      <c r="Y13" s="34">
        <f>'ER EL'!B10</f>
        <v>-0.4656605837768395</v>
      </c>
      <c r="Z13" s="34">
        <f>'ER EL'!C10</f>
        <v>-0.25338998596663803</v>
      </c>
      <c r="AA13" s="34">
        <f>'ER EL'!D10</f>
        <v>-0.23369089979808655</v>
      </c>
      <c r="AB13" s="34">
        <f>'ER EL'!E10</f>
        <v>-0.21106310899491437</v>
      </c>
      <c r="AC13" s="34">
        <f>'ER EL'!F10</f>
        <v>-0.16719266083547546</v>
      </c>
      <c r="AD13" s="34">
        <f>'ER EL'!G10</f>
        <v>-0.15369901583000456</v>
      </c>
      <c r="AE13" s="34">
        <f>'ER EL'!H10</f>
        <v>-0.21284771451731427</v>
      </c>
      <c r="AF13" s="34">
        <f>'ER EL'!I10</f>
        <v>-0.2715748050242861</v>
      </c>
      <c r="AG13" s="34">
        <f>'ER EL'!J10</f>
        <v>-0.34001328060893565</v>
      </c>
      <c r="AH13" s="34">
        <f>'ER EL'!K10</f>
        <v>-0.42069618899826788</v>
      </c>
    </row>
    <row r="14" spans="1:34" x14ac:dyDescent="0.25">
      <c r="A14" s="153">
        <f>Rules!L12</f>
        <v>16</v>
      </c>
      <c r="B14" s="49" t="str">
        <f>Rules!M12</f>
        <v>S</v>
      </c>
      <c r="C14" s="49" t="str">
        <f>Rules!N12</f>
        <v>S</v>
      </c>
      <c r="D14" s="49" t="str">
        <f>Rules!O12</f>
        <v>S</v>
      </c>
      <c r="E14" s="49" t="str">
        <f>Rules!P12</f>
        <v>S</v>
      </c>
      <c r="F14" s="49" t="str">
        <f>Rules!Q12</f>
        <v>S</v>
      </c>
      <c r="G14" s="49" t="str">
        <f>Rules!R12</f>
        <v>S</v>
      </c>
      <c r="H14" s="49" t="str">
        <f>Rules!S12</f>
        <v>H</v>
      </c>
      <c r="I14" s="49" t="str">
        <f>Rules!T12</f>
        <v>H</v>
      </c>
      <c r="J14" s="49" t="str">
        <f>Rules!U12</f>
        <v>H</v>
      </c>
      <c r="K14" s="49" t="str">
        <f>Rules!V12</f>
        <v>H</v>
      </c>
      <c r="M14" s="499" t="s">
        <v>231</v>
      </c>
      <c r="N14" s="500"/>
      <c r="O14" s="500"/>
      <c r="P14" s="500"/>
      <c r="Q14" s="500"/>
      <c r="R14" s="500"/>
      <c r="S14" s="500"/>
      <c r="T14" s="500"/>
      <c r="U14" s="500"/>
      <c r="V14" s="501"/>
      <c r="X14" s="155">
        <f>'ER EL'!A11</f>
        <v>13</v>
      </c>
      <c r="Y14" s="34">
        <f>'ER EL'!B11</f>
        <v>-0.50382768493563668</v>
      </c>
      <c r="Z14" s="34">
        <f>'ER EL'!C11</f>
        <v>-0.29278372720927737</v>
      </c>
      <c r="AA14" s="34">
        <f>'ER EL'!D11</f>
        <v>-0.2522502292357135</v>
      </c>
      <c r="AB14" s="34">
        <f>'ER EL'!E11</f>
        <v>-0.21106310899491437</v>
      </c>
      <c r="AC14" s="34">
        <f>'ER EL'!F11</f>
        <v>-0.16719266083547546</v>
      </c>
      <c r="AD14" s="34">
        <f>'ER EL'!G11</f>
        <v>-0.15369901583000456</v>
      </c>
      <c r="AE14" s="34">
        <f>'ER EL'!H11</f>
        <v>-0.26907287776607752</v>
      </c>
      <c r="AF14" s="34">
        <f>'ER EL'!I11</f>
        <v>-0.32360517609397998</v>
      </c>
      <c r="AG14" s="34">
        <f>'ER EL'!J11</f>
        <v>-0.3871551891368688</v>
      </c>
      <c r="AH14" s="34">
        <f>'ER EL'!K11</f>
        <v>-0.46207503264124877</v>
      </c>
    </row>
    <row r="15" spans="1:34" x14ac:dyDescent="0.25">
      <c r="A15" s="153" t="str">
        <f>Rules!L13</f>
        <v>17-21</v>
      </c>
      <c r="B15" s="49" t="str">
        <f>Rules!M13</f>
        <v>S</v>
      </c>
      <c r="C15" s="49" t="str">
        <f>Rules!N13</f>
        <v>S</v>
      </c>
      <c r="D15" s="49" t="str">
        <f>Rules!O13</f>
        <v>S</v>
      </c>
      <c r="E15" s="49" t="str">
        <f>Rules!P13</f>
        <v>S</v>
      </c>
      <c r="F15" s="49" t="str">
        <f>Rules!Q13</f>
        <v>S</v>
      </c>
      <c r="G15" s="49" t="str">
        <f>Rules!R13</f>
        <v>S</v>
      </c>
      <c r="H15" s="49" t="str">
        <f>Rules!S13</f>
        <v>S</v>
      </c>
      <c r="I15" s="49" t="str">
        <f>Rules!T13</f>
        <v>S</v>
      </c>
      <c r="J15" s="49" t="str">
        <f>Rules!U13</f>
        <v>S</v>
      </c>
      <c r="K15" s="49" t="str">
        <f>Rules!V13</f>
        <v>S</v>
      </c>
      <c r="M15" s="154" t="s">
        <v>128</v>
      </c>
      <c r="N15" s="154" t="str">
        <f>N10</f>
        <v>1x2</v>
      </c>
      <c r="O15" s="154" t="str">
        <f t="shared" ref="O15:V15" si="0">O10</f>
        <v>1x3</v>
      </c>
      <c r="P15" s="154" t="str">
        <f t="shared" si="0"/>
        <v>1x4</v>
      </c>
      <c r="Q15" s="154" t="str">
        <f t="shared" si="0"/>
        <v>1x5</v>
      </c>
      <c r="R15" s="154" t="str">
        <f t="shared" si="0"/>
        <v>1x6</v>
      </c>
      <c r="S15" s="154" t="str">
        <f t="shared" si="0"/>
        <v>1x7</v>
      </c>
      <c r="T15" s="154" t="str">
        <f t="shared" si="0"/>
        <v>1x8</v>
      </c>
      <c r="U15" s="154" t="str">
        <f t="shared" si="0"/>
        <v>1x9</v>
      </c>
      <c r="V15" s="154" t="str">
        <f t="shared" si="0"/>
        <v>1x10</v>
      </c>
      <c r="X15" s="155">
        <f>'ER EL'!A12</f>
        <v>14</v>
      </c>
      <c r="Y15" s="34">
        <f>'ER EL'!B12</f>
        <v>-0.53926856458309125</v>
      </c>
      <c r="Z15" s="34">
        <f>'ER EL'!C12</f>
        <v>-0.29278372720927737</v>
      </c>
      <c r="AA15" s="34">
        <f>'ER EL'!D12</f>
        <v>-0.2522502292357135</v>
      </c>
      <c r="AB15" s="34">
        <f>'ER EL'!E12</f>
        <v>-0.21106310899491437</v>
      </c>
      <c r="AC15" s="34">
        <f>'ER EL'!F12</f>
        <v>-0.16719266083547546</v>
      </c>
      <c r="AD15" s="34">
        <f>'ER EL'!G12</f>
        <v>-0.15369901583000456</v>
      </c>
      <c r="AE15" s="34">
        <f>'ER EL'!H12</f>
        <v>-0.3212819579256434</v>
      </c>
      <c r="AF15" s="34">
        <f>'ER EL'!I12</f>
        <v>-0.37191909208726714</v>
      </c>
      <c r="AG15" s="34">
        <f>'ER EL'!J12</f>
        <v>-0.43092981848423534</v>
      </c>
      <c r="AH15" s="34">
        <f>'ER EL'!K12</f>
        <v>-0.50049824459544534</v>
      </c>
    </row>
    <row r="16" spans="1:34" x14ac:dyDescent="0.25">
      <c r="A16" s="153" t="str">
        <f>Rules!L14</f>
        <v>Soft</v>
      </c>
      <c r="B16" s="153" t="str">
        <f>Rules!M14</f>
        <v>A</v>
      </c>
      <c r="C16" s="153">
        <f>Rules!N14</f>
        <v>2</v>
      </c>
      <c r="D16" s="153">
        <f>Rules!O14</f>
        <v>3</v>
      </c>
      <c r="E16" s="153">
        <f>Rules!P14</f>
        <v>4</v>
      </c>
      <c r="F16" s="153">
        <f>Rules!Q14</f>
        <v>5</v>
      </c>
      <c r="G16" s="153">
        <f>Rules!R14</f>
        <v>6</v>
      </c>
      <c r="H16" s="153">
        <f>Rules!S14</f>
        <v>7</v>
      </c>
      <c r="I16" s="153">
        <f>Rules!T14</f>
        <v>8</v>
      </c>
      <c r="J16" s="153">
        <f>Rules!U14</f>
        <v>9</v>
      </c>
      <c r="K16" s="153">
        <f>Rules!V14</f>
        <v>10</v>
      </c>
      <c r="M16" s="154">
        <f>M6</f>
        <v>2</v>
      </c>
      <c r="N16" s="1">
        <f t="shared" ref="N16:V16" si="1">N6/N11</f>
        <v>5.8475465827511159E-3</v>
      </c>
      <c r="O16" s="1">
        <f t="shared" si="1"/>
        <v>1.5003917055418939E-2</v>
      </c>
      <c r="P16" s="1">
        <f t="shared" si="1"/>
        <v>1.2444146666456588E-2</v>
      </c>
      <c r="Q16" s="1">
        <f t="shared" si="1"/>
        <v>9.1452206264072706E-3</v>
      </c>
      <c r="R16" s="1">
        <f t="shared" si="1"/>
        <v>6.509009320169002E-3</v>
      </c>
      <c r="S16" s="1">
        <f t="shared" si="1"/>
        <v>4.5552963759841192E-3</v>
      </c>
      <c r="T16" s="1">
        <f t="shared" si="1"/>
        <v>3.1232031587124323E-3</v>
      </c>
      <c r="U16" s="1">
        <f t="shared" si="1"/>
        <v>2.0675618562386051E-3</v>
      </c>
      <c r="V16" s="1">
        <f t="shared" si="1"/>
        <v>1.2817455728475369E-3</v>
      </c>
      <c r="X16" s="155">
        <f>'ER EL'!A13</f>
        <v>15</v>
      </c>
      <c r="Y16" s="34">
        <f>'ER EL'!B13</f>
        <v>-0.57217795282715611</v>
      </c>
      <c r="Z16" s="34">
        <f>'ER EL'!C13</f>
        <v>-0.29278372720927737</v>
      </c>
      <c r="AA16" s="34">
        <f>'ER EL'!D13</f>
        <v>-0.2522502292357135</v>
      </c>
      <c r="AB16" s="34">
        <f>'ER EL'!E13</f>
        <v>-0.21106310899491437</v>
      </c>
      <c r="AC16" s="34">
        <f>'ER EL'!F13</f>
        <v>-0.16719266083547546</v>
      </c>
      <c r="AD16" s="34">
        <f>'ER EL'!G13</f>
        <v>-0.15369901583000456</v>
      </c>
      <c r="AE16" s="34">
        <f>'ER EL'!H13</f>
        <v>-0.36976181807381175</v>
      </c>
      <c r="AF16" s="34">
        <f>'ER EL'!I13</f>
        <v>-0.41678201408103377</v>
      </c>
      <c r="AG16" s="34">
        <f>'ER EL'!J13</f>
        <v>-0.47157768859250421</v>
      </c>
      <c r="AH16" s="34">
        <f>'ER EL'!K13</f>
        <v>-0.53617694141005634</v>
      </c>
    </row>
    <row r="17" spans="1:34" x14ac:dyDescent="0.25">
      <c r="A17" s="153">
        <f>Rules!L15</f>
        <v>13</v>
      </c>
      <c r="B17" s="49" t="str">
        <f>Rules!M15</f>
        <v>H</v>
      </c>
      <c r="C17" s="49" t="str">
        <f>Rules!N15</f>
        <v>H</v>
      </c>
      <c r="D17" s="49" t="str">
        <f>Rules!O15</f>
        <v>H</v>
      </c>
      <c r="E17" s="49" t="str">
        <f>Rules!P15</f>
        <v>H</v>
      </c>
      <c r="F17" s="49" t="str">
        <f>Rules!Q15</f>
        <v>H</v>
      </c>
      <c r="G17" s="49" t="str">
        <f>Rules!R15</f>
        <v>D</v>
      </c>
      <c r="H17" s="49" t="str">
        <f>Rules!S15</f>
        <v>H</v>
      </c>
      <c r="I17" s="49" t="str">
        <f>Rules!T15</f>
        <v>H</v>
      </c>
      <c r="J17" s="49" t="str">
        <f>Rules!U15</f>
        <v>H</v>
      </c>
      <c r="K17" s="49" t="str">
        <f>Rules!V15</f>
        <v>H</v>
      </c>
      <c r="M17" s="154">
        <f>M7</f>
        <v>3</v>
      </c>
      <c r="N17" s="1">
        <f t="shared" ref="N17:V17" si="2">N7/N12</f>
        <v>6.595119002635581E-3</v>
      </c>
      <c r="O17" s="1">
        <f t="shared" si="2"/>
        <v>8.1947793853424621E-3</v>
      </c>
      <c r="P17" s="1">
        <f t="shared" si="2"/>
        <v>5.1325670592089478E-3</v>
      </c>
      <c r="Q17" s="1">
        <f t="shared" si="2"/>
        <v>3.1340087937717742E-3</v>
      </c>
      <c r="R17" s="1">
        <f t="shared" si="2"/>
        <v>1.9741275693810584E-3</v>
      </c>
      <c r="S17" s="1">
        <f t="shared" si="2"/>
        <v>1.2886305965560702E-3</v>
      </c>
      <c r="T17" s="1">
        <f t="shared" si="2"/>
        <v>8.6792184049038715E-4</v>
      </c>
      <c r="U17" s="1">
        <f t="shared" si="2"/>
        <v>5.9983717232726052E-4</v>
      </c>
      <c r="V17" s="1">
        <f t="shared" si="2"/>
        <v>4.2321730131654142E-4</v>
      </c>
      <c r="X17" s="155">
        <f>'ER EL'!A14</f>
        <v>16</v>
      </c>
      <c r="Y17" s="34">
        <f>'ER EL'!B14</f>
        <v>-0.57578184676460165</v>
      </c>
      <c r="Z17" s="34">
        <f>'ER EL'!C14</f>
        <v>-0.29278372720927737</v>
      </c>
      <c r="AA17" s="34">
        <f>'ER EL'!D14</f>
        <v>-0.2522502292357135</v>
      </c>
      <c r="AB17" s="34">
        <f>'ER EL'!E14</f>
        <v>-0.21106310899491437</v>
      </c>
      <c r="AC17" s="34">
        <f>'ER EL'!F14</f>
        <v>-0.16719266083547546</v>
      </c>
      <c r="AD17" s="34">
        <f>'ER EL'!G14</f>
        <v>-0.15369901583000456</v>
      </c>
      <c r="AE17" s="34">
        <f>'ER EL'!H14</f>
        <v>-0.41477883106853947</v>
      </c>
      <c r="AF17" s="34">
        <f>'ER EL'!I14</f>
        <v>-0.45844044164667419</v>
      </c>
      <c r="AG17" s="34">
        <f>'ER EL'!J14</f>
        <v>-0.50932213940732529</v>
      </c>
      <c r="AH17" s="34">
        <f>'ER EL'!K14</f>
        <v>-0.56930715988076663</v>
      </c>
    </row>
    <row r="18" spans="1:34" x14ac:dyDescent="0.25">
      <c r="A18" s="153">
        <f>Rules!L16</f>
        <v>14</v>
      </c>
      <c r="B18" s="49" t="str">
        <f>Rules!M16</f>
        <v>H</v>
      </c>
      <c r="C18" s="49" t="str">
        <f>Rules!N16</f>
        <v>H</v>
      </c>
      <c r="D18" s="49" t="str">
        <f>Rules!O16</f>
        <v>H</v>
      </c>
      <c r="E18" s="49" t="str">
        <f>Rules!P16</f>
        <v>H</v>
      </c>
      <c r="F18" s="49" t="str">
        <f>Rules!Q16</f>
        <v>D</v>
      </c>
      <c r="G18" s="49" t="str">
        <f>Rules!R16</f>
        <v>D</v>
      </c>
      <c r="H18" s="49" t="str">
        <f>Rules!S16</f>
        <v>H</v>
      </c>
      <c r="I18" s="49" t="str">
        <f>Rules!T16</f>
        <v>H</v>
      </c>
      <c r="J18" s="49" t="str">
        <f>Rules!U16</f>
        <v>H</v>
      </c>
      <c r="K18" s="49" t="str">
        <f>Rules!V16</f>
        <v>H</v>
      </c>
      <c r="M18" s="154">
        <f>M8</f>
        <v>4</v>
      </c>
      <c r="N18" s="1">
        <f t="shared" ref="N18:V18" si="3">N8/N13</f>
        <v>5.01909166136324E-3</v>
      </c>
      <c r="O18" s="1">
        <f t="shared" si="3"/>
        <v>3.6525059987591634E-3</v>
      </c>
      <c r="P18" s="1">
        <f t="shared" si="3"/>
        <v>1.6781490972218437E-3</v>
      </c>
      <c r="Q18" s="1">
        <f t="shared" si="3"/>
        <v>8.1647840668423537E-4</v>
      </c>
      <c r="R18" s="1">
        <f t="shared" si="3"/>
        <v>4.3158564463490195E-4</v>
      </c>
      <c r="S18" s="1">
        <f t="shared" si="3"/>
        <v>2.4514547207737388E-4</v>
      </c>
      <c r="T18" s="1">
        <f t="shared" si="3"/>
        <v>1.4765854742602907E-4</v>
      </c>
      <c r="U18" s="1">
        <f t="shared" si="3"/>
        <v>9.3281767019013262E-5</v>
      </c>
      <c r="V18" s="1">
        <f t="shared" si="3"/>
        <v>6.1279857590048001E-5</v>
      </c>
      <c r="X18" s="155">
        <f>'ER EL'!A15</f>
        <v>17</v>
      </c>
      <c r="Y18" s="34">
        <f>'ER EL'!B15</f>
        <v>-0.46435750824198774</v>
      </c>
      <c r="Z18" s="34">
        <f>'ER EL'!C15</f>
        <v>-0.15297458768154204</v>
      </c>
      <c r="AA18" s="34">
        <f>'ER EL'!D15</f>
        <v>-0.11721624142457354</v>
      </c>
      <c r="AB18" s="34">
        <f>'ER EL'!E15</f>
        <v>-8.0573373145316152E-2</v>
      </c>
      <c r="AC18" s="34">
        <f>'ER EL'!F15</f>
        <v>-4.4941375564924613E-2</v>
      </c>
      <c r="AD18" s="34">
        <f>'ER EL'!G15</f>
        <v>1.1739160673341797E-2</v>
      </c>
      <c r="AE18" s="34">
        <f>'ER EL'!H15</f>
        <v>-0.10680898948269474</v>
      </c>
      <c r="AF18" s="34">
        <f>'ER EL'!I15</f>
        <v>-0.38195097104844722</v>
      </c>
      <c r="AG18" s="34">
        <f>'ER EL'!J15</f>
        <v>-0.42315423964521748</v>
      </c>
      <c r="AH18" s="34">
        <f>'ER EL'!K15</f>
        <v>-0.46435750824198757</v>
      </c>
    </row>
    <row r="19" spans="1:34" x14ac:dyDescent="0.25">
      <c r="A19" s="153">
        <f>Rules!L17</f>
        <v>15</v>
      </c>
      <c r="B19" s="49" t="str">
        <f>Rules!M17</f>
        <v>H</v>
      </c>
      <c r="C19" s="49" t="str">
        <f>Rules!N17</f>
        <v>H</v>
      </c>
      <c r="D19" s="49" t="str">
        <f>Rules!O17</f>
        <v>H</v>
      </c>
      <c r="E19" s="49" t="str">
        <f>Rules!P17</f>
        <v>H</v>
      </c>
      <c r="F19" s="49" t="str">
        <f>Rules!Q17</f>
        <v>D</v>
      </c>
      <c r="G19" s="49" t="str">
        <f>Rules!R17</f>
        <v>D</v>
      </c>
      <c r="H19" s="49" t="str">
        <f>Rules!S17</f>
        <v>H</v>
      </c>
      <c r="I19" s="49" t="str">
        <f>Rules!T17</f>
        <v>H</v>
      </c>
      <c r="J19" s="49" t="str">
        <f>Rules!U17</f>
        <v>H</v>
      </c>
      <c r="K19" s="49" t="str">
        <f>Rules!V17</f>
        <v>H</v>
      </c>
      <c r="M19" s="565" t="s">
        <v>326</v>
      </c>
      <c r="N19" s="566"/>
      <c r="O19" s="566"/>
      <c r="P19" s="566"/>
      <c r="Q19" s="566"/>
      <c r="R19" s="566"/>
      <c r="S19" s="566"/>
      <c r="T19" s="566"/>
      <c r="U19" s="566"/>
      <c r="V19" s="566"/>
      <c r="X19" s="155">
        <f>'ER EL'!A16</f>
        <v>18</v>
      </c>
      <c r="Y19" s="34">
        <f>'ER EL'!B16</f>
        <v>-0.24150883119675959</v>
      </c>
      <c r="Z19" s="34">
        <f>'ER EL'!C16</f>
        <v>0.12174190222088777</v>
      </c>
      <c r="AA19" s="34">
        <f>'ER EL'!D16</f>
        <v>0.14830007284131125</v>
      </c>
      <c r="AB19" s="34">
        <f>'ER EL'!E16</f>
        <v>0.17585443719748528</v>
      </c>
      <c r="AC19" s="34">
        <f>'ER EL'!F16</f>
        <v>0.19956119497617708</v>
      </c>
      <c r="AD19" s="34">
        <f>'ER EL'!G16</f>
        <v>0.28344391604689845</v>
      </c>
      <c r="AE19" s="34">
        <f>'ER EL'!H16</f>
        <v>0.39955416733655175</v>
      </c>
      <c r="AF19" s="34">
        <f>'ER EL'!I16</f>
        <v>0.10595134861912359</v>
      </c>
      <c r="AG19" s="34">
        <f>'ER EL'!J16</f>
        <v>-0.18316335667343342</v>
      </c>
      <c r="AH19" s="34">
        <f>'ER EL'!K16</f>
        <v>-0.24150883119675953</v>
      </c>
    </row>
    <row r="20" spans="1:34" ht="16.5" thickBot="1" x14ac:dyDescent="0.3">
      <c r="A20" s="153">
        <f>Rules!L18</f>
        <v>16</v>
      </c>
      <c r="B20" s="49" t="str">
        <f>Rules!M18</f>
        <v>H</v>
      </c>
      <c r="C20" s="49" t="str">
        <f>Rules!N18</f>
        <v>H</v>
      </c>
      <c r="D20" s="49" t="str">
        <f>Rules!O18</f>
        <v>H</v>
      </c>
      <c r="E20" s="49" t="str">
        <f>Rules!P18</f>
        <v>D</v>
      </c>
      <c r="F20" s="49" t="str">
        <f>Rules!Q18</f>
        <v>D</v>
      </c>
      <c r="G20" s="49" t="str">
        <f>Rules!R18</f>
        <v>D</v>
      </c>
      <c r="H20" s="49" t="str">
        <f>Rules!S18</f>
        <v>H</v>
      </c>
      <c r="I20" s="49" t="str">
        <f>Rules!T18</f>
        <v>H</v>
      </c>
      <c r="J20" s="49" t="str">
        <f>Rules!U18</f>
        <v>H</v>
      </c>
      <c r="K20" s="49" t="str">
        <f>Rules!V18</f>
        <v>H</v>
      </c>
      <c r="M20" s="567" t="s">
        <v>321</v>
      </c>
      <c r="N20" s="568"/>
      <c r="O20" s="433" t="s">
        <v>312</v>
      </c>
      <c r="P20" s="435"/>
      <c r="Q20" s="433" t="s">
        <v>323</v>
      </c>
      <c r="R20" s="435" t="s">
        <v>322</v>
      </c>
      <c r="S20" s="154" t="s">
        <v>312</v>
      </c>
      <c r="T20" s="154"/>
      <c r="U20" s="433" t="s">
        <v>328</v>
      </c>
      <c r="V20" s="434" t="s">
        <v>322</v>
      </c>
      <c r="X20" s="155">
        <f>'ER EL'!A17</f>
        <v>19</v>
      </c>
      <c r="Y20" s="34">
        <f>'ER EL'!B17</f>
        <v>-1.8660154151531605E-2</v>
      </c>
      <c r="Z20" s="34">
        <f>'ER EL'!C17</f>
        <v>0.38630468602058998</v>
      </c>
      <c r="AA20" s="34">
        <f>'ER EL'!D17</f>
        <v>0.40436293659776018</v>
      </c>
      <c r="AB20" s="34">
        <f>'ER EL'!E17</f>
        <v>0.42317892482749647</v>
      </c>
      <c r="AC20" s="34">
        <f>'ER EL'!F17</f>
        <v>0.43951210416088371</v>
      </c>
      <c r="AD20" s="34">
        <f>'ER EL'!G17</f>
        <v>0.49597707378731903</v>
      </c>
      <c r="AE20" s="34">
        <f>'ER EL'!H17</f>
        <v>0.61597649575343139</v>
      </c>
      <c r="AF20" s="34">
        <f>'ER EL'!I17</f>
        <v>0.59385366828669439</v>
      </c>
      <c r="AG20" s="34">
        <f>'ER EL'!J17</f>
        <v>0.28759675706758142</v>
      </c>
      <c r="AH20" s="34">
        <f>'ER EL'!K17</f>
        <v>-1.8660154151531549E-2</v>
      </c>
    </row>
    <row r="21" spans="1:34" x14ac:dyDescent="0.25">
      <c r="A21" s="153">
        <f>Rules!L19</f>
        <v>17</v>
      </c>
      <c r="B21" s="49" t="str">
        <f>Rules!M19</f>
        <v>H</v>
      </c>
      <c r="C21" s="49" t="str">
        <f>Rules!N19</f>
        <v>H</v>
      </c>
      <c r="D21" s="49" t="str">
        <f>Rules!O19</f>
        <v>D</v>
      </c>
      <c r="E21" s="49" t="str">
        <f>Rules!P19</f>
        <v>D</v>
      </c>
      <c r="F21" s="49" t="str">
        <f>Rules!Q19</f>
        <v>D</v>
      </c>
      <c r="G21" s="49" t="str">
        <f>Rules!R19</f>
        <v>D</v>
      </c>
      <c r="H21" s="49" t="str">
        <f>Rules!S19</f>
        <v>H</v>
      </c>
      <c r="I21" s="49" t="str">
        <f>Rules!T19</f>
        <v>H</v>
      </c>
      <c r="J21" s="49" t="str">
        <f>Rules!U19</f>
        <v>H</v>
      </c>
      <c r="K21" s="49" t="str">
        <f>Rules!V19</f>
        <v>H</v>
      </c>
      <c r="M21" s="499">
        <v>10</v>
      </c>
      <c r="N21" s="500"/>
      <c r="O21" s="444">
        <f>M21*50</f>
        <v>500</v>
      </c>
      <c r="P21" s="445">
        <f>O21/50</f>
        <v>10</v>
      </c>
      <c r="Q21" s="446">
        <f>P22*12</f>
        <v>240</v>
      </c>
      <c r="R21" s="438">
        <f>Q21+O21</f>
        <v>740</v>
      </c>
      <c r="S21" s="456">
        <f>M21*100</f>
        <v>1000</v>
      </c>
      <c r="T21" s="457">
        <f>S21/50</f>
        <v>20</v>
      </c>
      <c r="U21" s="458">
        <f>T22*12</f>
        <v>360</v>
      </c>
      <c r="V21" s="459">
        <f>U21+S21</f>
        <v>1360</v>
      </c>
      <c r="X21" s="155" t="str">
        <f>'ER EL'!A18</f>
        <v>Soft</v>
      </c>
      <c r="Y21" s="155" t="str">
        <f>'ER EL'!B18</f>
        <v>Ace</v>
      </c>
      <c r="Z21" s="155">
        <f>'ER EL'!C18</f>
        <v>2</v>
      </c>
      <c r="AA21" s="155">
        <f>'ER EL'!D18</f>
        <v>3</v>
      </c>
      <c r="AB21" s="155">
        <f>'ER EL'!E18</f>
        <v>4</v>
      </c>
      <c r="AC21" s="155">
        <f>'ER EL'!F18</f>
        <v>5</v>
      </c>
      <c r="AD21" s="155">
        <f>'ER EL'!G18</f>
        <v>6</v>
      </c>
      <c r="AE21" s="155">
        <f>'ER EL'!H18</f>
        <v>7</v>
      </c>
      <c r="AF21" s="155">
        <f>'ER EL'!I18</f>
        <v>8</v>
      </c>
      <c r="AG21" s="155">
        <f>'ER EL'!J18</f>
        <v>9</v>
      </c>
      <c r="AH21" s="155">
        <f>'ER EL'!K18</f>
        <v>10</v>
      </c>
    </row>
    <row r="22" spans="1:34" x14ac:dyDescent="0.25">
      <c r="A22" s="153">
        <f>Rules!L20</f>
        <v>18</v>
      </c>
      <c r="B22" s="49" t="str">
        <f>Rules!M20</f>
        <v>S</v>
      </c>
      <c r="C22" s="49" t="str">
        <f>Rules!N20</f>
        <v>S</v>
      </c>
      <c r="D22" s="49" t="str">
        <f>Rules!O20</f>
        <v>D</v>
      </c>
      <c r="E22" s="49" t="str">
        <f>Rules!P20</f>
        <v>D</v>
      </c>
      <c r="F22" s="49" t="str">
        <f>Rules!Q20</f>
        <v>D</v>
      </c>
      <c r="G22" s="49" t="str">
        <f>Rules!R20</f>
        <v>D</v>
      </c>
      <c r="H22" s="49" t="str">
        <f>Rules!S20</f>
        <v>S</v>
      </c>
      <c r="I22" s="49" t="str">
        <f>Rules!T20</f>
        <v>S</v>
      </c>
      <c r="J22" s="49" t="str">
        <f>Rules!U20</f>
        <v>H</v>
      </c>
      <c r="K22" s="49" t="str">
        <f>Rules!V20</f>
        <v>H</v>
      </c>
      <c r="M22" s="563">
        <f>P21</f>
        <v>10</v>
      </c>
      <c r="N22" s="564"/>
      <c r="O22" s="447">
        <f>R21</f>
        <v>740</v>
      </c>
      <c r="P22" s="442">
        <f>M22+10</f>
        <v>20</v>
      </c>
      <c r="Q22" s="443">
        <f t="shared" ref="Q22:Q40" si="4">P23*12</f>
        <v>360</v>
      </c>
      <c r="R22" s="437">
        <f t="shared" ref="R22" si="5">Q22+O22</f>
        <v>1100</v>
      </c>
      <c r="S22" s="460">
        <f>V21</f>
        <v>1360</v>
      </c>
      <c r="T22" s="454">
        <f>T21+10</f>
        <v>30</v>
      </c>
      <c r="U22" s="455">
        <f t="shared" ref="U22:U40" si="6">T23*12</f>
        <v>480</v>
      </c>
      <c r="V22" s="461">
        <f>U22+S22</f>
        <v>1840</v>
      </c>
      <c r="X22" s="155">
        <f>'ER EL'!A19</f>
        <v>13</v>
      </c>
      <c r="Y22" s="34">
        <f>'ER EL'!B19</f>
        <v>-0.2347217780244493</v>
      </c>
      <c r="Z22" s="34">
        <f>'ER EL'!C19</f>
        <v>4.6636132695309557E-2</v>
      </c>
      <c r="AA22" s="34">
        <f>'ER EL'!D19</f>
        <v>7.4118813392744121E-2</v>
      </c>
      <c r="AB22" s="34">
        <f>'ER EL'!E19</f>
        <v>0.10247714687203517</v>
      </c>
      <c r="AC22" s="34">
        <f>'ER EL'!F19</f>
        <v>0.13336273848321714</v>
      </c>
      <c r="AD22" s="34">
        <f>'ER EL'!G19</f>
        <v>0.17974820582791498</v>
      </c>
      <c r="AE22" s="34">
        <f>'ER EL'!H19</f>
        <v>0.12238569517899199</v>
      </c>
      <c r="AF22" s="34">
        <f>'ER EL'!I19</f>
        <v>5.4057070196311383E-2</v>
      </c>
      <c r="AG22" s="34">
        <f>'ER EL'!J19</f>
        <v>-3.7694688127479961E-2</v>
      </c>
      <c r="AH22" s="34">
        <f>'ER EL'!K19</f>
        <v>-0.16080628455762785</v>
      </c>
    </row>
    <row r="23" spans="1:34" x14ac:dyDescent="0.25">
      <c r="A23" s="153">
        <f>Rules!L21</f>
        <v>19</v>
      </c>
      <c r="B23" s="49" t="str">
        <f>Rules!M21</f>
        <v>S</v>
      </c>
      <c r="C23" s="49" t="str">
        <f>Rules!N21</f>
        <v>S</v>
      </c>
      <c r="D23" s="49" t="str">
        <f>Rules!O21</f>
        <v>S</v>
      </c>
      <c r="E23" s="49" t="str">
        <f>Rules!P21</f>
        <v>S</v>
      </c>
      <c r="F23" s="49" t="str">
        <f>Rules!Q21</f>
        <v>S</v>
      </c>
      <c r="G23" s="49" t="str">
        <f>Rules!R21</f>
        <v>S</v>
      </c>
      <c r="H23" s="49" t="str">
        <f>Rules!S21</f>
        <v>S</v>
      </c>
      <c r="I23" s="49" t="str">
        <f>Rules!T21</f>
        <v>S</v>
      </c>
      <c r="J23" s="49" t="str">
        <f>Rules!U21</f>
        <v>S</v>
      </c>
      <c r="K23" s="49" t="str">
        <f>Rules!V21</f>
        <v>S</v>
      </c>
      <c r="M23" s="499">
        <f t="shared" ref="M23:M30" si="7">P22</f>
        <v>20</v>
      </c>
      <c r="N23" s="500"/>
      <c r="O23" s="448">
        <f t="shared" ref="O23:O40" si="8">R22</f>
        <v>1100</v>
      </c>
      <c r="P23" s="440">
        <f t="shared" ref="P23:P40" si="9">M23+10</f>
        <v>30</v>
      </c>
      <c r="Q23" s="441">
        <f t="shared" si="4"/>
        <v>480</v>
      </c>
      <c r="R23" s="436">
        <f t="shared" ref="R23:R40" si="10">Q23+O23</f>
        <v>1580</v>
      </c>
      <c r="S23" s="462">
        <f t="shared" ref="S23:S40" si="11">V22</f>
        <v>1840</v>
      </c>
      <c r="T23" s="452">
        <f t="shared" ref="T23:T40" si="12">T22+10</f>
        <v>40</v>
      </c>
      <c r="U23" s="453">
        <f t="shared" si="6"/>
        <v>600</v>
      </c>
      <c r="V23" s="463">
        <f t="shared" ref="V23:V40" si="13">U23+S23</f>
        <v>2440</v>
      </c>
      <c r="X23" s="155">
        <f>'ER EL'!A20</f>
        <v>14</v>
      </c>
      <c r="Y23" s="34">
        <f>'ER EL'!B20</f>
        <v>-0.26406959413166398</v>
      </c>
      <c r="Z23" s="34">
        <f>'ER EL'!C20</f>
        <v>2.2391856987839076E-2</v>
      </c>
      <c r="AA23" s="34">
        <f>'ER EL'!D20</f>
        <v>5.0806738919282862E-2</v>
      </c>
      <c r="AB23" s="34">
        <f>'ER EL'!E20</f>
        <v>8.0081414310110191E-2</v>
      </c>
      <c r="AC23" s="34">
        <f>'ER EL'!F20</f>
        <v>0.12595448524867892</v>
      </c>
      <c r="AD23" s="34">
        <f>'ER EL'!G20</f>
        <v>0.17974820582791493</v>
      </c>
      <c r="AE23" s="34">
        <f>'ER EL'!H20</f>
        <v>7.9507488494468218E-2</v>
      </c>
      <c r="AF23" s="34">
        <f>'ER EL'!I20</f>
        <v>1.3277219463208506E-2</v>
      </c>
      <c r="AG23" s="34">
        <f>'ER EL'!J20</f>
        <v>-7.5163189441683903E-2</v>
      </c>
      <c r="AH23" s="34">
        <f>'ER EL'!K20</f>
        <v>-0.19330354140765696</v>
      </c>
    </row>
    <row r="24" spans="1:34" x14ac:dyDescent="0.25">
      <c r="A24" s="153" t="str">
        <f>Rules!L22</f>
        <v>Pair</v>
      </c>
      <c r="B24" s="153" t="str">
        <f>Rules!M22</f>
        <v>A</v>
      </c>
      <c r="C24" s="153">
        <f>Rules!N22</f>
        <v>2</v>
      </c>
      <c r="D24" s="153">
        <f>Rules!O22</f>
        <v>3</v>
      </c>
      <c r="E24" s="153">
        <f>Rules!P22</f>
        <v>4</v>
      </c>
      <c r="F24" s="153">
        <f>Rules!Q22</f>
        <v>5</v>
      </c>
      <c r="G24" s="153">
        <f>Rules!R22</f>
        <v>6</v>
      </c>
      <c r="H24" s="153">
        <f>Rules!S22</f>
        <v>7</v>
      </c>
      <c r="I24" s="153">
        <f>Rules!T22</f>
        <v>8</v>
      </c>
      <c r="J24" s="153">
        <f>Rules!U22</f>
        <v>9</v>
      </c>
      <c r="K24" s="153">
        <f>Rules!V22</f>
        <v>10</v>
      </c>
      <c r="M24" s="563">
        <f t="shared" si="7"/>
        <v>30</v>
      </c>
      <c r="N24" s="564"/>
      <c r="O24" s="447">
        <f t="shared" si="8"/>
        <v>1580</v>
      </c>
      <c r="P24" s="442">
        <f t="shared" si="9"/>
        <v>40</v>
      </c>
      <c r="Q24" s="443">
        <f t="shared" si="4"/>
        <v>600</v>
      </c>
      <c r="R24" s="437">
        <f t="shared" si="10"/>
        <v>2180</v>
      </c>
      <c r="S24" s="460">
        <f t="shared" si="11"/>
        <v>2440</v>
      </c>
      <c r="T24" s="454">
        <f t="shared" si="12"/>
        <v>50</v>
      </c>
      <c r="U24" s="455">
        <f t="shared" si="6"/>
        <v>720</v>
      </c>
      <c r="V24" s="461">
        <f t="shared" si="13"/>
        <v>3160</v>
      </c>
      <c r="X24" s="155">
        <f>'ER EL'!A21</f>
        <v>15</v>
      </c>
      <c r="Y24" s="34">
        <f>'ER EL'!B21</f>
        <v>-0.29312934580507016</v>
      </c>
      <c r="Z24" s="34">
        <f>'ER EL'!C21</f>
        <v>-1.2068474052642775E-4</v>
      </c>
      <c r="AA24" s="34">
        <f>'ER EL'!D21</f>
        <v>2.9159812622497394E-2</v>
      </c>
      <c r="AB24" s="34">
        <f>'ER EL'!E21</f>
        <v>5.9285376931179856E-2</v>
      </c>
      <c r="AC24" s="34">
        <f>'ER EL'!F21</f>
        <v>0.12595448524867892</v>
      </c>
      <c r="AD24" s="34">
        <f>'ER EL'!G21</f>
        <v>0.17974820582791493</v>
      </c>
      <c r="AE24" s="34">
        <f>'ER EL'!H21</f>
        <v>3.7028282279269284E-2</v>
      </c>
      <c r="AF24" s="34">
        <f>'ER EL'!I21</f>
        <v>-2.7054780502901651E-2</v>
      </c>
      <c r="AG24" s="34">
        <f>'ER EL'!J21</f>
        <v>-0.11218876868994296</v>
      </c>
      <c r="AH24" s="34">
        <f>'ER EL'!K21</f>
        <v>-0.22543993358238781</v>
      </c>
    </row>
    <row r="25" spans="1:34" x14ac:dyDescent="0.25">
      <c r="A25" s="153" t="str">
        <f>Rules!L23</f>
        <v>A</v>
      </c>
      <c r="B25" s="49">
        <f>Rules!M23</f>
        <v>2</v>
      </c>
      <c r="C25" s="49">
        <f>Rules!N23</f>
        <v>2</v>
      </c>
      <c r="D25" s="49">
        <f>Rules!O23</f>
        <v>2</v>
      </c>
      <c r="E25" s="49">
        <f>Rules!P23</f>
        <v>2</v>
      </c>
      <c r="F25" s="49">
        <f>Rules!Q23</f>
        <v>2</v>
      </c>
      <c r="G25" s="49">
        <f>Rules!R23</f>
        <v>2</v>
      </c>
      <c r="H25" s="49">
        <f>Rules!S23</f>
        <v>2</v>
      </c>
      <c r="I25" s="49">
        <f>Rules!T23</f>
        <v>2</v>
      </c>
      <c r="J25" s="49">
        <f>Rules!U23</f>
        <v>2</v>
      </c>
      <c r="K25" s="49">
        <f>Rules!V23</f>
        <v>2</v>
      </c>
      <c r="M25" s="499">
        <f t="shared" si="7"/>
        <v>40</v>
      </c>
      <c r="N25" s="500"/>
      <c r="O25" s="448">
        <f t="shared" si="8"/>
        <v>2180</v>
      </c>
      <c r="P25" s="440">
        <f t="shared" si="9"/>
        <v>50</v>
      </c>
      <c r="Q25" s="441">
        <f t="shared" si="4"/>
        <v>720</v>
      </c>
      <c r="R25" s="436">
        <f t="shared" si="10"/>
        <v>2900</v>
      </c>
      <c r="S25" s="462">
        <f t="shared" si="11"/>
        <v>3160</v>
      </c>
      <c r="T25" s="452">
        <f t="shared" si="12"/>
        <v>60</v>
      </c>
      <c r="U25" s="453">
        <f t="shared" si="6"/>
        <v>840</v>
      </c>
      <c r="V25" s="463">
        <f t="shared" si="13"/>
        <v>4000</v>
      </c>
      <c r="X25" s="155">
        <f>'ER EL'!A22</f>
        <v>16</v>
      </c>
      <c r="Y25" s="34">
        <f>'ER EL'!B22</f>
        <v>-0.31409107314591789</v>
      </c>
      <c r="Z25" s="34">
        <f>'ER EL'!C22</f>
        <v>-2.1025187774008636E-2</v>
      </c>
      <c r="AA25" s="34">
        <f>'ER EL'!D22</f>
        <v>9.0590953469109059E-3</v>
      </c>
      <c r="AB25" s="34">
        <f>'ER EL'!E22</f>
        <v>5.8426518743744854E-2</v>
      </c>
      <c r="AC25" s="34">
        <f>'ER EL'!F22</f>
        <v>0.12595448524867892</v>
      </c>
      <c r="AD25" s="34">
        <f>'ER EL'!G22</f>
        <v>0.17974820582791493</v>
      </c>
      <c r="AE25" s="34">
        <f>'ER EL'!H22</f>
        <v>-4.8901571730158577E-3</v>
      </c>
      <c r="AF25" s="34">
        <f>'ER EL'!I22</f>
        <v>-6.6794847920094075E-2</v>
      </c>
      <c r="AG25" s="34">
        <f>'ER EL'!J22</f>
        <v>-0.14864353463007479</v>
      </c>
      <c r="AH25" s="34">
        <f>'ER EL'!K22</f>
        <v>-0.25710121084742421</v>
      </c>
    </row>
    <row r="26" spans="1:34" x14ac:dyDescent="0.25">
      <c r="A26" s="153">
        <f>Rules!L24</f>
        <v>2</v>
      </c>
      <c r="B26" s="49" t="str">
        <f>Rules!M24</f>
        <v>H</v>
      </c>
      <c r="C26" s="49" t="str">
        <f>Rules!N24</f>
        <v>H</v>
      </c>
      <c r="D26" s="49" t="str">
        <f>Rules!O24</f>
        <v>H</v>
      </c>
      <c r="E26" s="49">
        <f>Rules!P24</f>
        <v>2</v>
      </c>
      <c r="F26" s="49">
        <f>Rules!Q24</f>
        <v>2</v>
      </c>
      <c r="G26" s="49">
        <f>Rules!R24</f>
        <v>2</v>
      </c>
      <c r="H26" s="49">
        <f>Rules!S24</f>
        <v>2</v>
      </c>
      <c r="I26" s="49" t="str">
        <f>Rules!T24</f>
        <v>H</v>
      </c>
      <c r="J26" s="49" t="str">
        <f>Rules!U24</f>
        <v>H</v>
      </c>
      <c r="K26" s="49" t="str">
        <f>Rules!V24</f>
        <v>H</v>
      </c>
      <c r="M26" s="563">
        <f t="shared" si="7"/>
        <v>50</v>
      </c>
      <c r="N26" s="564"/>
      <c r="O26" s="447">
        <f t="shared" si="8"/>
        <v>2900</v>
      </c>
      <c r="P26" s="442">
        <f t="shared" si="9"/>
        <v>60</v>
      </c>
      <c r="Q26" s="443">
        <f t="shared" si="4"/>
        <v>840</v>
      </c>
      <c r="R26" s="437">
        <f t="shared" si="10"/>
        <v>3740</v>
      </c>
      <c r="S26" s="460">
        <f t="shared" si="11"/>
        <v>4000</v>
      </c>
      <c r="T26" s="454">
        <f t="shared" si="12"/>
        <v>70</v>
      </c>
      <c r="U26" s="455">
        <f t="shared" si="6"/>
        <v>960</v>
      </c>
      <c r="V26" s="461">
        <f t="shared" si="13"/>
        <v>4960</v>
      </c>
      <c r="X26" s="155">
        <f>'ER EL'!A23</f>
        <v>17</v>
      </c>
      <c r="Y26" s="34">
        <f>'ER EL'!B23</f>
        <v>-0.30094774596936275</v>
      </c>
      <c r="Z26" s="34">
        <f>'ER EL'!C23</f>
        <v>-4.9104358288915018E-4</v>
      </c>
      <c r="AA26" s="34">
        <f>'ER EL'!D23</f>
        <v>5.5095284479298484E-2</v>
      </c>
      <c r="AB26" s="34">
        <f>'ER EL'!E23</f>
        <v>0.11865255067432867</v>
      </c>
      <c r="AC26" s="34">
        <f>'ER EL'!F23</f>
        <v>0.18237815537354854</v>
      </c>
      <c r="AD26" s="34">
        <f>'ER EL'!G23</f>
        <v>0.25610428729099788</v>
      </c>
      <c r="AE26" s="34">
        <f>'ER EL'!H23</f>
        <v>5.3823463716116689E-2</v>
      </c>
      <c r="AF26" s="34">
        <f>'ER EL'!I23</f>
        <v>-7.2915398729642075E-2</v>
      </c>
      <c r="AG26" s="34">
        <f>'ER EL'!J23</f>
        <v>-0.14978689218213331</v>
      </c>
      <c r="AH26" s="34">
        <f>'ER EL'!K23</f>
        <v>-0.24941602102444038</v>
      </c>
    </row>
    <row r="27" spans="1:34" x14ac:dyDescent="0.25">
      <c r="A27" s="153">
        <f>Rules!L25</f>
        <v>3</v>
      </c>
      <c r="B27" s="49" t="str">
        <f>Rules!M25</f>
        <v>H</v>
      </c>
      <c r="C27" s="49" t="str">
        <f>Rules!N25</f>
        <v>H</v>
      </c>
      <c r="D27" s="49" t="str">
        <f>Rules!O25</f>
        <v>H</v>
      </c>
      <c r="E27" s="49">
        <f>Rules!P25</f>
        <v>2</v>
      </c>
      <c r="F27" s="49">
        <f>Rules!Q25</f>
        <v>2</v>
      </c>
      <c r="G27" s="49">
        <f>Rules!R25</f>
        <v>2</v>
      </c>
      <c r="H27" s="49">
        <f>Rules!S25</f>
        <v>2</v>
      </c>
      <c r="I27" s="49" t="str">
        <f>Rules!T25</f>
        <v>H</v>
      </c>
      <c r="J27" s="49" t="str">
        <f>Rules!U25</f>
        <v>H</v>
      </c>
      <c r="K27" s="49" t="str">
        <f>Rules!V25</f>
        <v>H</v>
      </c>
      <c r="M27" s="499">
        <f t="shared" si="7"/>
        <v>60</v>
      </c>
      <c r="N27" s="500"/>
      <c r="O27" s="448">
        <f t="shared" si="8"/>
        <v>3740</v>
      </c>
      <c r="P27" s="440">
        <f t="shared" si="9"/>
        <v>70</v>
      </c>
      <c r="Q27" s="441">
        <f t="shared" si="4"/>
        <v>960</v>
      </c>
      <c r="R27" s="436">
        <f t="shared" si="10"/>
        <v>4700</v>
      </c>
      <c r="S27" s="462">
        <f t="shared" si="11"/>
        <v>4960</v>
      </c>
      <c r="T27" s="452">
        <f t="shared" si="12"/>
        <v>80</v>
      </c>
      <c r="U27" s="453">
        <f t="shared" si="6"/>
        <v>1080</v>
      </c>
      <c r="V27" s="463">
        <f t="shared" si="13"/>
        <v>6040</v>
      </c>
      <c r="X27" s="155">
        <f>'ER EL'!A24</f>
        <v>18</v>
      </c>
      <c r="Y27" s="34">
        <f>'ER EL'!B24</f>
        <v>-0.24150883119675959</v>
      </c>
      <c r="Z27" s="34">
        <f>'ER EL'!C24</f>
        <v>0.12174190222088777</v>
      </c>
      <c r="AA27" s="34">
        <f>'ER EL'!D24</f>
        <v>0.17764127567893764</v>
      </c>
      <c r="AB27" s="34">
        <f>'ER EL'!E24</f>
        <v>0.23700384775562167</v>
      </c>
      <c r="AC27" s="34">
        <f>'ER EL'!F24</f>
        <v>0.29522549562328776</v>
      </c>
      <c r="AD27" s="34">
        <f>'ER EL'!G24</f>
        <v>0.38150648207879329</v>
      </c>
      <c r="AE27" s="34">
        <f>'ER EL'!H24</f>
        <v>0.39955416733655175</v>
      </c>
      <c r="AF27" s="34">
        <f>'ER EL'!I24</f>
        <v>0.10595134861912359</v>
      </c>
      <c r="AG27" s="34">
        <f>'ER EL'!J24</f>
        <v>-0.10074430758041532</v>
      </c>
      <c r="AH27" s="34">
        <f>'ER EL'!K24</f>
        <v>-0.20109793381277147</v>
      </c>
    </row>
    <row r="28" spans="1:34" x14ac:dyDescent="0.25">
      <c r="A28" s="153">
        <f>Rules!L26</f>
        <v>4</v>
      </c>
      <c r="B28" s="49" t="str">
        <f>Rules!M26</f>
        <v>H</v>
      </c>
      <c r="C28" s="49" t="str">
        <f>Rules!N26</f>
        <v>H</v>
      </c>
      <c r="D28" s="49" t="str">
        <f>Rules!O26</f>
        <v>H</v>
      </c>
      <c r="E28" s="49" t="str">
        <f>Rules!P26</f>
        <v>H</v>
      </c>
      <c r="F28" s="49" t="str">
        <f>Rules!Q26</f>
        <v>H</v>
      </c>
      <c r="G28" s="49" t="str">
        <f>Rules!R26</f>
        <v>H</v>
      </c>
      <c r="H28" s="49" t="str">
        <f>Rules!S26</f>
        <v>H</v>
      </c>
      <c r="I28" s="49" t="str">
        <f>Rules!T26</f>
        <v>H</v>
      </c>
      <c r="J28" s="49" t="str">
        <f>Rules!U26</f>
        <v>H</v>
      </c>
      <c r="K28" s="49" t="str">
        <f>Rules!V26</f>
        <v>H</v>
      </c>
      <c r="M28" s="563">
        <f t="shared" si="7"/>
        <v>70</v>
      </c>
      <c r="N28" s="564"/>
      <c r="O28" s="447">
        <f t="shared" si="8"/>
        <v>4700</v>
      </c>
      <c r="P28" s="442">
        <f t="shared" si="9"/>
        <v>80</v>
      </c>
      <c r="Q28" s="443">
        <f t="shared" si="4"/>
        <v>1080</v>
      </c>
      <c r="R28" s="437">
        <f t="shared" si="10"/>
        <v>5780</v>
      </c>
      <c r="S28" s="460">
        <f t="shared" si="11"/>
        <v>6040</v>
      </c>
      <c r="T28" s="454">
        <f t="shared" si="12"/>
        <v>90</v>
      </c>
      <c r="U28" s="455">
        <f t="shared" si="6"/>
        <v>1200</v>
      </c>
      <c r="V28" s="461">
        <f t="shared" si="13"/>
        <v>7240</v>
      </c>
      <c r="X28" s="155">
        <f>'ER EL'!A25</f>
        <v>19</v>
      </c>
      <c r="Y28" s="34">
        <f>'ER EL'!B25</f>
        <v>-1.8660154151531605E-2</v>
      </c>
      <c r="Z28" s="34">
        <f>'ER EL'!C25</f>
        <v>0.38630468602058998</v>
      </c>
      <c r="AA28" s="34">
        <f>'ER EL'!D25</f>
        <v>0.40436293659776018</v>
      </c>
      <c r="AB28" s="34">
        <f>'ER EL'!E25</f>
        <v>0.42317892482749647</v>
      </c>
      <c r="AC28" s="34">
        <f>'ER EL'!F25</f>
        <v>0.43951210416088371</v>
      </c>
      <c r="AD28" s="34">
        <f>'ER EL'!G25</f>
        <v>0.49597707378731903</v>
      </c>
      <c r="AE28" s="34">
        <f>'ER EL'!H25</f>
        <v>0.61597649575343139</v>
      </c>
      <c r="AF28" s="34">
        <f>'ER EL'!I25</f>
        <v>0.59385366828669439</v>
      </c>
      <c r="AG28" s="34">
        <f>'ER EL'!J25</f>
        <v>0.28759675706758142</v>
      </c>
      <c r="AH28" s="34">
        <f>'ER EL'!K25</f>
        <v>-1.8660154151531549E-2</v>
      </c>
    </row>
    <row r="29" spans="1:34" x14ac:dyDescent="0.25">
      <c r="A29" s="153">
        <f>Rules!L27</f>
        <v>5</v>
      </c>
      <c r="B29" s="49" t="str">
        <f>Rules!M27</f>
        <v>H</v>
      </c>
      <c r="C29" s="49" t="str">
        <f>Rules!N27</f>
        <v>D</v>
      </c>
      <c r="D29" s="49" t="str">
        <f>Rules!O27</f>
        <v>D</v>
      </c>
      <c r="E29" s="49" t="str">
        <f>Rules!P27</f>
        <v>D</v>
      </c>
      <c r="F29" s="49" t="str">
        <f>Rules!Q27</f>
        <v>D</v>
      </c>
      <c r="G29" s="49" t="str">
        <f>Rules!R27</f>
        <v>D</v>
      </c>
      <c r="H29" s="49" t="str">
        <f>Rules!S27</f>
        <v>D</v>
      </c>
      <c r="I29" s="49" t="str">
        <f>Rules!T27</f>
        <v>D</v>
      </c>
      <c r="J29" s="49" t="str">
        <f>Rules!U27</f>
        <v>D</v>
      </c>
      <c r="K29" s="49" t="str">
        <f>Rules!V27</f>
        <v>H</v>
      </c>
      <c r="M29" s="499">
        <f t="shared" si="7"/>
        <v>80</v>
      </c>
      <c r="N29" s="500"/>
      <c r="O29" s="448">
        <f t="shared" si="8"/>
        <v>5780</v>
      </c>
      <c r="P29" s="440">
        <f t="shared" si="9"/>
        <v>90</v>
      </c>
      <c r="Q29" s="441">
        <f t="shared" si="4"/>
        <v>1200</v>
      </c>
      <c r="R29" s="436">
        <f t="shared" si="10"/>
        <v>6980</v>
      </c>
      <c r="S29" s="462">
        <f t="shared" si="11"/>
        <v>7240</v>
      </c>
      <c r="T29" s="452">
        <f t="shared" si="12"/>
        <v>100</v>
      </c>
      <c r="U29" s="453">
        <f t="shared" si="6"/>
        <v>1320</v>
      </c>
      <c r="V29" s="463">
        <f t="shared" si="13"/>
        <v>8560</v>
      </c>
      <c r="X29" s="155">
        <f>'ER EL'!A26</f>
        <v>20</v>
      </c>
      <c r="Y29" s="34">
        <f>'ER EL'!B26</f>
        <v>0.20418852289369643</v>
      </c>
      <c r="Z29" s="34">
        <f>'ER EL'!C26</f>
        <v>0.63998657521683899</v>
      </c>
      <c r="AA29" s="34">
        <f>'ER EL'!D26</f>
        <v>0.65027209425148147</v>
      </c>
      <c r="AB29" s="34">
        <f>'ER EL'!E26</f>
        <v>0.66104996194807175</v>
      </c>
      <c r="AC29" s="34">
        <f>'ER EL'!F26</f>
        <v>0.67035969063279999</v>
      </c>
      <c r="AD29" s="34">
        <f>'ER EL'!G26</f>
        <v>0.70395857017134456</v>
      </c>
      <c r="AE29" s="34">
        <f>'ER EL'!H26</f>
        <v>0.77322722653717502</v>
      </c>
      <c r="AF29" s="34">
        <f>'ER EL'!I26</f>
        <v>0.79181515955189852</v>
      </c>
      <c r="AG29" s="34">
        <f>'ER EL'!J26</f>
        <v>0.75835687080859615</v>
      </c>
      <c r="AH29" s="34">
        <f>'ER EL'!K26</f>
        <v>0.43495775366292733</v>
      </c>
    </row>
    <row r="30" spans="1:34" x14ac:dyDescent="0.25">
      <c r="A30" s="153">
        <f>Rules!L28</f>
        <v>6</v>
      </c>
      <c r="B30" s="49" t="str">
        <f>Rules!M28</f>
        <v>H</v>
      </c>
      <c r="C30" s="49" t="str">
        <f>Rules!N28</f>
        <v>H</v>
      </c>
      <c r="D30" s="49">
        <f>Rules!O28</f>
        <v>2</v>
      </c>
      <c r="E30" s="49">
        <f>Rules!P28</f>
        <v>2</v>
      </c>
      <c r="F30" s="49">
        <f>Rules!Q28</f>
        <v>2</v>
      </c>
      <c r="G30" s="49">
        <f>Rules!R28</f>
        <v>2</v>
      </c>
      <c r="H30" s="49" t="str">
        <f>Rules!S28</f>
        <v>H</v>
      </c>
      <c r="I30" s="49" t="str">
        <f>Rules!T28</f>
        <v>H</v>
      </c>
      <c r="J30" s="49" t="str">
        <f>Rules!U28</f>
        <v>H</v>
      </c>
      <c r="K30" s="49" t="str">
        <f>Rules!V28</f>
        <v>H</v>
      </c>
      <c r="M30" s="563">
        <f t="shared" si="7"/>
        <v>90</v>
      </c>
      <c r="N30" s="564"/>
      <c r="O30" s="447">
        <f t="shared" si="8"/>
        <v>6980</v>
      </c>
      <c r="P30" s="442">
        <f t="shared" si="9"/>
        <v>100</v>
      </c>
      <c r="Q30" s="443">
        <f t="shared" si="4"/>
        <v>1320</v>
      </c>
      <c r="R30" s="437">
        <f t="shared" si="10"/>
        <v>8300</v>
      </c>
      <c r="S30" s="460">
        <f t="shared" si="11"/>
        <v>8560</v>
      </c>
      <c r="T30" s="454">
        <f t="shared" si="12"/>
        <v>110</v>
      </c>
      <c r="U30" s="455">
        <f t="shared" si="6"/>
        <v>1440</v>
      </c>
      <c r="V30" s="461">
        <f t="shared" si="13"/>
        <v>10000</v>
      </c>
      <c r="X30" s="155">
        <f>'ER EL'!A27</f>
        <v>21</v>
      </c>
      <c r="Y30" s="34">
        <f>'ER EL'!B27</f>
        <v>1.5</v>
      </c>
      <c r="Z30" s="34">
        <f>'ER EL'!C27</f>
        <v>1.5</v>
      </c>
      <c r="AA30" s="34">
        <f>'ER EL'!D27</f>
        <v>1.5</v>
      </c>
      <c r="AB30" s="34">
        <f>'ER EL'!E27</f>
        <v>1.5</v>
      </c>
      <c r="AC30" s="34">
        <f>'ER EL'!F27</f>
        <v>1.5</v>
      </c>
      <c r="AD30" s="34">
        <f>'ER EL'!G27</f>
        <v>1.5</v>
      </c>
      <c r="AE30" s="34">
        <f>'ER EL'!H27</f>
        <v>1.5</v>
      </c>
      <c r="AF30" s="34">
        <f>'ER EL'!I27</f>
        <v>1.5</v>
      </c>
      <c r="AG30" s="34">
        <f>'ER EL'!J27</f>
        <v>1.5</v>
      </c>
      <c r="AH30" s="34">
        <f>'ER EL'!K27</f>
        <v>1.5</v>
      </c>
    </row>
    <row r="31" spans="1:34" x14ac:dyDescent="0.25">
      <c r="A31" s="153">
        <f>Rules!L29</f>
        <v>7</v>
      </c>
      <c r="B31" s="49" t="str">
        <f>Rules!M29</f>
        <v>H</v>
      </c>
      <c r="C31" s="49">
        <f>Rules!N29</f>
        <v>2</v>
      </c>
      <c r="D31" s="49">
        <f>Rules!O29</f>
        <v>2</v>
      </c>
      <c r="E31" s="49">
        <f>Rules!P29</f>
        <v>2</v>
      </c>
      <c r="F31" s="49">
        <f>Rules!Q29</f>
        <v>2</v>
      </c>
      <c r="G31" s="49">
        <f>Rules!R29</f>
        <v>2</v>
      </c>
      <c r="H31" s="49">
        <f>Rules!S29</f>
        <v>2</v>
      </c>
      <c r="I31" s="49" t="str">
        <f>Rules!T29</f>
        <v>H</v>
      </c>
      <c r="J31" s="49" t="str">
        <f>Rules!U29</f>
        <v>H</v>
      </c>
      <c r="K31" s="49" t="str">
        <f>Rules!V29</f>
        <v>H</v>
      </c>
      <c r="M31" s="499">
        <f t="shared" ref="M31:M36" si="14">P30</f>
        <v>100</v>
      </c>
      <c r="N31" s="500"/>
      <c r="O31" s="448">
        <f t="shared" si="8"/>
        <v>8300</v>
      </c>
      <c r="P31" s="440">
        <f t="shared" si="9"/>
        <v>110</v>
      </c>
      <c r="Q31" s="441">
        <f t="shared" si="4"/>
        <v>1440</v>
      </c>
      <c r="R31" s="436">
        <f t="shared" si="10"/>
        <v>9740</v>
      </c>
      <c r="S31" s="462">
        <f t="shared" si="11"/>
        <v>10000</v>
      </c>
      <c r="T31" s="452">
        <f t="shared" si="12"/>
        <v>120</v>
      </c>
      <c r="U31" s="453">
        <f t="shared" si="6"/>
        <v>1560</v>
      </c>
      <c r="V31" s="463">
        <f t="shared" si="13"/>
        <v>11560</v>
      </c>
      <c r="X31" s="155" t="str">
        <f>'ER EL'!A28</f>
        <v>Pair</v>
      </c>
      <c r="Y31" s="155" t="str">
        <f>'ER EL'!B28</f>
        <v>Ace</v>
      </c>
      <c r="Z31" s="155">
        <f>'ER EL'!C28</f>
        <v>2</v>
      </c>
      <c r="AA31" s="155">
        <f>'ER EL'!D28</f>
        <v>3</v>
      </c>
      <c r="AB31" s="155">
        <f>'ER EL'!E28</f>
        <v>4</v>
      </c>
      <c r="AC31" s="155">
        <f>'ER EL'!F28</f>
        <v>5</v>
      </c>
      <c r="AD31" s="155">
        <f>'ER EL'!G28</f>
        <v>6</v>
      </c>
      <c r="AE31" s="155">
        <f>'ER EL'!H28</f>
        <v>7</v>
      </c>
      <c r="AF31" s="155">
        <f>'ER EL'!I28</f>
        <v>8</v>
      </c>
      <c r="AG31" s="155">
        <f>'ER EL'!J28</f>
        <v>9</v>
      </c>
      <c r="AH31" s="155">
        <f>'ER EL'!K28</f>
        <v>10</v>
      </c>
    </row>
    <row r="32" spans="1:34" x14ac:dyDescent="0.25">
      <c r="A32" s="153">
        <f>Rules!L30</f>
        <v>8</v>
      </c>
      <c r="B32" s="49" t="str">
        <f>Rules!M30</f>
        <v>S</v>
      </c>
      <c r="C32" s="49">
        <f>Rules!N30</f>
        <v>2</v>
      </c>
      <c r="D32" s="49">
        <f>Rules!O30</f>
        <v>2</v>
      </c>
      <c r="E32" s="49">
        <f>Rules!P30</f>
        <v>2</v>
      </c>
      <c r="F32" s="49">
        <f>Rules!Q30</f>
        <v>2</v>
      </c>
      <c r="G32" s="49">
        <f>Rules!R30</f>
        <v>2</v>
      </c>
      <c r="H32" s="49">
        <f>Rules!S30</f>
        <v>2</v>
      </c>
      <c r="I32" s="49">
        <f>Rules!T30</f>
        <v>2</v>
      </c>
      <c r="J32" s="49">
        <f>Rules!U30</f>
        <v>2</v>
      </c>
      <c r="K32" s="49" t="str">
        <f>Rules!V30</f>
        <v>H</v>
      </c>
      <c r="M32" s="563">
        <f t="shared" si="14"/>
        <v>110</v>
      </c>
      <c r="N32" s="564"/>
      <c r="O32" s="447">
        <f t="shared" si="8"/>
        <v>9740</v>
      </c>
      <c r="P32" s="442">
        <f t="shared" si="9"/>
        <v>120</v>
      </c>
      <c r="Q32" s="443">
        <f t="shared" si="4"/>
        <v>1560</v>
      </c>
      <c r="R32" s="437">
        <f t="shared" si="10"/>
        <v>11300</v>
      </c>
      <c r="S32" s="460">
        <f t="shared" si="11"/>
        <v>11560</v>
      </c>
      <c r="T32" s="454">
        <f t="shared" si="12"/>
        <v>130</v>
      </c>
      <c r="U32" s="455">
        <f t="shared" si="6"/>
        <v>1680</v>
      </c>
      <c r="V32" s="461">
        <f t="shared" si="13"/>
        <v>13240</v>
      </c>
      <c r="X32" s="155" t="str">
        <f>'ER EL'!A29</f>
        <v>Ace</v>
      </c>
      <c r="Y32" s="34">
        <f>'ER EL'!B29</f>
        <v>-0.11815715102876462</v>
      </c>
      <c r="Z32" s="34">
        <f>'ER EL'!C29</f>
        <v>0.47064092333946905</v>
      </c>
      <c r="AA32" s="34">
        <f>'ER EL'!D29</f>
        <v>0.51779525312221697</v>
      </c>
      <c r="AB32" s="34">
        <f>'ER EL'!E29</f>
        <v>0.56604055041797596</v>
      </c>
      <c r="AC32" s="34">
        <f>'ER EL'!F29</f>
        <v>0.6146990179090277</v>
      </c>
      <c r="AD32" s="34">
        <f>'ER EL'!G29</f>
        <v>0.66738009490756944</v>
      </c>
      <c r="AE32" s="34">
        <f>'ER EL'!H29</f>
        <v>0.46288894886429077</v>
      </c>
      <c r="AF32" s="34">
        <f>'ER EL'!I29</f>
        <v>0.35069259087031507</v>
      </c>
      <c r="AG32" s="34">
        <f>'ER EL'!J29</f>
        <v>0.2277834231524547</v>
      </c>
      <c r="AH32" s="34">
        <f>'ER EL'!K29</f>
        <v>5.935764187064374E-2</v>
      </c>
    </row>
    <row r="33" spans="1:34" x14ac:dyDescent="0.25">
      <c r="A33" s="153">
        <f>Rules!L31</f>
        <v>9</v>
      </c>
      <c r="B33" s="49" t="str">
        <f>Rules!M31</f>
        <v>S</v>
      </c>
      <c r="C33" s="49">
        <f>Rules!N31</f>
        <v>2</v>
      </c>
      <c r="D33" s="49">
        <f>Rules!O31</f>
        <v>2</v>
      </c>
      <c r="E33" s="49">
        <f>Rules!P31</f>
        <v>2</v>
      </c>
      <c r="F33" s="49">
        <f>Rules!Q31</f>
        <v>2</v>
      </c>
      <c r="G33" s="49">
        <f>Rules!R31</f>
        <v>2</v>
      </c>
      <c r="H33" s="49" t="str">
        <f>Rules!S31</f>
        <v>S</v>
      </c>
      <c r="I33" s="49">
        <f>Rules!T31</f>
        <v>2</v>
      </c>
      <c r="J33" s="49">
        <f>Rules!U31</f>
        <v>2</v>
      </c>
      <c r="K33" s="49" t="str">
        <f>Rules!V31</f>
        <v>S</v>
      </c>
      <c r="M33" s="499">
        <f t="shared" si="14"/>
        <v>120</v>
      </c>
      <c r="N33" s="500"/>
      <c r="O33" s="448">
        <f t="shared" si="8"/>
        <v>11300</v>
      </c>
      <c r="P33" s="440">
        <f t="shared" si="9"/>
        <v>130</v>
      </c>
      <c r="Q33" s="441">
        <f t="shared" si="4"/>
        <v>1680</v>
      </c>
      <c r="R33" s="436">
        <f t="shared" si="10"/>
        <v>12980</v>
      </c>
      <c r="S33" s="462">
        <f t="shared" si="11"/>
        <v>13240</v>
      </c>
      <c r="T33" s="452">
        <f t="shared" si="12"/>
        <v>140</v>
      </c>
      <c r="U33" s="453">
        <f t="shared" si="6"/>
        <v>1800</v>
      </c>
      <c r="V33" s="463">
        <f t="shared" si="13"/>
        <v>15040</v>
      </c>
      <c r="X33" s="155">
        <f>'ER EL'!A30</f>
        <v>2</v>
      </c>
      <c r="Y33" s="34">
        <f>'ER EL'!B30</f>
        <v>-0.38538530661686632</v>
      </c>
      <c r="Z33" s="34">
        <f>'ER EL'!C30</f>
        <v>-0.11491332761892138</v>
      </c>
      <c r="AA33" s="34">
        <f>'ER EL'!D30</f>
        <v>-8.261331429974432E-2</v>
      </c>
      <c r="AB33" s="34">
        <f>'ER EL'!E30</f>
        <v>-4.4200824271668826E-2</v>
      </c>
      <c r="AC33" s="34">
        <f>'ER EL'!F30</f>
        <v>2.7460064569566803E-2</v>
      </c>
      <c r="AD33" s="34">
        <f>'ER EL'!G30</f>
        <v>7.7766823892602366E-2</v>
      </c>
      <c r="AE33" s="34">
        <f>'ER EL'!H30</f>
        <v>-5.4514042751724501E-2</v>
      </c>
      <c r="AF33" s="34">
        <f>'ER EL'!I30</f>
        <v>-0.15933415266020512</v>
      </c>
      <c r="AG33" s="34">
        <f>'ER EL'!J30</f>
        <v>-0.24066617915336552</v>
      </c>
      <c r="AH33" s="34">
        <f>'ER EL'!K30</f>
        <v>-0.33509986436351102</v>
      </c>
    </row>
    <row r="34" spans="1:34" x14ac:dyDescent="0.25">
      <c r="A34" s="153">
        <f>Rules!L32</f>
        <v>10</v>
      </c>
      <c r="B34" s="49" t="str">
        <f>Rules!M32</f>
        <v>S</v>
      </c>
      <c r="C34" s="49" t="str">
        <f>Rules!N32</f>
        <v>S</v>
      </c>
      <c r="D34" s="49" t="str">
        <f>Rules!O32</f>
        <v>S</v>
      </c>
      <c r="E34" s="49" t="str">
        <f>Rules!P32</f>
        <v>S</v>
      </c>
      <c r="F34" s="49" t="str">
        <f>Rules!Q32</f>
        <v>S</v>
      </c>
      <c r="G34" s="49" t="str">
        <f>Rules!R32</f>
        <v>S</v>
      </c>
      <c r="H34" s="49" t="str">
        <f>Rules!S32</f>
        <v>S</v>
      </c>
      <c r="I34" s="49" t="str">
        <f>Rules!T32</f>
        <v>S</v>
      </c>
      <c r="J34" s="49" t="str">
        <f>Rules!U32</f>
        <v>S</v>
      </c>
      <c r="K34" s="49" t="str">
        <f>Rules!V32</f>
        <v>S</v>
      </c>
      <c r="M34" s="563">
        <f t="shared" si="14"/>
        <v>130</v>
      </c>
      <c r="N34" s="564"/>
      <c r="O34" s="447">
        <f t="shared" si="8"/>
        <v>12980</v>
      </c>
      <c r="P34" s="442">
        <f t="shared" si="9"/>
        <v>140</v>
      </c>
      <c r="Q34" s="443">
        <f t="shared" si="4"/>
        <v>1800</v>
      </c>
      <c r="R34" s="437">
        <f t="shared" si="10"/>
        <v>14780</v>
      </c>
      <c r="S34" s="460">
        <f t="shared" si="11"/>
        <v>15040</v>
      </c>
      <c r="T34" s="454">
        <f t="shared" si="12"/>
        <v>150</v>
      </c>
      <c r="U34" s="455">
        <f t="shared" si="6"/>
        <v>1920</v>
      </c>
      <c r="V34" s="461">
        <f t="shared" si="13"/>
        <v>16960</v>
      </c>
      <c r="X34" s="155">
        <f>'ER EL'!A31</f>
        <v>3</v>
      </c>
      <c r="Y34" s="34">
        <f>'ER EL'!B31</f>
        <v>-0.4196869034710109</v>
      </c>
      <c r="Z34" s="34">
        <f>'ER EL'!C31</f>
        <v>-0.14075911746001996</v>
      </c>
      <c r="AA34" s="34">
        <f>'ER EL'!D31</f>
        <v>-0.10729107800860832</v>
      </c>
      <c r="AB34" s="34">
        <f>'ER EL'!E31</f>
        <v>-7.2522581417810733E-2</v>
      </c>
      <c r="AC34" s="34">
        <f>'ER EL'!F31</f>
        <v>3.3991424279342097E-4</v>
      </c>
      <c r="AD34" s="34">
        <f>'ER EL'!G31</f>
        <v>4.8942606413118622E-2</v>
      </c>
      <c r="AE34" s="34">
        <f>'ER EL'!H31</f>
        <v>-0.11487517708071332</v>
      </c>
      <c r="AF34" s="34">
        <f>'ER EL'!I31</f>
        <v>-0.21724188132078476</v>
      </c>
      <c r="AG34" s="34">
        <f>'ER EL'!J31</f>
        <v>-0.29264070019772603</v>
      </c>
      <c r="AH34" s="34">
        <f>'ER EL'!K31</f>
        <v>-0.38050766229289545</v>
      </c>
    </row>
    <row r="35" spans="1:34" x14ac:dyDescent="0.25">
      <c r="A35" s="535" t="str">
        <f>Summary!B34</f>
        <v>EV = -0.0313878519608082</v>
      </c>
      <c r="B35" s="535"/>
      <c r="C35" s="535"/>
      <c r="D35" s="535"/>
      <c r="E35" s="535"/>
      <c r="F35" s="535"/>
      <c r="G35" s="535"/>
      <c r="H35" s="535"/>
      <c r="I35" s="535"/>
      <c r="J35" s="535"/>
      <c r="K35" s="535"/>
      <c r="M35" s="499">
        <f t="shared" si="14"/>
        <v>140</v>
      </c>
      <c r="N35" s="500"/>
      <c r="O35" s="448">
        <f t="shared" si="8"/>
        <v>14780</v>
      </c>
      <c r="P35" s="440">
        <f t="shared" si="9"/>
        <v>150</v>
      </c>
      <c r="Q35" s="441">
        <f t="shared" si="4"/>
        <v>1920</v>
      </c>
      <c r="R35" s="436">
        <f t="shared" si="10"/>
        <v>16700</v>
      </c>
      <c r="S35" s="462">
        <f t="shared" si="11"/>
        <v>16960</v>
      </c>
      <c r="T35" s="452">
        <f t="shared" si="12"/>
        <v>160</v>
      </c>
      <c r="U35" s="453">
        <f t="shared" si="6"/>
        <v>2040</v>
      </c>
      <c r="V35" s="463">
        <f t="shared" si="13"/>
        <v>19000</v>
      </c>
      <c r="X35" s="155">
        <f>'ER EL'!A32</f>
        <v>4</v>
      </c>
      <c r="Y35" s="34">
        <f>'ER EL'!B32</f>
        <v>-0.33034033459070078</v>
      </c>
      <c r="Z35" s="34">
        <f>'ER EL'!C32</f>
        <v>-2.1798188008805668E-2</v>
      </c>
      <c r="AA35" s="34">
        <f>'ER EL'!D32</f>
        <v>8.0052625306547553E-3</v>
      </c>
      <c r="AB35" s="34">
        <f>'ER EL'!E32</f>
        <v>3.8784473277208804E-2</v>
      </c>
      <c r="AC35" s="34">
        <f>'ER EL'!F32</f>
        <v>7.0804635983033687E-2</v>
      </c>
      <c r="AD35" s="34">
        <f>'ER EL'!G32</f>
        <v>0.11496015009622315</v>
      </c>
      <c r="AE35" s="34">
        <f>'ER EL'!H32</f>
        <v>8.2207439363742862E-2</v>
      </c>
      <c r="AF35" s="34">
        <f>'ER EL'!I32</f>
        <v>-5.9898275658656276E-2</v>
      </c>
      <c r="AG35" s="34">
        <f>'ER EL'!J32</f>
        <v>-0.21018633199821768</v>
      </c>
      <c r="AH35" s="34">
        <f>'ER EL'!K32</f>
        <v>-0.30177738614031369</v>
      </c>
    </row>
    <row r="36" spans="1:34" x14ac:dyDescent="0.25">
      <c r="A36" s="535" t="str">
        <f>Summary!B35</f>
        <v>EV = -3.13878519608082 %</v>
      </c>
      <c r="B36" s="535"/>
      <c r="C36" s="535"/>
      <c r="D36" s="535"/>
      <c r="E36" s="535"/>
      <c r="F36" s="535"/>
      <c r="G36" s="535"/>
      <c r="H36" s="535"/>
      <c r="I36" s="535"/>
      <c r="J36" s="535"/>
      <c r="K36" s="535"/>
      <c r="M36" s="563">
        <f t="shared" si="14"/>
        <v>150</v>
      </c>
      <c r="N36" s="564"/>
      <c r="O36" s="447">
        <f t="shared" si="8"/>
        <v>16700</v>
      </c>
      <c r="P36" s="442">
        <f t="shared" si="9"/>
        <v>160</v>
      </c>
      <c r="Q36" s="443">
        <f t="shared" si="4"/>
        <v>2040</v>
      </c>
      <c r="R36" s="437">
        <f t="shared" si="10"/>
        <v>18740</v>
      </c>
      <c r="S36" s="460">
        <f t="shared" si="11"/>
        <v>19000</v>
      </c>
      <c r="T36" s="454">
        <f t="shared" si="12"/>
        <v>170</v>
      </c>
      <c r="U36" s="455">
        <f t="shared" si="6"/>
        <v>2160</v>
      </c>
      <c r="V36" s="461">
        <f t="shared" si="13"/>
        <v>21160</v>
      </c>
      <c r="X36" s="155">
        <f>'ER EL'!A33</f>
        <v>5</v>
      </c>
      <c r="Y36" s="34">
        <f>'ER EL'!B33</f>
        <v>-0.14666789263035868</v>
      </c>
      <c r="Z36" s="34">
        <f>'ER EL'!C33</f>
        <v>0.35893941244229921</v>
      </c>
      <c r="AA36" s="34">
        <f>'ER EL'!D33</f>
        <v>0.40932067017593943</v>
      </c>
      <c r="AB36" s="34">
        <f>'ER EL'!E33</f>
        <v>0.46094024379435394</v>
      </c>
      <c r="AC36" s="34">
        <f>'ER EL'!F33</f>
        <v>0.51251710900326763</v>
      </c>
      <c r="AD36" s="34">
        <f>'ER EL'!G33</f>
        <v>0.57559016859776846</v>
      </c>
      <c r="AE36" s="34">
        <f>'ER EL'!H33</f>
        <v>0.39241245528243768</v>
      </c>
      <c r="AF36" s="34">
        <f>'ER EL'!I33</f>
        <v>0.28663571688628381</v>
      </c>
      <c r="AG36" s="34">
        <f>'ER EL'!J33</f>
        <v>0.14432836838077101</v>
      </c>
      <c r="AH36" s="34">
        <f>'ER EL'!K33</f>
        <v>-4.4990260383612951E-2</v>
      </c>
    </row>
    <row r="37" spans="1:34" x14ac:dyDescent="0.25">
      <c r="A37" s="550" t="str">
        <f>Summary!B36</f>
        <v>H = Hit</v>
      </c>
      <c r="B37" s="550"/>
      <c r="C37" s="550"/>
      <c r="D37" s="550"/>
      <c r="E37" s="550"/>
      <c r="F37" s="550"/>
      <c r="G37" s="550"/>
      <c r="H37" s="550"/>
      <c r="I37" s="550"/>
      <c r="J37" s="550"/>
      <c r="K37" s="550"/>
      <c r="M37" s="499">
        <f t="shared" ref="M37:M39" si="15">P36</f>
        <v>160</v>
      </c>
      <c r="N37" s="500"/>
      <c r="O37" s="448">
        <f t="shared" si="8"/>
        <v>18740</v>
      </c>
      <c r="P37" s="440">
        <f t="shared" si="9"/>
        <v>170</v>
      </c>
      <c r="Q37" s="441">
        <f t="shared" si="4"/>
        <v>2160</v>
      </c>
      <c r="R37" s="436">
        <f t="shared" si="10"/>
        <v>20900</v>
      </c>
      <c r="S37" s="462">
        <f t="shared" si="11"/>
        <v>21160</v>
      </c>
      <c r="T37" s="452">
        <f t="shared" si="12"/>
        <v>180</v>
      </c>
      <c r="U37" s="453">
        <f t="shared" si="6"/>
        <v>2280</v>
      </c>
      <c r="V37" s="463">
        <f t="shared" si="13"/>
        <v>23440</v>
      </c>
      <c r="X37" s="155">
        <f>'ER EL'!A34</f>
        <v>6</v>
      </c>
      <c r="Y37" s="34">
        <f>'ER EL'!B34</f>
        <v>-0.4656605837768395</v>
      </c>
      <c r="Z37" s="34">
        <f>'ER EL'!C34</f>
        <v>-0.25338998596663803</v>
      </c>
      <c r="AA37" s="34">
        <f>'ER EL'!D34</f>
        <v>-0.21458215601721664</v>
      </c>
      <c r="AB37" s="34">
        <f>'ER EL'!E34</f>
        <v>-0.14583428385277467</v>
      </c>
      <c r="AC37" s="34">
        <f>'ER EL'!F34</f>
        <v>-6.9831946660204716E-2</v>
      </c>
      <c r="AD37" s="34">
        <f>'ER EL'!G34</f>
        <v>-2.6011671059748692E-2</v>
      </c>
      <c r="AE37" s="34">
        <f>'ER EL'!H34</f>
        <v>-0.21284771451731427</v>
      </c>
      <c r="AF37" s="34">
        <f>'ER EL'!I34</f>
        <v>-0.2715748050242861</v>
      </c>
      <c r="AG37" s="34">
        <f>'ER EL'!J34</f>
        <v>-0.34001328060893565</v>
      </c>
      <c r="AH37" s="34">
        <f>'ER EL'!K34</f>
        <v>-0.42069618899826788</v>
      </c>
    </row>
    <row r="38" spans="1:34" x14ac:dyDescent="0.25">
      <c r="A38" s="551" t="str">
        <f>Summary!B37</f>
        <v>D = Double</v>
      </c>
      <c r="B38" s="551"/>
      <c r="C38" s="551"/>
      <c r="D38" s="551"/>
      <c r="E38" s="551"/>
      <c r="F38" s="551"/>
      <c r="G38" s="551"/>
      <c r="H38" s="551"/>
      <c r="I38" s="551"/>
      <c r="J38" s="551"/>
      <c r="K38" s="551"/>
      <c r="M38" s="563">
        <f t="shared" si="15"/>
        <v>170</v>
      </c>
      <c r="N38" s="564"/>
      <c r="O38" s="447">
        <f t="shared" si="8"/>
        <v>20900</v>
      </c>
      <c r="P38" s="442">
        <f t="shared" si="9"/>
        <v>180</v>
      </c>
      <c r="Q38" s="443">
        <f t="shared" si="4"/>
        <v>2280</v>
      </c>
      <c r="R38" s="437">
        <f t="shared" si="10"/>
        <v>23180</v>
      </c>
      <c r="S38" s="460">
        <f t="shared" si="11"/>
        <v>23440</v>
      </c>
      <c r="T38" s="454">
        <f t="shared" si="12"/>
        <v>190</v>
      </c>
      <c r="U38" s="455">
        <f t="shared" si="6"/>
        <v>2400</v>
      </c>
      <c r="V38" s="461">
        <f t="shared" si="13"/>
        <v>25840</v>
      </c>
      <c r="X38" s="155">
        <f>'ER EL'!A35</f>
        <v>7</v>
      </c>
      <c r="Y38" s="34">
        <f>'ER EL'!B35</f>
        <v>-0.53926856458309125</v>
      </c>
      <c r="Z38" s="34">
        <f>'ER EL'!C35</f>
        <v>-0.2183668557332327</v>
      </c>
      <c r="AA38" s="34">
        <f>'ER EL'!D35</f>
        <v>-0.15316596380892705</v>
      </c>
      <c r="AB38" s="34">
        <f>'ER EL'!E35</f>
        <v>-8.604358800868378E-2</v>
      </c>
      <c r="AC38" s="34">
        <f>'ER EL'!F35</f>
        <v>-1.4542721805882116E-2</v>
      </c>
      <c r="AD38" s="34">
        <f>'ER EL'!G35</f>
        <v>5.8370684707721637E-2</v>
      </c>
      <c r="AE38" s="34">
        <f>'ER EL'!H35</f>
        <v>-0.13761559916085558</v>
      </c>
      <c r="AF38" s="34">
        <f>'ER EL'!I35</f>
        <v>-0.37191909208726714</v>
      </c>
      <c r="AG38" s="34">
        <f>'ER EL'!J35</f>
        <v>-0.43092981848423534</v>
      </c>
      <c r="AH38" s="34">
        <f>'ER EL'!K35</f>
        <v>-0.50049824459544534</v>
      </c>
    </row>
    <row r="39" spans="1:34" x14ac:dyDescent="0.25">
      <c r="A39" s="536" t="str">
        <f>Summary!B38</f>
        <v>S = Stand</v>
      </c>
      <c r="B39" s="536"/>
      <c r="C39" s="536"/>
      <c r="D39" s="536"/>
      <c r="E39" s="536"/>
      <c r="F39" s="536"/>
      <c r="G39" s="536"/>
      <c r="H39" s="536"/>
      <c r="I39" s="536"/>
      <c r="J39" s="536"/>
      <c r="K39" s="536"/>
      <c r="M39" s="499">
        <f t="shared" si="15"/>
        <v>180</v>
      </c>
      <c r="N39" s="500"/>
      <c r="O39" s="448">
        <f t="shared" si="8"/>
        <v>23180</v>
      </c>
      <c r="P39" s="440">
        <f t="shared" si="9"/>
        <v>190</v>
      </c>
      <c r="Q39" s="441">
        <f t="shared" si="4"/>
        <v>2400</v>
      </c>
      <c r="R39" s="436">
        <f t="shared" si="10"/>
        <v>25580</v>
      </c>
      <c r="S39" s="462">
        <f t="shared" si="11"/>
        <v>25840</v>
      </c>
      <c r="T39" s="452">
        <f t="shared" si="12"/>
        <v>200</v>
      </c>
      <c r="U39" s="453">
        <f t="shared" si="6"/>
        <v>2520</v>
      </c>
      <c r="V39" s="463">
        <f t="shared" si="13"/>
        <v>28360</v>
      </c>
      <c r="X39" s="155">
        <f>'ER EL'!A36</f>
        <v>8</v>
      </c>
      <c r="Y39" s="34">
        <f>'ER EL'!B36</f>
        <v>-0.57578184676460165</v>
      </c>
      <c r="Z39" s="34">
        <f>'ER EL'!C36</f>
        <v>-4.3596376017611335E-2</v>
      </c>
      <c r="AA39" s="34">
        <f>'ER EL'!D36</f>
        <v>1.6010525061309511E-2</v>
      </c>
      <c r="AB39" s="34">
        <f>'ER EL'!E36</f>
        <v>7.7568946554417609E-2</v>
      </c>
      <c r="AC39" s="34">
        <f>'ER EL'!F36</f>
        <v>0.14160927196606737</v>
      </c>
      <c r="AD39" s="34">
        <f>'ER EL'!G36</f>
        <v>0.2299203001924463</v>
      </c>
      <c r="AE39" s="34">
        <f>'ER EL'!H36</f>
        <v>0.16441487872748572</v>
      </c>
      <c r="AF39" s="34">
        <f>'ER EL'!I36</f>
        <v>-0.11979655131731255</v>
      </c>
      <c r="AG39" s="34">
        <f>'ER EL'!J36</f>
        <v>-0.42037266399643536</v>
      </c>
      <c r="AH39" s="34">
        <f>'ER EL'!K36</f>
        <v>-0.56930715988076663</v>
      </c>
    </row>
    <row r="40" spans="1:34" ht="16.5" thickBot="1" x14ac:dyDescent="0.3">
      <c r="A40" s="505" t="str">
        <f>Summary!B39</f>
        <v>2, 3, 4, 5 = Hands to Split</v>
      </c>
      <c r="B40" s="505"/>
      <c r="C40" s="505"/>
      <c r="D40" s="505"/>
      <c r="E40" s="505"/>
      <c r="F40" s="505"/>
      <c r="G40" s="505"/>
      <c r="H40" s="505"/>
      <c r="I40" s="505"/>
      <c r="J40" s="505"/>
      <c r="K40" s="505"/>
      <c r="M40" s="563">
        <f t="shared" ref="M40" si="16">P39</f>
        <v>190</v>
      </c>
      <c r="N40" s="564"/>
      <c r="O40" s="449">
        <f t="shared" si="8"/>
        <v>25580</v>
      </c>
      <c r="P40" s="450">
        <f t="shared" si="9"/>
        <v>200</v>
      </c>
      <c r="Q40" s="451">
        <f t="shared" si="4"/>
        <v>0</v>
      </c>
      <c r="R40" s="439">
        <f t="shared" si="10"/>
        <v>25580</v>
      </c>
      <c r="S40" s="464">
        <f t="shared" si="11"/>
        <v>28360</v>
      </c>
      <c r="T40" s="465">
        <f t="shared" si="12"/>
        <v>210</v>
      </c>
      <c r="U40" s="466">
        <f t="shared" si="6"/>
        <v>0</v>
      </c>
      <c r="V40" s="467">
        <f t="shared" si="13"/>
        <v>28360</v>
      </c>
      <c r="X40" s="155">
        <f>'ER EL'!A37</f>
        <v>9</v>
      </c>
      <c r="Y40" s="34">
        <f>'ER EL'!B37</f>
        <v>-0.24150883119675959</v>
      </c>
      <c r="Z40" s="34">
        <f>'ER EL'!C37</f>
        <v>0.1488920751526811</v>
      </c>
      <c r="AA40" s="34">
        <f>'ER EL'!D37</f>
        <v>0.20252940347775372</v>
      </c>
      <c r="AB40" s="34">
        <f>'ER EL'!E37</f>
        <v>0.25796176239148355</v>
      </c>
      <c r="AC40" s="34">
        <f>'ER EL'!F37</f>
        <v>0.31606371253303445</v>
      </c>
      <c r="AD40" s="34">
        <f>'ER EL'!G37</f>
        <v>0.3920376785145574</v>
      </c>
      <c r="AE40" s="34">
        <f>'ER EL'!H37</f>
        <v>0.39955416733655175</v>
      </c>
      <c r="AF40" s="34">
        <f>'ER EL'!I37</f>
        <v>0.19675243487078509</v>
      </c>
      <c r="AG40" s="34">
        <f>'ER EL'!J37</f>
        <v>-0.10435610692530353</v>
      </c>
      <c r="AH40" s="34">
        <f>'ER EL'!K37</f>
        <v>-0.24150883119675953</v>
      </c>
    </row>
    <row r="41" spans="1:34" x14ac:dyDescent="0.25">
      <c r="A41" s="535" t="str">
        <f>Summary!B40</f>
        <v>R = Surrender</v>
      </c>
      <c r="B41" s="535"/>
      <c r="C41" s="535"/>
      <c r="D41" s="535"/>
      <c r="E41" s="535"/>
      <c r="F41" s="535"/>
      <c r="G41" s="535"/>
      <c r="H41" s="535"/>
      <c r="I41" s="535"/>
      <c r="J41" s="535"/>
      <c r="K41" s="535"/>
      <c r="X41" s="155">
        <f>'ER EL'!A38</f>
        <v>10</v>
      </c>
      <c r="Y41" s="34">
        <f>'ER EL'!B38</f>
        <v>0.20418852289369643</v>
      </c>
      <c r="Z41" s="34">
        <f>'ER EL'!C38</f>
        <v>0.63998657521683899</v>
      </c>
      <c r="AA41" s="34">
        <f>'ER EL'!D38</f>
        <v>0.65027209425148147</v>
      </c>
      <c r="AB41" s="34">
        <f>'ER EL'!E38</f>
        <v>0.66104996194807175</v>
      </c>
      <c r="AC41" s="34">
        <f>'ER EL'!F38</f>
        <v>0.67035969063279999</v>
      </c>
      <c r="AD41" s="34">
        <f>'ER EL'!G38</f>
        <v>0.70395857017134456</v>
      </c>
      <c r="AE41" s="34">
        <f>'ER EL'!H38</f>
        <v>0.77322722653717502</v>
      </c>
      <c r="AF41" s="34">
        <f>'ER EL'!I38</f>
        <v>0.79181515955189852</v>
      </c>
      <c r="AG41" s="34">
        <f>'ER EL'!J38</f>
        <v>0.75835687080859615</v>
      </c>
      <c r="AH41" s="34">
        <f>'ER EL'!K38</f>
        <v>0.43495775366292733</v>
      </c>
    </row>
  </sheetData>
  <mergeCells count="59">
    <mergeCell ref="M36:N36"/>
    <mergeCell ref="M37:N37"/>
    <mergeCell ref="M38:N38"/>
    <mergeCell ref="M39:N39"/>
    <mergeCell ref="M40:N40"/>
    <mergeCell ref="M31:N31"/>
    <mergeCell ref="M32:N32"/>
    <mergeCell ref="M33:N33"/>
    <mergeCell ref="M34:N34"/>
    <mergeCell ref="M35:N35"/>
    <mergeCell ref="A4:K4"/>
    <mergeCell ref="X4:AH4"/>
    <mergeCell ref="A3:D3"/>
    <mergeCell ref="E3:H3"/>
    <mergeCell ref="I3:K3"/>
    <mergeCell ref="R3:T3"/>
    <mergeCell ref="A1:S1"/>
    <mergeCell ref="T1:AH1"/>
    <mergeCell ref="AG3:AH3"/>
    <mergeCell ref="T2:U2"/>
    <mergeCell ref="AB2:AC2"/>
    <mergeCell ref="AD2:AF2"/>
    <mergeCell ref="V3:Y3"/>
    <mergeCell ref="AB3:AC3"/>
    <mergeCell ref="AD3:AE3"/>
    <mergeCell ref="L3:M3"/>
    <mergeCell ref="N3:O3"/>
    <mergeCell ref="A2:D2"/>
    <mergeCell ref="E2:G2"/>
    <mergeCell ref="H2:L2"/>
    <mergeCell ref="M2:N2"/>
    <mergeCell ref="O2:Q2"/>
    <mergeCell ref="AG2:AH2"/>
    <mergeCell ref="Y2:AA2"/>
    <mergeCell ref="V2:X2"/>
    <mergeCell ref="M9:V9"/>
    <mergeCell ref="P3:Q3"/>
    <mergeCell ref="M4:V4"/>
    <mergeCell ref="R2:S2"/>
    <mergeCell ref="A41:K41"/>
    <mergeCell ref="A35:K35"/>
    <mergeCell ref="A36:K36"/>
    <mergeCell ref="A37:K37"/>
    <mergeCell ref="A38:K38"/>
    <mergeCell ref="A40:K40"/>
    <mergeCell ref="A39:K39"/>
    <mergeCell ref="M14:V14"/>
    <mergeCell ref="M19:V19"/>
    <mergeCell ref="M20:N20"/>
    <mergeCell ref="M21:N21"/>
    <mergeCell ref="M22:N22"/>
    <mergeCell ref="M28:N28"/>
    <mergeCell ref="M29:N29"/>
    <mergeCell ref="M30:N30"/>
    <mergeCell ref="M23:N23"/>
    <mergeCell ref="M24:N24"/>
    <mergeCell ref="M25:N25"/>
    <mergeCell ref="M26:N26"/>
    <mergeCell ref="M27:N27"/>
  </mergeCells>
  <phoneticPr fontId="16" type="noConversion"/>
  <conditionalFormatting sqref="B5:K5 M10:M13 M15:M18 M5:M8">
    <cfRule type="containsText" dxfId="348" priority="429" operator="containsText" text="S">
      <formula>NOT(ISERROR(SEARCH("S",B5)))</formula>
    </cfRule>
    <cfRule type="containsText" dxfId="347" priority="430" operator="containsText" text="H">
      <formula>NOT(ISERROR(SEARCH("H",B5)))</formula>
    </cfRule>
  </conditionalFormatting>
  <conditionalFormatting sqref="B5:K5 M10:M13 M15:M18 M5:M8">
    <cfRule type="containsText" dxfId="346" priority="428" operator="containsText" text="D">
      <formula>NOT(ISERROR(SEARCH("D",B5)))</formula>
    </cfRule>
  </conditionalFormatting>
  <conditionalFormatting sqref="B5:K5 M10:M13 M15:M18 M5:M8">
    <cfRule type="containsText" dxfId="345" priority="427" operator="containsText" text="R">
      <formula>NOT(ISERROR(SEARCH("R",B5)))</formula>
    </cfRule>
  </conditionalFormatting>
  <conditionalFormatting sqref="B5:K5 M10:M13 M15:M18 M5:M8">
    <cfRule type="containsText" dxfId="344" priority="426" operator="containsText" text="P">
      <formula>NOT(ISERROR(SEARCH("P",B5)))</formula>
    </cfRule>
  </conditionalFormatting>
  <conditionalFormatting sqref="B6:K15 B17:K23 B25:K34">
    <cfRule type="containsText" dxfId="343" priority="419" operator="containsText" text="S">
      <formula>NOT(ISERROR(SEARCH("S",B6)))</formula>
    </cfRule>
    <cfRule type="containsText" dxfId="342" priority="420" operator="containsText" text="H">
      <formula>NOT(ISERROR(SEARCH("H",B6)))</formula>
    </cfRule>
  </conditionalFormatting>
  <conditionalFormatting sqref="B6:K15 B17:K23 B25:K34">
    <cfRule type="containsText" dxfId="341" priority="418" operator="containsText" text="D">
      <formula>NOT(ISERROR(SEARCH("D",B6)))</formula>
    </cfRule>
  </conditionalFormatting>
  <conditionalFormatting sqref="B6:K15 B17:K23 B25:K34">
    <cfRule type="containsText" dxfId="340" priority="417" operator="containsText" text="R">
      <formula>NOT(ISERROR(SEARCH("R",B6)))</formula>
    </cfRule>
  </conditionalFormatting>
  <conditionalFormatting sqref="B6:K15 B17:K23 B25:K34">
    <cfRule type="cellIs" dxfId="339" priority="416" operator="between">
      <formula>2</formula>
      <formula>5</formula>
    </cfRule>
  </conditionalFormatting>
  <conditionalFormatting sqref="Y6:AH20">
    <cfRule type="colorScale" priority="352">
      <colorScale>
        <cfvo type="num" val="MIN($Y$6:$AH$20,$Y$22:$AH$30,$Y$32:$AH$41)"/>
        <cfvo type="num" val="AVERAGE($Y$6:$AH$20,$Y$22:$AH$30,$Y$32:$AH$41)"/>
        <cfvo type="num" val="MAX($Y$6:$AH$20,$Y$22:$AH$30,$Y$32:$AH$41)"/>
        <color rgb="FFFF0000"/>
        <color rgb="FFFFFF00"/>
        <color rgb="FF00B050"/>
      </colorScale>
    </cfRule>
    <cfRule type="containsText" dxfId="338" priority="354" operator="containsText" text="R">
      <formula>NOT(ISERROR(SEARCH("R",Y6)))</formula>
    </cfRule>
    <cfRule type="containsText" dxfId="337" priority="355" operator="containsText" text="D">
      <formula>NOT(ISERROR(SEARCH("D",Y6)))</formula>
    </cfRule>
    <cfRule type="containsText" dxfId="336" priority="356" operator="containsText" text="S">
      <formula>NOT(ISERROR(SEARCH("S",Y6)))</formula>
    </cfRule>
    <cfRule type="containsText" dxfId="335" priority="357" operator="containsText" text="H">
      <formula>NOT(ISERROR(SEARCH("H",Y6)))</formula>
    </cfRule>
  </conditionalFormatting>
  <conditionalFormatting sqref="Y6:AH20">
    <cfRule type="containsText" dxfId="334" priority="353" operator="containsText" text="P">
      <formula>NOT(ISERROR(SEARCH("P",Y6)))</formula>
    </cfRule>
  </conditionalFormatting>
  <conditionalFormatting sqref="Y22:AH30">
    <cfRule type="colorScale" priority="324">
      <colorScale>
        <cfvo type="num" val="MIN($Y$6:$AH$20,$Y$22:$AH$30,$Y$32:$AH$41)"/>
        <cfvo type="num" val="AVERAGE($Y$6:$AH$20,$Y$22:$AH$30,$Y$32:$AH$41)"/>
        <cfvo type="num" val="MAX($Y$6:$AH$20,$Y$22:$AH$30,$Y$32:$AH$41)"/>
        <color rgb="FFFF0000"/>
        <color rgb="FFFFFF00"/>
        <color rgb="FF00B050"/>
      </colorScale>
    </cfRule>
    <cfRule type="containsText" dxfId="333" priority="326" operator="containsText" text="R">
      <formula>NOT(ISERROR(SEARCH("R",Y22)))</formula>
    </cfRule>
    <cfRule type="containsText" dxfId="332" priority="327" operator="containsText" text="D">
      <formula>NOT(ISERROR(SEARCH("D",Y22)))</formula>
    </cfRule>
    <cfRule type="containsText" dxfId="331" priority="328" operator="containsText" text="S">
      <formula>NOT(ISERROR(SEARCH("S",Y22)))</formula>
    </cfRule>
    <cfRule type="containsText" dxfId="330" priority="329" operator="containsText" text="H">
      <formula>NOT(ISERROR(SEARCH("H",Y22)))</formula>
    </cfRule>
  </conditionalFormatting>
  <conditionalFormatting sqref="Y22:AH30">
    <cfRule type="containsText" dxfId="329" priority="325" operator="containsText" text="P">
      <formula>NOT(ISERROR(SEARCH("P",Y22)))</formula>
    </cfRule>
  </conditionalFormatting>
  <conditionalFormatting sqref="Y32:AH41">
    <cfRule type="colorScale" priority="318">
      <colorScale>
        <cfvo type="num" val="MIN($Y$6:$AH$20,$Y$22:$AH$30,$Y$32:$AH$41)"/>
        <cfvo type="num" val="AVERAGE($Y$6:$AH$20,$Y$22:$AH$30,$Y$32:$AH$41)"/>
        <cfvo type="num" val="MAX($Y$6:$AH$20,$Y$22:$AH$30,$Y$32:$AH$41)"/>
        <color rgb="FFFF0000"/>
        <color rgb="FFFFFF00"/>
        <color rgb="FF00B050"/>
      </colorScale>
    </cfRule>
    <cfRule type="containsText" dxfId="328" priority="320" operator="containsText" text="R">
      <formula>NOT(ISERROR(SEARCH("R",Y32)))</formula>
    </cfRule>
    <cfRule type="containsText" dxfId="327" priority="321" operator="containsText" text="D">
      <formula>NOT(ISERROR(SEARCH("D",Y32)))</formula>
    </cfRule>
    <cfRule type="containsText" dxfId="326" priority="322" operator="containsText" text="S">
      <formula>NOT(ISERROR(SEARCH("S",Y32)))</formula>
    </cfRule>
    <cfRule type="containsText" dxfId="325" priority="323" operator="containsText" text="H">
      <formula>NOT(ISERROR(SEARCH("H",Y32)))</formula>
    </cfRule>
  </conditionalFormatting>
  <conditionalFormatting sqref="Y32:AH41">
    <cfRule type="containsText" dxfId="324" priority="319" operator="containsText" text="P">
      <formula>NOT(ISERROR(SEARCH("P",Y32)))</formula>
    </cfRule>
  </conditionalFormatting>
  <conditionalFormatting sqref="N5:V5">
    <cfRule type="containsText" dxfId="323" priority="264" operator="containsText" text="S">
      <formula>NOT(ISERROR(SEARCH("S",N5)))</formula>
    </cfRule>
    <cfRule type="containsText" dxfId="322" priority="265" operator="containsText" text="H">
      <formula>NOT(ISERROR(SEARCH("H",N5)))</formula>
    </cfRule>
  </conditionalFormatting>
  <conditionalFormatting sqref="N5:V5">
    <cfRule type="containsText" dxfId="321" priority="263" operator="containsText" text="D">
      <formula>NOT(ISERROR(SEARCH("D",N5)))</formula>
    </cfRule>
  </conditionalFormatting>
  <conditionalFormatting sqref="N5:V5">
    <cfRule type="containsText" dxfId="320" priority="262" operator="containsText" text="R">
      <formula>NOT(ISERROR(SEARCH("R",N5)))</formula>
    </cfRule>
  </conditionalFormatting>
  <conditionalFormatting sqref="N5:V5">
    <cfRule type="containsText" dxfId="319" priority="261" operator="containsText" text="P">
      <formula>NOT(ISERROR(SEARCH("P",N5)))</formula>
    </cfRule>
  </conditionalFormatting>
  <conditionalFormatting sqref="N10:V10">
    <cfRule type="containsText" dxfId="318" priority="242" operator="containsText" text="S">
      <formula>NOT(ISERROR(SEARCH("S",N10)))</formula>
    </cfRule>
    <cfRule type="containsText" dxfId="317" priority="243" operator="containsText" text="H">
      <formula>NOT(ISERROR(SEARCH("H",N10)))</formula>
    </cfRule>
  </conditionalFormatting>
  <conditionalFormatting sqref="N10:V10">
    <cfRule type="containsText" dxfId="316" priority="241" operator="containsText" text="D">
      <formula>NOT(ISERROR(SEARCH("D",N10)))</formula>
    </cfRule>
  </conditionalFormatting>
  <conditionalFormatting sqref="N10:V10">
    <cfRule type="containsText" dxfId="315" priority="240" operator="containsText" text="R">
      <formula>NOT(ISERROR(SEARCH("R",N10)))</formula>
    </cfRule>
  </conditionalFormatting>
  <conditionalFormatting sqref="N10:V10">
    <cfRule type="containsText" dxfId="314" priority="239" operator="containsText" text="P">
      <formula>NOT(ISERROR(SEARCH("P",N10)))</formula>
    </cfRule>
  </conditionalFormatting>
  <conditionalFormatting sqref="N11:V13">
    <cfRule type="colorScale" priority="238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15:V15">
    <cfRule type="containsText" dxfId="313" priority="231" operator="containsText" text="S">
      <formula>NOT(ISERROR(SEARCH("S",N15)))</formula>
    </cfRule>
    <cfRule type="containsText" dxfId="312" priority="232" operator="containsText" text="H">
      <formula>NOT(ISERROR(SEARCH("H",N15)))</formula>
    </cfRule>
  </conditionalFormatting>
  <conditionalFormatting sqref="N15:V15">
    <cfRule type="containsText" dxfId="311" priority="230" operator="containsText" text="D">
      <formula>NOT(ISERROR(SEARCH("D",N15)))</formula>
    </cfRule>
  </conditionalFormatting>
  <conditionalFormatting sqref="N15:V15">
    <cfRule type="containsText" dxfId="310" priority="229" operator="containsText" text="R">
      <formula>NOT(ISERROR(SEARCH("R",N15)))</formula>
    </cfRule>
  </conditionalFormatting>
  <conditionalFormatting sqref="N15:V15">
    <cfRule type="containsText" dxfId="309" priority="228" operator="containsText" text="P">
      <formula>NOT(ISERROR(SEARCH("P",N15)))</formula>
    </cfRule>
  </conditionalFormatting>
  <conditionalFormatting sqref="N16:V18">
    <cfRule type="colorScale" priority="441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308" priority="442" operator="equal">
      <formula>MAX($N$16:$V$18)</formula>
    </cfRule>
  </conditionalFormatting>
  <conditionalFormatting sqref="M21:M40">
    <cfRule type="containsText" dxfId="307" priority="4" operator="containsText" text="S">
      <formula>NOT(ISERROR(SEARCH("S",M21)))</formula>
    </cfRule>
    <cfRule type="containsText" dxfId="306" priority="5" operator="containsText" text="H">
      <formula>NOT(ISERROR(SEARCH("H",M21)))</formula>
    </cfRule>
  </conditionalFormatting>
  <conditionalFormatting sqref="M21:M40">
    <cfRule type="containsText" dxfId="305" priority="3" operator="containsText" text="D">
      <formula>NOT(ISERROR(SEARCH("D",M21)))</formula>
    </cfRule>
  </conditionalFormatting>
  <conditionalFormatting sqref="M21:M40">
    <cfRule type="containsText" dxfId="304" priority="2" operator="containsText" text="R">
      <formula>NOT(ISERROR(SEARCH("R",M21)))</formula>
    </cfRule>
  </conditionalFormatting>
  <conditionalFormatting sqref="M21:M40">
    <cfRule type="containsText" dxfId="303" priority="1" operator="containsText" text="P">
      <formula>NOT(ISERROR(SEARCH("P",M21)))</formula>
    </cfRule>
  </conditionalFormatting>
  <conditionalFormatting sqref="N6:V8">
    <cfRule type="colorScale" priority="46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25" right="0.25" top="0.75" bottom="0.75" header="0.3" footer="0.3"/>
  <pageSetup paperSize="9" scale="63" orientation="landscape" r:id="rId1"/>
  <headerFooter>
    <oddHeader xml:space="preserve">&amp;C&amp;"System Font,Bold"&amp;22&amp;K000000Atipat's Blackjack Strategy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U87"/>
  <sheetViews>
    <sheetView workbookViewId="0">
      <selection sqref="A1:U1"/>
    </sheetView>
  </sheetViews>
  <sheetFormatPr defaultColWidth="8.75" defaultRowHeight="15" x14ac:dyDescent="0.25"/>
  <cols>
    <col min="1" max="2" width="8.75" style="33"/>
    <col min="3" max="3" width="8" style="33" customWidth="1"/>
    <col min="4" max="16384" width="8.75" style="33"/>
  </cols>
  <sheetData>
    <row r="1" spans="1:21" ht="26.25" x14ac:dyDescent="0.4">
      <c r="A1" s="527" t="s">
        <v>127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x14ac:dyDescent="0.25">
      <c r="A2" s="146" t="s">
        <v>9</v>
      </c>
      <c r="B2" s="146" t="s">
        <v>1</v>
      </c>
      <c r="C2" s="146">
        <v>2</v>
      </c>
      <c r="D2" s="146">
        <v>3</v>
      </c>
      <c r="E2" s="146">
        <v>4</v>
      </c>
      <c r="F2" s="146">
        <v>5</v>
      </c>
      <c r="G2" s="146">
        <v>6</v>
      </c>
      <c r="H2" s="146">
        <v>7</v>
      </c>
      <c r="I2" s="146">
        <v>8</v>
      </c>
      <c r="J2" s="146">
        <v>9</v>
      </c>
      <c r="K2" s="146">
        <v>10</v>
      </c>
    </row>
    <row r="3" spans="1:21" x14ac:dyDescent="0.25">
      <c r="A3" s="32">
        <v>5</v>
      </c>
      <c r="B3" s="34">
        <f>$C71*Inittialize!$A$21*Inittialize!$C$25</f>
        <v>6.3023003396239633E-4</v>
      </c>
      <c r="C3" s="34">
        <f>$C71*Inittialize!$B$21</f>
        <v>9.1033227127901696E-4</v>
      </c>
      <c r="D3" s="34">
        <f>$C71*Inittialize!$C$21</f>
        <v>9.1033227127901696E-4</v>
      </c>
      <c r="E3" s="34">
        <f>$C71*Inittialize!$D$21</f>
        <v>9.1033227127901696E-4</v>
      </c>
      <c r="F3" s="34">
        <f>$C71*Inittialize!$E$21</f>
        <v>9.1033227127901696E-4</v>
      </c>
      <c r="G3" s="34">
        <f>$C71*Inittialize!$F$21</f>
        <v>9.1033227127901696E-4</v>
      </c>
      <c r="H3" s="34">
        <f>$C71*Inittialize!$G$21</f>
        <v>9.1033227127901696E-4</v>
      </c>
      <c r="I3" s="34">
        <f>$C71*Inittialize!$H$21</f>
        <v>9.1033227127901696E-4</v>
      </c>
      <c r="J3" s="34">
        <f>$C71*Inittialize!$I$21</f>
        <v>9.1033227127901696E-4</v>
      </c>
      <c r="K3" s="34">
        <f>$C71*Inittialize!$J$21*Inittialize!$C$26</f>
        <v>3.3612268477994475E-3</v>
      </c>
    </row>
    <row r="4" spans="1:21" x14ac:dyDescent="0.25">
      <c r="A4" s="32">
        <v>6</v>
      </c>
      <c r="B4" s="34">
        <f>$C72*Inittialize!$A$21*Inittialize!$C$25</f>
        <v>6.3023003396239633E-4</v>
      </c>
      <c r="C4" s="34">
        <f>$C72*Inittialize!$B$21</f>
        <v>9.1033227127901696E-4</v>
      </c>
      <c r="D4" s="34">
        <f>$C72*Inittialize!$C$21</f>
        <v>9.1033227127901696E-4</v>
      </c>
      <c r="E4" s="34">
        <f>$C72*Inittialize!$D$21</f>
        <v>9.1033227127901696E-4</v>
      </c>
      <c r="F4" s="34">
        <f>$C72*Inittialize!$E$21</f>
        <v>9.1033227127901696E-4</v>
      </c>
      <c r="G4" s="34">
        <f>$C72*Inittialize!$F$21</f>
        <v>9.1033227127901696E-4</v>
      </c>
      <c r="H4" s="34">
        <f>$C72*Inittialize!$G$21</f>
        <v>9.1033227127901696E-4</v>
      </c>
      <c r="I4" s="34">
        <f>$C72*Inittialize!$H$21</f>
        <v>9.1033227127901696E-4</v>
      </c>
      <c r="J4" s="34">
        <f>$C72*Inittialize!$I$21</f>
        <v>9.1033227127901696E-4</v>
      </c>
      <c r="K4" s="34">
        <f>$C72*Inittialize!$J$21*Inittialize!$C$26</f>
        <v>3.3612268477994475E-3</v>
      </c>
    </row>
    <row r="5" spans="1:21" x14ac:dyDescent="0.25">
      <c r="A5" s="32">
        <v>7</v>
      </c>
      <c r="B5" s="34">
        <f>$C73*Inittialize!$A$21*Inittialize!$C$25</f>
        <v>1.2604600679247927E-3</v>
      </c>
      <c r="C5" s="34">
        <f>$C73*Inittialize!$B$21</f>
        <v>1.8206645425580339E-3</v>
      </c>
      <c r="D5" s="34">
        <f>$C73*Inittialize!$C$21</f>
        <v>1.8206645425580339E-3</v>
      </c>
      <c r="E5" s="34">
        <f>$C73*Inittialize!$D$21</f>
        <v>1.8206645425580339E-3</v>
      </c>
      <c r="F5" s="34">
        <f>$C73*Inittialize!$E$21</f>
        <v>1.8206645425580339E-3</v>
      </c>
      <c r="G5" s="34">
        <f>$C73*Inittialize!$F$21</f>
        <v>1.8206645425580339E-3</v>
      </c>
      <c r="H5" s="34">
        <f>$C73*Inittialize!$G$21</f>
        <v>1.8206645425580339E-3</v>
      </c>
      <c r="I5" s="34">
        <f>$C73*Inittialize!$H$21</f>
        <v>1.8206645425580339E-3</v>
      </c>
      <c r="J5" s="34">
        <f>$C73*Inittialize!$I$21</f>
        <v>1.8206645425580339E-3</v>
      </c>
      <c r="K5" s="34">
        <f>$C73*Inittialize!$J$21*Inittialize!$C$26</f>
        <v>6.7224536955988951E-3</v>
      </c>
    </row>
    <row r="6" spans="1:21" x14ac:dyDescent="0.25">
      <c r="A6" s="32">
        <v>8</v>
      </c>
      <c r="B6" s="34">
        <f>$C74*Inittialize!$A$21*Inittialize!$C$25</f>
        <v>1.2604600679247927E-3</v>
      </c>
      <c r="C6" s="34">
        <f>$C74*Inittialize!$B$21</f>
        <v>1.8206645425580339E-3</v>
      </c>
      <c r="D6" s="34">
        <f>$C74*Inittialize!$C$21</f>
        <v>1.8206645425580339E-3</v>
      </c>
      <c r="E6" s="34">
        <f>$C74*Inittialize!$D$21</f>
        <v>1.8206645425580339E-3</v>
      </c>
      <c r="F6" s="34">
        <f>$C74*Inittialize!$E$21</f>
        <v>1.8206645425580339E-3</v>
      </c>
      <c r="G6" s="34">
        <f>$C74*Inittialize!$F$21</f>
        <v>1.8206645425580339E-3</v>
      </c>
      <c r="H6" s="34">
        <f>$C74*Inittialize!$G$21</f>
        <v>1.8206645425580339E-3</v>
      </c>
      <c r="I6" s="34">
        <f>$C74*Inittialize!$H$21</f>
        <v>1.8206645425580339E-3</v>
      </c>
      <c r="J6" s="34">
        <f>$C74*Inittialize!$I$21</f>
        <v>1.8206645425580339E-3</v>
      </c>
      <c r="K6" s="34">
        <f>$C74*Inittialize!$J$21*Inittialize!$C$26</f>
        <v>6.7224536955988951E-3</v>
      </c>
    </row>
    <row r="7" spans="1:21" x14ac:dyDescent="0.25">
      <c r="A7" s="32">
        <v>9</v>
      </c>
      <c r="B7" s="34">
        <f>$C75*Inittialize!$A$21*Inittialize!$C$25</f>
        <v>1.8906901018871894E-3</v>
      </c>
      <c r="C7" s="34">
        <f>$C75*Inittialize!$B$21</f>
        <v>2.7309968138370514E-3</v>
      </c>
      <c r="D7" s="34">
        <f>$C75*Inittialize!$C$21</f>
        <v>2.7309968138370514E-3</v>
      </c>
      <c r="E7" s="34">
        <f>$C75*Inittialize!$D$21</f>
        <v>2.7309968138370514E-3</v>
      </c>
      <c r="F7" s="34">
        <f>$C75*Inittialize!$E$21</f>
        <v>2.7309968138370514E-3</v>
      </c>
      <c r="G7" s="34">
        <f>$C75*Inittialize!$F$21</f>
        <v>2.7309968138370514E-3</v>
      </c>
      <c r="H7" s="34">
        <f>$C75*Inittialize!$G$21</f>
        <v>2.7309968138370514E-3</v>
      </c>
      <c r="I7" s="34">
        <f>$C75*Inittialize!$H$21</f>
        <v>2.7309968138370514E-3</v>
      </c>
      <c r="J7" s="34">
        <f>$C75*Inittialize!$I$21</f>
        <v>2.7309968138370514E-3</v>
      </c>
      <c r="K7" s="34">
        <f>$C75*Inittialize!$J$21*Inittialize!$C$26</f>
        <v>1.0083680543398345E-2</v>
      </c>
    </row>
    <row r="8" spans="1:21" x14ac:dyDescent="0.25">
      <c r="A8" s="32">
        <v>10</v>
      </c>
      <c r="B8" s="34">
        <f>$C76*Inittialize!$A$21*Inittialize!$C$25</f>
        <v>1.8906901018871894E-3</v>
      </c>
      <c r="C8" s="34">
        <f>$C76*Inittialize!$B$21</f>
        <v>2.7309968138370514E-3</v>
      </c>
      <c r="D8" s="34">
        <f>$C76*Inittialize!$C$21</f>
        <v>2.7309968138370514E-3</v>
      </c>
      <c r="E8" s="34">
        <f>$C76*Inittialize!$D$21</f>
        <v>2.7309968138370514E-3</v>
      </c>
      <c r="F8" s="34">
        <f>$C76*Inittialize!$E$21</f>
        <v>2.7309968138370514E-3</v>
      </c>
      <c r="G8" s="34">
        <f>$C76*Inittialize!$F$21</f>
        <v>2.7309968138370514E-3</v>
      </c>
      <c r="H8" s="34">
        <f>$C76*Inittialize!$G$21</f>
        <v>2.7309968138370514E-3</v>
      </c>
      <c r="I8" s="34">
        <f>$C76*Inittialize!$H$21</f>
        <v>2.7309968138370514E-3</v>
      </c>
      <c r="J8" s="34">
        <f>$C76*Inittialize!$I$21</f>
        <v>2.7309968138370514E-3</v>
      </c>
      <c r="K8" s="34">
        <f>$C76*Inittialize!$J$21*Inittialize!$C$26</f>
        <v>1.0083680543398345E-2</v>
      </c>
    </row>
    <row r="9" spans="1:21" x14ac:dyDescent="0.25">
      <c r="A9" s="32">
        <v>11</v>
      </c>
      <c r="B9" s="34">
        <f>$C77*Inittialize!$A$21*Inittialize!$C$25</f>
        <v>2.5209201358495858E-3</v>
      </c>
      <c r="C9" s="34">
        <f>$C77*Inittialize!$B$21</f>
        <v>3.6413290851160687E-3</v>
      </c>
      <c r="D9" s="34">
        <f>$C77*Inittialize!$C$21</f>
        <v>3.6413290851160687E-3</v>
      </c>
      <c r="E9" s="34">
        <f>$C77*Inittialize!$D$21</f>
        <v>3.6413290851160687E-3</v>
      </c>
      <c r="F9" s="34">
        <f>$C77*Inittialize!$E$21</f>
        <v>3.6413290851160687E-3</v>
      </c>
      <c r="G9" s="34">
        <f>$C77*Inittialize!$F$21</f>
        <v>3.6413290851160687E-3</v>
      </c>
      <c r="H9" s="34">
        <f>$C77*Inittialize!$G$21</f>
        <v>3.6413290851160687E-3</v>
      </c>
      <c r="I9" s="34">
        <f>$C77*Inittialize!$H$21</f>
        <v>3.6413290851160687E-3</v>
      </c>
      <c r="J9" s="34">
        <f>$C77*Inittialize!$I$21</f>
        <v>3.6413290851160687E-3</v>
      </c>
      <c r="K9" s="34">
        <f>$C77*Inittialize!$J$21*Inittialize!$C$26</f>
        <v>1.3444907391197794E-2</v>
      </c>
    </row>
    <row r="10" spans="1:21" x14ac:dyDescent="0.25">
      <c r="A10" s="32">
        <v>12</v>
      </c>
      <c r="B10" s="34">
        <f>$C78*Inittialize!$A$21*Inittialize!$C$25</f>
        <v>4.4116102377367754E-3</v>
      </c>
      <c r="C10" s="34">
        <f>$C78*Inittialize!$B$21</f>
        <v>6.3723258989531201E-3</v>
      </c>
      <c r="D10" s="34">
        <f>$C78*Inittialize!$C$21</f>
        <v>6.3723258989531201E-3</v>
      </c>
      <c r="E10" s="34">
        <f>$C78*Inittialize!$D$21</f>
        <v>6.3723258989531201E-3</v>
      </c>
      <c r="F10" s="34">
        <f>$C78*Inittialize!$E$21</f>
        <v>6.3723258989531201E-3</v>
      </c>
      <c r="G10" s="34">
        <f>$C78*Inittialize!$F$21</f>
        <v>6.3723258989531201E-3</v>
      </c>
      <c r="H10" s="34">
        <f>$C78*Inittialize!$G$21</f>
        <v>6.3723258989531201E-3</v>
      </c>
      <c r="I10" s="34">
        <f>$C78*Inittialize!$H$21</f>
        <v>6.3723258989531201E-3</v>
      </c>
      <c r="J10" s="34">
        <f>$C78*Inittialize!$I$21</f>
        <v>6.3723258989531201E-3</v>
      </c>
      <c r="K10" s="34">
        <f>$C78*Inittialize!$J$21*Inittialize!$C$26</f>
        <v>2.3528587934596137E-2</v>
      </c>
    </row>
    <row r="11" spans="1:21" x14ac:dyDescent="0.25">
      <c r="A11" s="32">
        <v>13</v>
      </c>
      <c r="B11" s="34">
        <f>$C79*Inittialize!$A$21*Inittialize!$C$25</f>
        <v>4.4116102377367754E-3</v>
      </c>
      <c r="C11" s="34">
        <f>$C79*Inittialize!$B$21</f>
        <v>6.3723258989531201E-3</v>
      </c>
      <c r="D11" s="34">
        <f>$C79*Inittialize!$C$21</f>
        <v>6.3723258989531201E-3</v>
      </c>
      <c r="E11" s="34">
        <f>$C79*Inittialize!$D$21</f>
        <v>6.3723258989531201E-3</v>
      </c>
      <c r="F11" s="34">
        <f>$C79*Inittialize!$E$21</f>
        <v>6.3723258989531201E-3</v>
      </c>
      <c r="G11" s="34">
        <f>$C79*Inittialize!$F$21</f>
        <v>6.3723258989531201E-3</v>
      </c>
      <c r="H11" s="34">
        <f>$C79*Inittialize!$G$21</f>
        <v>6.3723258989531201E-3</v>
      </c>
      <c r="I11" s="34">
        <f>$C79*Inittialize!$H$21</f>
        <v>6.3723258989531201E-3</v>
      </c>
      <c r="J11" s="34">
        <f>$C79*Inittialize!$I$21</f>
        <v>6.3723258989531201E-3</v>
      </c>
      <c r="K11" s="34">
        <f>$C79*Inittialize!$J$21*Inittialize!$C$26</f>
        <v>2.3528587934596137E-2</v>
      </c>
    </row>
    <row r="12" spans="1:21" x14ac:dyDescent="0.25">
      <c r="A12" s="32">
        <v>14</v>
      </c>
      <c r="B12" s="34">
        <f>$C80*Inittialize!$A$21*Inittialize!$C$25</f>
        <v>3.7813802037743789E-3</v>
      </c>
      <c r="C12" s="34">
        <f>$C80*Inittialize!$B$21</f>
        <v>5.4619936276741029E-3</v>
      </c>
      <c r="D12" s="34">
        <f>$C80*Inittialize!$C$21</f>
        <v>5.4619936276741029E-3</v>
      </c>
      <c r="E12" s="34">
        <f>$C80*Inittialize!$D$21</f>
        <v>5.4619936276741029E-3</v>
      </c>
      <c r="F12" s="34">
        <f>$C80*Inittialize!$E$21</f>
        <v>5.4619936276741029E-3</v>
      </c>
      <c r="G12" s="34">
        <f>$C80*Inittialize!$F$21</f>
        <v>5.4619936276741029E-3</v>
      </c>
      <c r="H12" s="34">
        <f>$C80*Inittialize!$G$21</f>
        <v>5.4619936276741029E-3</v>
      </c>
      <c r="I12" s="34">
        <f>$C80*Inittialize!$H$21</f>
        <v>5.4619936276741029E-3</v>
      </c>
      <c r="J12" s="34">
        <f>$C80*Inittialize!$I$21</f>
        <v>5.4619936276741029E-3</v>
      </c>
      <c r="K12" s="34">
        <f>$C80*Inittialize!$J$21*Inittialize!$C$26</f>
        <v>2.016736108679669E-2</v>
      </c>
    </row>
    <row r="13" spans="1:21" x14ac:dyDescent="0.25">
      <c r="A13" s="32">
        <v>15</v>
      </c>
      <c r="B13" s="34">
        <f>$C81*Inittialize!$A$21*Inittialize!$C$25</f>
        <v>3.7813802037743789E-3</v>
      </c>
      <c r="C13" s="34">
        <f>$C81*Inittialize!$B$21</f>
        <v>5.4619936276741029E-3</v>
      </c>
      <c r="D13" s="34">
        <f>$C81*Inittialize!$C$21</f>
        <v>5.4619936276741029E-3</v>
      </c>
      <c r="E13" s="34">
        <f>$C81*Inittialize!$D$21</f>
        <v>5.4619936276741029E-3</v>
      </c>
      <c r="F13" s="34">
        <f>$C81*Inittialize!$E$21</f>
        <v>5.4619936276741029E-3</v>
      </c>
      <c r="G13" s="34">
        <f>$C81*Inittialize!$F$21</f>
        <v>5.4619936276741029E-3</v>
      </c>
      <c r="H13" s="34">
        <f>$C81*Inittialize!$G$21</f>
        <v>5.4619936276741029E-3</v>
      </c>
      <c r="I13" s="34">
        <f>$C81*Inittialize!$H$21</f>
        <v>5.4619936276741029E-3</v>
      </c>
      <c r="J13" s="34">
        <f>$C81*Inittialize!$I$21</f>
        <v>5.4619936276741029E-3</v>
      </c>
      <c r="K13" s="34">
        <f>$C81*Inittialize!$J$21*Inittialize!$C$26</f>
        <v>2.016736108679669E-2</v>
      </c>
    </row>
    <row r="14" spans="1:21" x14ac:dyDescent="0.25">
      <c r="A14" s="32">
        <v>16</v>
      </c>
      <c r="B14" s="34">
        <f>$C82*Inittialize!$A$21*Inittialize!$C$25</f>
        <v>3.1511501698119823E-3</v>
      </c>
      <c r="C14" s="34">
        <f>$C82*Inittialize!$B$21</f>
        <v>4.5516613563950856E-3</v>
      </c>
      <c r="D14" s="34">
        <f>$C82*Inittialize!$C$21</f>
        <v>4.5516613563950856E-3</v>
      </c>
      <c r="E14" s="34">
        <f>$C82*Inittialize!$D$21</f>
        <v>4.5516613563950856E-3</v>
      </c>
      <c r="F14" s="34">
        <f>$C82*Inittialize!$E$21</f>
        <v>4.5516613563950856E-3</v>
      </c>
      <c r="G14" s="34">
        <f>$C82*Inittialize!$F$21</f>
        <v>4.5516613563950856E-3</v>
      </c>
      <c r="H14" s="34">
        <f>$C82*Inittialize!$G$21</f>
        <v>4.5516613563950856E-3</v>
      </c>
      <c r="I14" s="34">
        <f>$C82*Inittialize!$H$21</f>
        <v>4.5516613563950856E-3</v>
      </c>
      <c r="J14" s="34">
        <f>$C82*Inittialize!$I$21</f>
        <v>4.5516613563950856E-3</v>
      </c>
      <c r="K14" s="34">
        <f>$C82*Inittialize!$J$21*Inittialize!$C$26</f>
        <v>1.6806134238997239E-2</v>
      </c>
      <c r="M14" s="122"/>
    </row>
    <row r="15" spans="1:21" x14ac:dyDescent="0.25">
      <c r="A15" s="32">
        <v>17</v>
      </c>
      <c r="B15" s="34">
        <f>$C83*Inittialize!$A$21*Inittialize!$C$25</f>
        <v>3.1511501698119823E-3</v>
      </c>
      <c r="C15" s="34">
        <f>$C83*Inittialize!$B$21</f>
        <v>4.5516613563950856E-3</v>
      </c>
      <c r="D15" s="34">
        <f>$C83*Inittialize!$C$21</f>
        <v>4.5516613563950856E-3</v>
      </c>
      <c r="E15" s="34">
        <f>$C83*Inittialize!$D$21</f>
        <v>4.5516613563950856E-3</v>
      </c>
      <c r="F15" s="34">
        <f>$C83*Inittialize!$E$21</f>
        <v>4.5516613563950856E-3</v>
      </c>
      <c r="G15" s="34">
        <f>$C83*Inittialize!$F$21</f>
        <v>4.5516613563950856E-3</v>
      </c>
      <c r="H15" s="34">
        <f>$C83*Inittialize!$G$21</f>
        <v>4.5516613563950856E-3</v>
      </c>
      <c r="I15" s="34">
        <f>$C83*Inittialize!$H$21</f>
        <v>4.5516613563950856E-3</v>
      </c>
      <c r="J15" s="34">
        <f>$C83*Inittialize!$I$21</f>
        <v>4.5516613563950856E-3</v>
      </c>
      <c r="K15" s="34">
        <f>$C83*Inittialize!$J$21*Inittialize!$C$26</f>
        <v>1.6806134238997239E-2</v>
      </c>
    </row>
    <row r="16" spans="1:21" x14ac:dyDescent="0.25">
      <c r="A16" s="32">
        <v>18</v>
      </c>
      <c r="B16" s="34">
        <f>$C84*Inittialize!$A$21*Inittialize!$C$25</f>
        <v>2.5209201358495853E-3</v>
      </c>
      <c r="C16" s="34">
        <f>$C84*Inittialize!$B$21</f>
        <v>3.6413290851160678E-3</v>
      </c>
      <c r="D16" s="34">
        <f>$C84*Inittialize!$C$21</f>
        <v>3.6413290851160678E-3</v>
      </c>
      <c r="E16" s="34">
        <f>$C84*Inittialize!$D$21</f>
        <v>3.6413290851160678E-3</v>
      </c>
      <c r="F16" s="34">
        <f>$C84*Inittialize!$E$21</f>
        <v>3.6413290851160678E-3</v>
      </c>
      <c r="G16" s="34">
        <f>$C84*Inittialize!$F$21</f>
        <v>3.6413290851160678E-3</v>
      </c>
      <c r="H16" s="34">
        <f>$C84*Inittialize!$G$21</f>
        <v>3.6413290851160678E-3</v>
      </c>
      <c r="I16" s="34">
        <f>$C84*Inittialize!$H$21</f>
        <v>3.6413290851160678E-3</v>
      </c>
      <c r="J16" s="34">
        <f>$C84*Inittialize!$I$21</f>
        <v>3.6413290851160678E-3</v>
      </c>
      <c r="K16" s="34">
        <f>$C84*Inittialize!$J$21*Inittialize!$C$26</f>
        <v>1.344490739119779E-2</v>
      </c>
    </row>
    <row r="17" spans="1:13" x14ac:dyDescent="0.25">
      <c r="A17" s="32">
        <v>19</v>
      </c>
      <c r="B17" s="34">
        <f>$C85*Inittialize!$A$21*Inittialize!$C$25</f>
        <v>2.5209201358495853E-3</v>
      </c>
      <c r="C17" s="34">
        <f>$C85*Inittialize!$B$21</f>
        <v>3.6413290851160678E-3</v>
      </c>
      <c r="D17" s="34">
        <f>$C85*Inittialize!$C$21</f>
        <v>3.6413290851160678E-3</v>
      </c>
      <c r="E17" s="34">
        <f>$C85*Inittialize!$D$21</f>
        <v>3.6413290851160678E-3</v>
      </c>
      <c r="F17" s="34">
        <f>$C85*Inittialize!$E$21</f>
        <v>3.6413290851160678E-3</v>
      </c>
      <c r="G17" s="34">
        <f>$C85*Inittialize!$F$21</f>
        <v>3.6413290851160678E-3</v>
      </c>
      <c r="H17" s="34">
        <f>$C85*Inittialize!$G$21</f>
        <v>3.6413290851160678E-3</v>
      </c>
      <c r="I17" s="34">
        <f>$C85*Inittialize!$H$21</f>
        <v>3.6413290851160678E-3</v>
      </c>
      <c r="J17" s="34">
        <f>$C85*Inittialize!$I$21</f>
        <v>3.6413290851160678E-3</v>
      </c>
      <c r="K17" s="34">
        <f>$C85*Inittialize!$J$21*Inittialize!$C$26</f>
        <v>1.344490739119779E-2</v>
      </c>
      <c r="M17" s="33">
        <f>SUM(B3:K17)</f>
        <v>0.67644690311963807</v>
      </c>
    </row>
    <row r="18" spans="1:13" x14ac:dyDescent="0.25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5">
      <c r="A19" s="32">
        <v>13</v>
      </c>
      <c r="B19" s="34">
        <f>2*(Inittialize!$F$3*Inittialize!$F4*Inittialize!A$21)*(Inittialize!$C$25)</f>
        <v>6.3023003396239633E-4</v>
      </c>
      <c r="C19" s="34">
        <f>2*(Inittialize!$F$3*Inittialize!$F4*Inittialize!B$21)</f>
        <v>9.1033227127901696E-4</v>
      </c>
      <c r="D19" s="34">
        <f>2*(Inittialize!$F$3*Inittialize!$F4*Inittialize!C$21)</f>
        <v>9.1033227127901696E-4</v>
      </c>
      <c r="E19" s="34">
        <f>2*(Inittialize!$F$3*Inittialize!$F4*Inittialize!D$21)</f>
        <v>9.1033227127901696E-4</v>
      </c>
      <c r="F19" s="34">
        <f>2*(Inittialize!$F$3*Inittialize!$F4*Inittialize!E$21)</f>
        <v>9.1033227127901696E-4</v>
      </c>
      <c r="G19" s="34">
        <f>2*(Inittialize!$F$3*Inittialize!$F4*Inittialize!F$21)</f>
        <v>9.1033227127901696E-4</v>
      </c>
      <c r="H19" s="34">
        <f>2*(Inittialize!$F$3*Inittialize!$F4*Inittialize!G$21)</f>
        <v>9.1033227127901696E-4</v>
      </c>
      <c r="I19" s="34">
        <f>2*(Inittialize!$F$3*Inittialize!$F4*Inittialize!H$21)</f>
        <v>9.1033227127901696E-4</v>
      </c>
      <c r="J19" s="34">
        <f>2*(Inittialize!$F$3*Inittialize!$F4*Inittialize!I$21)</f>
        <v>9.1033227127901696E-4</v>
      </c>
      <c r="K19" s="34">
        <f>2*(Inittialize!$F$3*Inittialize!$F4*Inittialize!J$21)*Inittialize!$C$26</f>
        <v>3.3612268477994475E-3</v>
      </c>
    </row>
    <row r="20" spans="1:13" x14ac:dyDescent="0.25">
      <c r="A20" s="32">
        <v>14</v>
      </c>
      <c r="B20" s="34">
        <f>2*(Inittialize!$F$3*Inittialize!$F5*Inittialize!A$21)*(Inittialize!$C$25)</f>
        <v>6.3023003396239633E-4</v>
      </c>
      <c r="C20" s="34">
        <f>2*(Inittialize!$F$3*Inittialize!$F5*Inittialize!B$21)</f>
        <v>9.1033227127901696E-4</v>
      </c>
      <c r="D20" s="34">
        <f>2*(Inittialize!$F$3*Inittialize!$F5*Inittialize!C$21)</f>
        <v>9.1033227127901696E-4</v>
      </c>
      <c r="E20" s="34">
        <f>2*(Inittialize!$F$3*Inittialize!$F5*Inittialize!D$21)</f>
        <v>9.1033227127901696E-4</v>
      </c>
      <c r="F20" s="34">
        <f>2*(Inittialize!$F$3*Inittialize!$F5*Inittialize!E$21)</f>
        <v>9.1033227127901696E-4</v>
      </c>
      <c r="G20" s="34">
        <f>2*(Inittialize!$F$3*Inittialize!$F5*Inittialize!F$21)</f>
        <v>9.1033227127901696E-4</v>
      </c>
      <c r="H20" s="34">
        <f>2*(Inittialize!$F$3*Inittialize!$F5*Inittialize!G$21)</f>
        <v>9.1033227127901696E-4</v>
      </c>
      <c r="I20" s="34">
        <f>2*(Inittialize!$F$3*Inittialize!$F5*Inittialize!H$21)</f>
        <v>9.1033227127901696E-4</v>
      </c>
      <c r="J20" s="34">
        <f>2*(Inittialize!$F$3*Inittialize!$F5*Inittialize!I$21)</f>
        <v>9.1033227127901696E-4</v>
      </c>
      <c r="K20" s="34">
        <f>2*(Inittialize!$F$3*Inittialize!$F5*Inittialize!J$21)*Inittialize!$C$26</f>
        <v>3.3612268477994475E-3</v>
      </c>
    </row>
    <row r="21" spans="1:13" x14ac:dyDescent="0.25">
      <c r="A21" s="32">
        <v>15</v>
      </c>
      <c r="B21" s="34">
        <f>2*(Inittialize!$F$3*Inittialize!$F6*Inittialize!A$21)*(Inittialize!$C$25)</f>
        <v>6.3023003396239633E-4</v>
      </c>
      <c r="C21" s="34">
        <f>2*(Inittialize!$F$3*Inittialize!$F6*Inittialize!B$21)</f>
        <v>9.1033227127901696E-4</v>
      </c>
      <c r="D21" s="34">
        <f>2*(Inittialize!$F$3*Inittialize!$F6*Inittialize!C$21)</f>
        <v>9.1033227127901696E-4</v>
      </c>
      <c r="E21" s="34">
        <f>2*(Inittialize!$F$3*Inittialize!$F6*Inittialize!D$21)</f>
        <v>9.1033227127901696E-4</v>
      </c>
      <c r="F21" s="34">
        <f>2*(Inittialize!$F$3*Inittialize!$F6*Inittialize!E$21)</f>
        <v>9.1033227127901696E-4</v>
      </c>
      <c r="G21" s="34">
        <f>2*(Inittialize!$F$3*Inittialize!$F6*Inittialize!F$21)</f>
        <v>9.1033227127901696E-4</v>
      </c>
      <c r="H21" s="34">
        <f>2*(Inittialize!$F$3*Inittialize!$F6*Inittialize!G$21)</f>
        <v>9.1033227127901696E-4</v>
      </c>
      <c r="I21" s="34">
        <f>2*(Inittialize!$F$3*Inittialize!$F6*Inittialize!H$21)</f>
        <v>9.1033227127901696E-4</v>
      </c>
      <c r="J21" s="34">
        <f>2*(Inittialize!$F$3*Inittialize!$F6*Inittialize!I$21)</f>
        <v>9.1033227127901696E-4</v>
      </c>
      <c r="K21" s="34">
        <f>2*(Inittialize!$F$3*Inittialize!$F6*Inittialize!J$21)*Inittialize!$C$26</f>
        <v>3.3612268477994475E-3</v>
      </c>
    </row>
    <row r="22" spans="1:13" x14ac:dyDescent="0.25">
      <c r="A22" s="32">
        <v>16</v>
      </c>
      <c r="B22" s="34">
        <f>2*(Inittialize!$F$3*Inittialize!$F7*Inittialize!A$21)*(Inittialize!$C$25)</f>
        <v>6.3023003396239633E-4</v>
      </c>
      <c r="C22" s="34">
        <f>2*(Inittialize!$F$3*Inittialize!$F7*Inittialize!B$21)</f>
        <v>9.1033227127901696E-4</v>
      </c>
      <c r="D22" s="34">
        <f>2*(Inittialize!$F$3*Inittialize!$F7*Inittialize!C$21)</f>
        <v>9.1033227127901696E-4</v>
      </c>
      <c r="E22" s="34">
        <f>2*(Inittialize!$F$3*Inittialize!$F7*Inittialize!D$21)</f>
        <v>9.1033227127901696E-4</v>
      </c>
      <c r="F22" s="34">
        <f>2*(Inittialize!$F$3*Inittialize!$F7*Inittialize!E$21)</f>
        <v>9.1033227127901696E-4</v>
      </c>
      <c r="G22" s="34">
        <f>2*(Inittialize!$F$3*Inittialize!$F7*Inittialize!F$21)</f>
        <v>9.1033227127901696E-4</v>
      </c>
      <c r="H22" s="34">
        <f>2*(Inittialize!$F$3*Inittialize!$F7*Inittialize!G$21)</f>
        <v>9.1033227127901696E-4</v>
      </c>
      <c r="I22" s="34">
        <f>2*(Inittialize!$F$3*Inittialize!$F7*Inittialize!H$21)</f>
        <v>9.1033227127901696E-4</v>
      </c>
      <c r="J22" s="34">
        <f>2*(Inittialize!$F$3*Inittialize!$F7*Inittialize!I$21)</f>
        <v>9.1033227127901696E-4</v>
      </c>
      <c r="K22" s="34">
        <f>2*(Inittialize!$F$3*Inittialize!$F7*Inittialize!J$21)*Inittialize!$C$26</f>
        <v>3.3612268477994475E-3</v>
      </c>
    </row>
    <row r="23" spans="1:13" x14ac:dyDescent="0.25">
      <c r="A23" s="32">
        <v>17</v>
      </c>
      <c r="B23" s="34">
        <f>2*(Inittialize!$F$3*Inittialize!$F8*Inittialize!A$21)*(Inittialize!$C$25)</f>
        <v>6.3023003396239633E-4</v>
      </c>
      <c r="C23" s="34">
        <f>2*(Inittialize!$F$3*Inittialize!$F8*Inittialize!B$21)</f>
        <v>9.1033227127901696E-4</v>
      </c>
      <c r="D23" s="34">
        <f>2*(Inittialize!$F$3*Inittialize!$F8*Inittialize!C$21)</f>
        <v>9.1033227127901696E-4</v>
      </c>
      <c r="E23" s="34">
        <f>2*(Inittialize!$F$3*Inittialize!$F8*Inittialize!D$21)</f>
        <v>9.1033227127901696E-4</v>
      </c>
      <c r="F23" s="34">
        <f>2*(Inittialize!$F$3*Inittialize!$F8*Inittialize!E$21)</f>
        <v>9.1033227127901696E-4</v>
      </c>
      <c r="G23" s="34">
        <f>2*(Inittialize!$F$3*Inittialize!$F8*Inittialize!F$21)</f>
        <v>9.1033227127901696E-4</v>
      </c>
      <c r="H23" s="34">
        <f>2*(Inittialize!$F$3*Inittialize!$F8*Inittialize!G$21)</f>
        <v>9.1033227127901696E-4</v>
      </c>
      <c r="I23" s="34">
        <f>2*(Inittialize!$F$3*Inittialize!$F8*Inittialize!H$21)</f>
        <v>9.1033227127901696E-4</v>
      </c>
      <c r="J23" s="34">
        <f>2*(Inittialize!$F$3*Inittialize!$F8*Inittialize!I$21)</f>
        <v>9.1033227127901696E-4</v>
      </c>
      <c r="K23" s="34">
        <f>2*(Inittialize!$F$3*Inittialize!$F8*Inittialize!J$21)*Inittialize!$C$26</f>
        <v>3.3612268477994475E-3</v>
      </c>
    </row>
    <row r="24" spans="1:13" x14ac:dyDescent="0.25">
      <c r="A24" s="32">
        <v>18</v>
      </c>
      <c r="B24" s="34">
        <f>2*(Inittialize!$F$3*Inittialize!$F9*Inittialize!A$21)*(Inittialize!$C$25)</f>
        <v>6.3023003396239633E-4</v>
      </c>
      <c r="C24" s="34">
        <f>2*(Inittialize!$F$3*Inittialize!$F9*Inittialize!B$21)</f>
        <v>9.1033227127901696E-4</v>
      </c>
      <c r="D24" s="34">
        <f>2*(Inittialize!$F$3*Inittialize!$F9*Inittialize!C$21)</f>
        <v>9.1033227127901696E-4</v>
      </c>
      <c r="E24" s="34">
        <f>2*(Inittialize!$F$3*Inittialize!$F9*Inittialize!D$21)</f>
        <v>9.1033227127901696E-4</v>
      </c>
      <c r="F24" s="34">
        <f>2*(Inittialize!$F$3*Inittialize!$F9*Inittialize!E$21)</f>
        <v>9.1033227127901696E-4</v>
      </c>
      <c r="G24" s="34">
        <f>2*(Inittialize!$F$3*Inittialize!$F9*Inittialize!F$21)</f>
        <v>9.1033227127901696E-4</v>
      </c>
      <c r="H24" s="34">
        <f>2*(Inittialize!$F$3*Inittialize!$F9*Inittialize!G$21)</f>
        <v>9.1033227127901696E-4</v>
      </c>
      <c r="I24" s="34">
        <f>2*(Inittialize!$F$3*Inittialize!$F9*Inittialize!H$21)</f>
        <v>9.1033227127901696E-4</v>
      </c>
      <c r="J24" s="34">
        <f>2*(Inittialize!$F$3*Inittialize!$F9*Inittialize!I$21)</f>
        <v>9.1033227127901696E-4</v>
      </c>
      <c r="K24" s="34">
        <f>2*(Inittialize!$F$3*Inittialize!$F9*Inittialize!J$21)*Inittialize!$C$26</f>
        <v>3.3612268477994475E-3</v>
      </c>
    </row>
    <row r="25" spans="1:13" x14ac:dyDescent="0.25">
      <c r="A25" s="32">
        <v>19</v>
      </c>
      <c r="B25" s="34">
        <f>2*(Inittialize!$F$3*Inittialize!$F10*Inittialize!A$21)*(Inittialize!$C$25)</f>
        <v>6.3023003396239633E-4</v>
      </c>
      <c r="C25" s="34">
        <f>2*(Inittialize!$F$3*Inittialize!$F10*Inittialize!B$21)</f>
        <v>9.1033227127901696E-4</v>
      </c>
      <c r="D25" s="34">
        <f>2*(Inittialize!$F$3*Inittialize!$F10*Inittialize!C$21)</f>
        <v>9.1033227127901696E-4</v>
      </c>
      <c r="E25" s="34">
        <f>2*(Inittialize!$F$3*Inittialize!$F10*Inittialize!D$21)</f>
        <v>9.1033227127901696E-4</v>
      </c>
      <c r="F25" s="34">
        <f>2*(Inittialize!$F$3*Inittialize!$F10*Inittialize!E$21)</f>
        <v>9.1033227127901696E-4</v>
      </c>
      <c r="G25" s="34">
        <f>2*(Inittialize!$F$3*Inittialize!$F10*Inittialize!F$21)</f>
        <v>9.1033227127901696E-4</v>
      </c>
      <c r="H25" s="34">
        <f>2*(Inittialize!$F$3*Inittialize!$F10*Inittialize!G$21)</f>
        <v>9.1033227127901696E-4</v>
      </c>
      <c r="I25" s="34">
        <f>2*(Inittialize!$F$3*Inittialize!$F10*Inittialize!H$21)</f>
        <v>9.1033227127901696E-4</v>
      </c>
      <c r="J25" s="34">
        <f>2*(Inittialize!$F$3*Inittialize!$F10*Inittialize!I$21)</f>
        <v>9.1033227127901696E-4</v>
      </c>
      <c r="K25" s="34">
        <f>2*(Inittialize!$F$3*Inittialize!$F10*Inittialize!J$21)*Inittialize!$C$26</f>
        <v>3.3612268477994475E-3</v>
      </c>
    </row>
    <row r="26" spans="1:13" x14ac:dyDescent="0.25">
      <c r="A26" s="32">
        <v>20</v>
      </c>
      <c r="B26" s="34">
        <f>2*(Inittialize!$F$3*Inittialize!$F11*Inittialize!A$21)*(Inittialize!$C$25)</f>
        <v>6.3023003396239633E-4</v>
      </c>
      <c r="C26" s="34">
        <f>2*(Inittialize!$F$3*Inittialize!$F11*Inittialize!B$21)</f>
        <v>9.1033227127901696E-4</v>
      </c>
      <c r="D26" s="34">
        <f>2*(Inittialize!$F$3*Inittialize!$F11*Inittialize!C$21)</f>
        <v>9.1033227127901696E-4</v>
      </c>
      <c r="E26" s="34">
        <f>2*(Inittialize!$F$3*Inittialize!$F11*Inittialize!D$21)</f>
        <v>9.1033227127901696E-4</v>
      </c>
      <c r="F26" s="34">
        <f>2*(Inittialize!$F$3*Inittialize!$F11*Inittialize!E$21)</f>
        <v>9.1033227127901696E-4</v>
      </c>
      <c r="G26" s="34">
        <f>2*(Inittialize!$F$3*Inittialize!$F11*Inittialize!F$21)</f>
        <v>9.1033227127901696E-4</v>
      </c>
      <c r="H26" s="34">
        <f>2*(Inittialize!$F$3*Inittialize!$F11*Inittialize!G$21)</f>
        <v>9.1033227127901696E-4</v>
      </c>
      <c r="I26" s="34">
        <f>2*(Inittialize!$F$3*Inittialize!$F11*Inittialize!H$21)</f>
        <v>9.1033227127901696E-4</v>
      </c>
      <c r="J26" s="34">
        <f>2*(Inittialize!$F$3*Inittialize!$F11*Inittialize!I$21)</f>
        <v>9.1033227127901696E-4</v>
      </c>
      <c r="K26" s="34">
        <f>2*(Inittialize!$F$3*Inittialize!$F11*Inittialize!J$21)*Inittialize!$C$26</f>
        <v>3.3612268477994475E-3</v>
      </c>
    </row>
    <row r="27" spans="1:13" x14ac:dyDescent="0.25">
      <c r="A27" s="32">
        <v>21</v>
      </c>
      <c r="B27" s="34">
        <f>2*(Inittialize!$F$3*Inittialize!$F12*Inittialize!A$21)*(Inittialize!$C$25)</f>
        <v>2.5209201358495853E-3</v>
      </c>
      <c r="C27" s="34">
        <f>2*(Inittialize!$F$3*Inittialize!$F12*Inittialize!B$21)</f>
        <v>3.6413290851160678E-3</v>
      </c>
      <c r="D27" s="34">
        <f>2*(Inittialize!$F$3*Inittialize!$F12*Inittialize!C$21)</f>
        <v>3.6413290851160678E-3</v>
      </c>
      <c r="E27" s="34">
        <f>2*(Inittialize!$F$3*Inittialize!$F12*Inittialize!D$21)</f>
        <v>3.6413290851160678E-3</v>
      </c>
      <c r="F27" s="34">
        <f>2*(Inittialize!$F$3*Inittialize!$F12*Inittialize!E$21)</f>
        <v>3.6413290851160678E-3</v>
      </c>
      <c r="G27" s="34">
        <f>2*(Inittialize!$F$3*Inittialize!$F12*Inittialize!F$21)</f>
        <v>3.6413290851160678E-3</v>
      </c>
      <c r="H27" s="34">
        <f>2*(Inittialize!$F$3*Inittialize!$F12*Inittialize!G$21)</f>
        <v>3.6413290851160678E-3</v>
      </c>
      <c r="I27" s="34">
        <f>2*(Inittialize!$F$3*Inittialize!$F12*Inittialize!H$21)</f>
        <v>3.6413290851160678E-3</v>
      </c>
      <c r="J27" s="34">
        <f>2*(Inittialize!$F$3*Inittialize!$F12*Inittialize!I$21)</f>
        <v>3.6413290851160678E-3</v>
      </c>
      <c r="K27" s="34">
        <f>2*(Inittialize!$F$3*Inittialize!$F12*Inittialize!J$21)*Inittialize!$C$26</f>
        <v>1.344490739119779E-2</v>
      </c>
      <c r="M27" s="33">
        <f>SUM(B19:K27)</f>
        <v>0.13528938062392776</v>
      </c>
    </row>
    <row r="28" spans="1:13" x14ac:dyDescent="0.25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5">
      <c r="A29" s="32" t="s">
        <v>1</v>
      </c>
      <c r="B29" s="34">
        <f>(Inittialize!$A$21)^2*Inittialize!A21*(Inittialize!$C$25)</f>
        <v>3.1511501698119817E-4</v>
      </c>
      <c r="C29" s="34">
        <f>(Inittialize!$F3^2)*Inittialize!B$21</f>
        <v>4.5516613563950848E-4</v>
      </c>
      <c r="D29" s="34">
        <f>(Inittialize!$F3^2)*Inittialize!C$21</f>
        <v>4.5516613563950848E-4</v>
      </c>
      <c r="E29" s="34">
        <f>(Inittialize!$F3^2)*Inittialize!D$21</f>
        <v>4.5516613563950848E-4</v>
      </c>
      <c r="F29" s="34">
        <f>(Inittialize!$F3^2)*Inittialize!E$21</f>
        <v>4.5516613563950848E-4</v>
      </c>
      <c r="G29" s="34">
        <f>(Inittialize!$F3^2)*Inittialize!F$21</f>
        <v>4.5516613563950848E-4</v>
      </c>
      <c r="H29" s="34">
        <f>(Inittialize!$F3^2)*Inittialize!G$21</f>
        <v>4.5516613563950848E-4</v>
      </c>
      <c r="I29" s="34">
        <f>(Inittialize!$F3^2)*Inittialize!H$21</f>
        <v>4.5516613563950848E-4</v>
      </c>
      <c r="J29" s="34">
        <f>(Inittialize!$F3^2)*Inittialize!I$21</f>
        <v>4.5516613563950848E-4</v>
      </c>
      <c r="K29" s="34">
        <f>(Inittialize!F3)^2*(Inittialize!J$21)*(Inittialize!$C$26)</f>
        <v>1.6806134238997238E-3</v>
      </c>
    </row>
    <row r="30" spans="1:13" x14ac:dyDescent="0.25">
      <c r="A30" s="32">
        <v>2</v>
      </c>
      <c r="B30" s="34">
        <f>(Inittialize!$A$21)^2*Inittialize!F4*(Inittialize!$C$25)</f>
        <v>3.1511501698119817E-4</v>
      </c>
      <c r="C30" s="34">
        <f>(Inittialize!$F4^2)*Inittialize!B$21</f>
        <v>4.5516613563950848E-4</v>
      </c>
      <c r="D30" s="34">
        <f>(Inittialize!$F4^2)*Inittialize!C$21</f>
        <v>4.5516613563950848E-4</v>
      </c>
      <c r="E30" s="34">
        <f>(Inittialize!$F4^2)*Inittialize!D$21</f>
        <v>4.5516613563950848E-4</v>
      </c>
      <c r="F30" s="34">
        <f>(Inittialize!$F4^2)*Inittialize!E$21</f>
        <v>4.5516613563950848E-4</v>
      </c>
      <c r="G30" s="34">
        <f>(Inittialize!$F4^2)*Inittialize!F$21</f>
        <v>4.5516613563950848E-4</v>
      </c>
      <c r="H30" s="34">
        <f>(Inittialize!$F4^2)*Inittialize!G$21</f>
        <v>4.5516613563950848E-4</v>
      </c>
      <c r="I30" s="34">
        <f>(Inittialize!$F4^2)*Inittialize!H$21</f>
        <v>4.5516613563950848E-4</v>
      </c>
      <c r="J30" s="34">
        <f>(Inittialize!$F4^2)*Inittialize!I$21</f>
        <v>4.5516613563950848E-4</v>
      </c>
      <c r="K30" s="34">
        <f>(Inittialize!F4)^2*(Inittialize!J$21)*(Inittialize!$C$26)</f>
        <v>1.6806134238997238E-3</v>
      </c>
    </row>
    <row r="31" spans="1:13" x14ac:dyDescent="0.25">
      <c r="A31" s="32">
        <v>3</v>
      </c>
      <c r="B31" s="34">
        <f>(Inittialize!$A$21)^2*Inittialize!F5*(Inittialize!$C$25)</f>
        <v>3.1511501698119817E-4</v>
      </c>
      <c r="C31" s="34">
        <f>(Inittialize!$F5^2)*Inittialize!B$21</f>
        <v>4.5516613563950848E-4</v>
      </c>
      <c r="D31" s="34">
        <f>(Inittialize!$F5^2)*Inittialize!C$21</f>
        <v>4.5516613563950848E-4</v>
      </c>
      <c r="E31" s="34">
        <f>(Inittialize!$F5^2)*Inittialize!D$21</f>
        <v>4.5516613563950848E-4</v>
      </c>
      <c r="F31" s="34">
        <f>(Inittialize!$F5^2)*Inittialize!E$21</f>
        <v>4.5516613563950848E-4</v>
      </c>
      <c r="G31" s="34">
        <f>(Inittialize!$F5^2)*Inittialize!F$21</f>
        <v>4.5516613563950848E-4</v>
      </c>
      <c r="H31" s="34">
        <f>(Inittialize!$F5^2)*Inittialize!G$21</f>
        <v>4.5516613563950848E-4</v>
      </c>
      <c r="I31" s="34">
        <f>(Inittialize!$F5^2)*Inittialize!H$21</f>
        <v>4.5516613563950848E-4</v>
      </c>
      <c r="J31" s="34">
        <f>(Inittialize!$F5^2)*Inittialize!I$21</f>
        <v>4.5516613563950848E-4</v>
      </c>
      <c r="K31" s="34">
        <f>(Inittialize!F5)^2*(Inittialize!J$21)*(Inittialize!$C$26)</f>
        <v>1.6806134238997238E-3</v>
      </c>
    </row>
    <row r="32" spans="1:13" x14ac:dyDescent="0.25">
      <c r="A32" s="32">
        <v>4</v>
      </c>
      <c r="B32" s="34">
        <f>(Inittialize!$A$21)^2*Inittialize!F6*(Inittialize!$C$25)</f>
        <v>3.1511501698119817E-4</v>
      </c>
      <c r="C32" s="34">
        <f>(Inittialize!$F6^2)*Inittialize!B$21</f>
        <v>4.5516613563950848E-4</v>
      </c>
      <c r="D32" s="34">
        <f>(Inittialize!$F6^2)*Inittialize!C$21</f>
        <v>4.5516613563950848E-4</v>
      </c>
      <c r="E32" s="34">
        <f>(Inittialize!$F6^2)*Inittialize!D$21</f>
        <v>4.5516613563950848E-4</v>
      </c>
      <c r="F32" s="34">
        <f>(Inittialize!$F6^2)*Inittialize!E$21</f>
        <v>4.5516613563950848E-4</v>
      </c>
      <c r="G32" s="34">
        <f>(Inittialize!$F6^2)*Inittialize!F$21</f>
        <v>4.5516613563950848E-4</v>
      </c>
      <c r="H32" s="34">
        <f>(Inittialize!$F6^2)*Inittialize!G$21</f>
        <v>4.5516613563950848E-4</v>
      </c>
      <c r="I32" s="34">
        <f>(Inittialize!$F6^2)*Inittialize!H$21</f>
        <v>4.5516613563950848E-4</v>
      </c>
      <c r="J32" s="34">
        <f>(Inittialize!$F6^2)*Inittialize!I$21</f>
        <v>4.5516613563950848E-4</v>
      </c>
      <c r="K32" s="34">
        <f>(Inittialize!F6)^2*(Inittialize!J$21)*(Inittialize!$C$26)</f>
        <v>1.6806134238997238E-3</v>
      </c>
    </row>
    <row r="33" spans="1:13" x14ac:dyDescent="0.25">
      <c r="A33" s="32">
        <v>5</v>
      </c>
      <c r="B33" s="34">
        <f>(Inittialize!$A$21)^2*Inittialize!F7*(Inittialize!$C$25)</f>
        <v>3.1511501698119817E-4</v>
      </c>
      <c r="C33" s="34">
        <f>(Inittialize!$F7^2)*Inittialize!B$21</f>
        <v>4.5516613563950848E-4</v>
      </c>
      <c r="D33" s="34">
        <f>(Inittialize!$F7^2)*Inittialize!C$21</f>
        <v>4.5516613563950848E-4</v>
      </c>
      <c r="E33" s="34">
        <f>(Inittialize!$F7^2)*Inittialize!D$21</f>
        <v>4.5516613563950848E-4</v>
      </c>
      <c r="F33" s="34">
        <f>(Inittialize!$F7^2)*Inittialize!E$21</f>
        <v>4.5516613563950848E-4</v>
      </c>
      <c r="G33" s="34">
        <f>(Inittialize!$F7^2)*Inittialize!F$21</f>
        <v>4.5516613563950848E-4</v>
      </c>
      <c r="H33" s="34">
        <f>(Inittialize!$F7^2)*Inittialize!G$21</f>
        <v>4.5516613563950848E-4</v>
      </c>
      <c r="I33" s="34">
        <f>(Inittialize!$F7^2)*Inittialize!H$21</f>
        <v>4.5516613563950848E-4</v>
      </c>
      <c r="J33" s="34">
        <f>(Inittialize!$F7^2)*Inittialize!I$21</f>
        <v>4.5516613563950848E-4</v>
      </c>
      <c r="K33" s="34">
        <f>(Inittialize!F7)^2*(Inittialize!J$21)*(Inittialize!$C$26)</f>
        <v>1.6806134238997238E-3</v>
      </c>
    </row>
    <row r="34" spans="1:13" x14ac:dyDescent="0.25">
      <c r="A34" s="32">
        <v>6</v>
      </c>
      <c r="B34" s="34">
        <f>(Inittialize!$A$21)^2*Inittialize!F8*(Inittialize!$C$25)</f>
        <v>3.1511501698119817E-4</v>
      </c>
      <c r="C34" s="34">
        <f>(Inittialize!$F8^2)*Inittialize!B$21</f>
        <v>4.5516613563950848E-4</v>
      </c>
      <c r="D34" s="34">
        <f>(Inittialize!$F8^2)*Inittialize!C$21</f>
        <v>4.5516613563950848E-4</v>
      </c>
      <c r="E34" s="34">
        <f>(Inittialize!$F8^2)*Inittialize!D$21</f>
        <v>4.5516613563950848E-4</v>
      </c>
      <c r="F34" s="34">
        <f>(Inittialize!$F8^2)*Inittialize!E$21</f>
        <v>4.5516613563950848E-4</v>
      </c>
      <c r="G34" s="34">
        <f>(Inittialize!$F8^2)*Inittialize!F$21</f>
        <v>4.5516613563950848E-4</v>
      </c>
      <c r="H34" s="34">
        <f>(Inittialize!$F8^2)*Inittialize!G$21</f>
        <v>4.5516613563950848E-4</v>
      </c>
      <c r="I34" s="34">
        <f>(Inittialize!$F8^2)*Inittialize!H$21</f>
        <v>4.5516613563950848E-4</v>
      </c>
      <c r="J34" s="34">
        <f>(Inittialize!$F8^2)*Inittialize!I$21</f>
        <v>4.5516613563950848E-4</v>
      </c>
      <c r="K34" s="34">
        <f>(Inittialize!F8)^2*(Inittialize!J$21)*(Inittialize!$C$26)</f>
        <v>1.6806134238997238E-3</v>
      </c>
    </row>
    <row r="35" spans="1:13" x14ac:dyDescent="0.25">
      <c r="A35" s="32">
        <v>7</v>
      </c>
      <c r="B35" s="34">
        <f>(Inittialize!$A$21)^2*Inittialize!F9*(Inittialize!$C$25)</f>
        <v>3.1511501698119817E-4</v>
      </c>
      <c r="C35" s="34">
        <f>(Inittialize!$F9^2)*Inittialize!B$21</f>
        <v>4.5516613563950848E-4</v>
      </c>
      <c r="D35" s="34">
        <f>(Inittialize!$F9^2)*Inittialize!C$21</f>
        <v>4.5516613563950848E-4</v>
      </c>
      <c r="E35" s="34">
        <f>(Inittialize!$F9^2)*Inittialize!D$21</f>
        <v>4.5516613563950848E-4</v>
      </c>
      <c r="F35" s="34">
        <f>(Inittialize!$F9^2)*Inittialize!E$21</f>
        <v>4.5516613563950848E-4</v>
      </c>
      <c r="G35" s="34">
        <f>(Inittialize!$F9^2)*Inittialize!F$21</f>
        <v>4.5516613563950848E-4</v>
      </c>
      <c r="H35" s="34">
        <f>(Inittialize!$F9^2)*Inittialize!G$21</f>
        <v>4.5516613563950848E-4</v>
      </c>
      <c r="I35" s="34">
        <f>(Inittialize!$F9^2)*Inittialize!H$21</f>
        <v>4.5516613563950848E-4</v>
      </c>
      <c r="J35" s="34">
        <f>(Inittialize!$F9^2)*Inittialize!I$21</f>
        <v>4.5516613563950848E-4</v>
      </c>
      <c r="K35" s="34">
        <f>(Inittialize!F9)^2*(Inittialize!J$21)*(Inittialize!$C$26)</f>
        <v>1.6806134238997238E-3</v>
      </c>
    </row>
    <row r="36" spans="1:13" x14ac:dyDescent="0.25">
      <c r="A36" s="32">
        <v>8</v>
      </c>
      <c r="B36" s="34">
        <f>(Inittialize!$A$21)^2*Inittialize!F10*(Inittialize!$C$25)</f>
        <v>3.1511501698119817E-4</v>
      </c>
      <c r="C36" s="34">
        <f>(Inittialize!$F10^2)*Inittialize!B$21</f>
        <v>4.5516613563950848E-4</v>
      </c>
      <c r="D36" s="34">
        <f>(Inittialize!$F10^2)*Inittialize!C$21</f>
        <v>4.5516613563950848E-4</v>
      </c>
      <c r="E36" s="34">
        <f>(Inittialize!$F10^2)*Inittialize!D$21</f>
        <v>4.5516613563950848E-4</v>
      </c>
      <c r="F36" s="34">
        <f>(Inittialize!$F10^2)*Inittialize!E$21</f>
        <v>4.5516613563950848E-4</v>
      </c>
      <c r="G36" s="34">
        <f>(Inittialize!$F10^2)*Inittialize!F$21</f>
        <v>4.5516613563950848E-4</v>
      </c>
      <c r="H36" s="34">
        <f>(Inittialize!$F10^2)*Inittialize!G$21</f>
        <v>4.5516613563950848E-4</v>
      </c>
      <c r="I36" s="34">
        <f>(Inittialize!$F10^2)*Inittialize!H$21</f>
        <v>4.5516613563950848E-4</v>
      </c>
      <c r="J36" s="34">
        <f>(Inittialize!$F10^2)*Inittialize!I$21</f>
        <v>4.5516613563950848E-4</v>
      </c>
      <c r="K36" s="34">
        <f>(Inittialize!F10)^2*(Inittialize!J$21)*(Inittialize!$C$26)</f>
        <v>1.6806134238997238E-3</v>
      </c>
    </row>
    <row r="37" spans="1:13" x14ac:dyDescent="0.25">
      <c r="A37" s="32">
        <v>9</v>
      </c>
      <c r="B37" s="34">
        <f>(Inittialize!$A$21)^2*Inittialize!F11*(Inittialize!$C$25)</f>
        <v>3.1511501698119817E-4</v>
      </c>
      <c r="C37" s="34">
        <f>(Inittialize!$F11^2)*Inittialize!B$21</f>
        <v>4.5516613563950848E-4</v>
      </c>
      <c r="D37" s="34">
        <f>(Inittialize!$F11^2)*Inittialize!C$21</f>
        <v>4.5516613563950848E-4</v>
      </c>
      <c r="E37" s="34">
        <f>(Inittialize!$F11^2)*Inittialize!D$21</f>
        <v>4.5516613563950848E-4</v>
      </c>
      <c r="F37" s="34">
        <f>(Inittialize!$F11^2)*Inittialize!E$21</f>
        <v>4.5516613563950848E-4</v>
      </c>
      <c r="G37" s="34">
        <f>(Inittialize!$F11^2)*Inittialize!F$21</f>
        <v>4.5516613563950848E-4</v>
      </c>
      <c r="H37" s="34">
        <f>(Inittialize!$F11^2)*Inittialize!G$21</f>
        <v>4.5516613563950848E-4</v>
      </c>
      <c r="I37" s="34">
        <f>(Inittialize!$F11^2)*Inittialize!H$21</f>
        <v>4.5516613563950848E-4</v>
      </c>
      <c r="J37" s="34">
        <f>(Inittialize!$F11^2)*Inittialize!I$21</f>
        <v>4.5516613563950848E-4</v>
      </c>
      <c r="K37" s="34">
        <f>(Inittialize!F11)^2*(Inittialize!J$21)*(Inittialize!$C$26)</f>
        <v>1.6806134238997238E-3</v>
      </c>
    </row>
    <row r="38" spans="1:13" x14ac:dyDescent="0.25">
      <c r="A38" s="32">
        <v>10</v>
      </c>
      <c r="B38" s="34">
        <f>(Inittialize!F12)^2*(Inittialize!A21)*(Inittialize!$C$25)</f>
        <v>5.0418402716991707E-3</v>
      </c>
      <c r="C38" s="34">
        <f>(Inittialize!$F12^2)*Inittialize!B$21</f>
        <v>7.2826581702321357E-3</v>
      </c>
      <c r="D38" s="34">
        <f>(Inittialize!$F12^2)*Inittialize!C$21</f>
        <v>7.2826581702321357E-3</v>
      </c>
      <c r="E38" s="34">
        <f>(Inittialize!$F12^2)*Inittialize!D$21</f>
        <v>7.2826581702321357E-3</v>
      </c>
      <c r="F38" s="34">
        <f>(Inittialize!$F12^2)*Inittialize!E$21</f>
        <v>7.2826581702321357E-3</v>
      </c>
      <c r="G38" s="34">
        <f>(Inittialize!$F12^2)*Inittialize!F$21</f>
        <v>7.2826581702321357E-3</v>
      </c>
      <c r="H38" s="34">
        <f>(Inittialize!$F12^2)*Inittialize!G$21</f>
        <v>7.2826581702321357E-3</v>
      </c>
      <c r="I38" s="34">
        <f>(Inittialize!$F12^2)*Inittialize!H$21</f>
        <v>7.2826581702321357E-3</v>
      </c>
      <c r="J38" s="34">
        <f>(Inittialize!$F12^2)*Inittialize!I$21</f>
        <v>7.2826581702321357E-3</v>
      </c>
      <c r="K38" s="34">
        <f>(Inittialize!F12)^2*(Inittialize!J$21)*(Inittialize!$C$26)</f>
        <v>2.688981478239558E-2</v>
      </c>
      <c r="M38" s="33">
        <f>SUM(B29:K38)</f>
        <v>0.1409264381499247</v>
      </c>
    </row>
    <row r="39" spans="1:13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5">
      <c r="A40" s="37" t="s">
        <v>11</v>
      </c>
      <c r="B40" s="38"/>
      <c r="C40" s="39">
        <f>2*(1/(9+Rules!$B$6))*(Rules!$B$6/(9+Rules!$B$6))</f>
        <v>4.7337278106508882E-2</v>
      </c>
      <c r="M40" s="33">
        <f>SUM(B3:K17,B19:K27,B29:K38)</f>
        <v>0.95266272189349366</v>
      </c>
    </row>
    <row r="41" spans="1:13" x14ac:dyDescent="0.25">
      <c r="M41" s="33">
        <f>M40+C40</f>
        <v>1.0000000000000024</v>
      </c>
    </row>
    <row r="43" spans="1:13" x14ac:dyDescent="0.25">
      <c r="C43" s="36" t="s">
        <v>12</v>
      </c>
    </row>
    <row r="44" spans="1:13" x14ac:dyDescent="0.25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 x14ac:dyDescent="0.25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5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5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5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5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5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5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5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5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5">
      <c r="A54" s="40" t="s">
        <v>1</v>
      </c>
      <c r="B54" s="40"/>
    </row>
    <row r="56" spans="1:11" x14ac:dyDescent="0.25">
      <c r="C56" s="36" t="s">
        <v>12</v>
      </c>
    </row>
    <row r="57" spans="1:11" x14ac:dyDescent="0.25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 x14ac:dyDescent="0.25">
      <c r="A58" s="40">
        <v>2</v>
      </c>
      <c r="B58" s="40"/>
      <c r="D58" s="33">
        <f>Inittialize!C$21*Inittialize!$F4</f>
        <v>5.9171597633136102E-3</v>
      </c>
      <c r="E58" s="33">
        <f>Inittialize!D$21*Inittialize!$F4</f>
        <v>5.9171597633136102E-3</v>
      </c>
      <c r="F58" s="33">
        <f>Inittialize!E$21*Inittialize!$F4</f>
        <v>5.9171597633136102E-3</v>
      </c>
      <c r="G58" s="33">
        <f>Inittialize!F$21*Inittialize!$F4</f>
        <v>5.9171597633136102E-3</v>
      </c>
      <c r="H58" s="33">
        <f>Inittialize!G$21*Inittialize!$F4</f>
        <v>5.9171597633136102E-3</v>
      </c>
      <c r="I58" s="33">
        <f>Inittialize!H$21*Inittialize!$F4</f>
        <v>5.9171597633136102E-3</v>
      </c>
      <c r="J58" s="33">
        <f>Inittialize!I$21*Inittialize!$F4</f>
        <v>5.9171597633136102E-3</v>
      </c>
      <c r="K58" s="33">
        <f>Inittialize!J$21*Inittialize!$F4</f>
        <v>2.3668639053254441E-2</v>
      </c>
    </row>
    <row r="59" spans="1:11" x14ac:dyDescent="0.25">
      <c r="A59" s="40">
        <v>3</v>
      </c>
      <c r="B59" s="40"/>
      <c r="C59" s="33">
        <f>Inittialize!B$21*Inittialize!$F5</f>
        <v>5.9171597633136102E-3</v>
      </c>
      <c r="E59" s="33">
        <f>Inittialize!D$21*Inittialize!$F5</f>
        <v>5.9171597633136102E-3</v>
      </c>
      <c r="F59" s="33">
        <f>Inittialize!E$21*Inittialize!$F5</f>
        <v>5.9171597633136102E-3</v>
      </c>
      <c r="G59" s="33">
        <f>Inittialize!F$21*Inittialize!$F5</f>
        <v>5.9171597633136102E-3</v>
      </c>
      <c r="H59" s="33">
        <f>Inittialize!G$21*Inittialize!$F5</f>
        <v>5.9171597633136102E-3</v>
      </c>
      <c r="I59" s="33">
        <f>Inittialize!H$21*Inittialize!$F5</f>
        <v>5.9171597633136102E-3</v>
      </c>
      <c r="J59" s="33">
        <f>Inittialize!I$21*Inittialize!$F5</f>
        <v>5.9171597633136102E-3</v>
      </c>
      <c r="K59" s="33">
        <f>Inittialize!J$21*Inittialize!$F5</f>
        <v>2.3668639053254441E-2</v>
      </c>
    </row>
    <row r="60" spans="1:11" x14ac:dyDescent="0.25">
      <c r="A60" s="40">
        <v>4</v>
      </c>
      <c r="B60" s="40"/>
      <c r="C60" s="33">
        <f>Inittialize!B$21*Inittialize!$F6</f>
        <v>5.9171597633136102E-3</v>
      </c>
      <c r="D60" s="33">
        <f>Inittialize!C$21*Inittialize!$F6</f>
        <v>5.9171597633136102E-3</v>
      </c>
      <c r="F60" s="33">
        <f>Inittialize!E$21*Inittialize!$F6</f>
        <v>5.9171597633136102E-3</v>
      </c>
      <c r="G60" s="33">
        <f>Inittialize!F$21*Inittialize!$F6</f>
        <v>5.9171597633136102E-3</v>
      </c>
      <c r="H60" s="33">
        <f>Inittialize!G$21*Inittialize!$F6</f>
        <v>5.9171597633136102E-3</v>
      </c>
      <c r="I60" s="33">
        <f>Inittialize!H$21*Inittialize!$F6</f>
        <v>5.9171597633136102E-3</v>
      </c>
      <c r="J60" s="33">
        <f>Inittialize!I$21*Inittialize!$F6</f>
        <v>5.9171597633136102E-3</v>
      </c>
      <c r="K60" s="33">
        <f>Inittialize!J$21*Inittialize!$F6</f>
        <v>2.3668639053254441E-2</v>
      </c>
    </row>
    <row r="61" spans="1:11" x14ac:dyDescent="0.25">
      <c r="A61" s="40">
        <v>5</v>
      </c>
      <c r="B61" s="40"/>
      <c r="C61" s="33">
        <f>Inittialize!B$21*Inittialize!$F7</f>
        <v>5.9171597633136102E-3</v>
      </c>
      <c r="D61" s="33">
        <f>Inittialize!C$21*Inittialize!$F7</f>
        <v>5.9171597633136102E-3</v>
      </c>
      <c r="E61" s="33">
        <f>Inittialize!D$21*Inittialize!$F7</f>
        <v>5.9171597633136102E-3</v>
      </c>
      <c r="G61" s="33">
        <f>Inittialize!F$21*Inittialize!$F7</f>
        <v>5.9171597633136102E-3</v>
      </c>
      <c r="H61" s="33">
        <f>Inittialize!G$21*Inittialize!$F7</f>
        <v>5.9171597633136102E-3</v>
      </c>
      <c r="I61" s="33">
        <f>Inittialize!H$21*Inittialize!$F7</f>
        <v>5.9171597633136102E-3</v>
      </c>
      <c r="J61" s="33">
        <f>Inittialize!I$21*Inittialize!$F7</f>
        <v>5.9171597633136102E-3</v>
      </c>
      <c r="K61" s="33">
        <f>Inittialize!J$21*Inittialize!$F7</f>
        <v>2.3668639053254441E-2</v>
      </c>
    </row>
    <row r="62" spans="1:11" x14ac:dyDescent="0.25">
      <c r="A62" s="40">
        <v>6</v>
      </c>
      <c r="B62" s="40"/>
      <c r="C62" s="33">
        <f>Inittialize!B$21*Inittialize!$F8</f>
        <v>5.9171597633136102E-3</v>
      </c>
      <c r="D62" s="33">
        <f>Inittialize!C$21*Inittialize!$F8</f>
        <v>5.9171597633136102E-3</v>
      </c>
      <c r="E62" s="33">
        <f>Inittialize!D$21*Inittialize!$F8</f>
        <v>5.9171597633136102E-3</v>
      </c>
      <c r="F62" s="33">
        <f>Inittialize!E$21*Inittialize!$F8</f>
        <v>5.9171597633136102E-3</v>
      </c>
      <c r="H62" s="33">
        <f>Inittialize!G$21*Inittialize!$F8</f>
        <v>5.9171597633136102E-3</v>
      </c>
      <c r="I62" s="33">
        <f>Inittialize!H$21*Inittialize!$F8</f>
        <v>5.9171597633136102E-3</v>
      </c>
      <c r="J62" s="33">
        <f>Inittialize!I$21*Inittialize!$F8</f>
        <v>5.9171597633136102E-3</v>
      </c>
      <c r="K62" s="33">
        <f>Inittialize!J$21*Inittialize!$F8</f>
        <v>2.3668639053254441E-2</v>
      </c>
    </row>
    <row r="63" spans="1:11" x14ac:dyDescent="0.25">
      <c r="A63" s="40">
        <v>7</v>
      </c>
      <c r="B63" s="40"/>
      <c r="C63" s="33">
        <f>Inittialize!B$21*Inittialize!$F9</f>
        <v>5.9171597633136102E-3</v>
      </c>
      <c r="D63" s="33">
        <f>Inittialize!C$21*Inittialize!$F9</f>
        <v>5.9171597633136102E-3</v>
      </c>
      <c r="E63" s="33">
        <f>Inittialize!D$21*Inittialize!$F9</f>
        <v>5.9171597633136102E-3</v>
      </c>
      <c r="F63" s="33">
        <f>Inittialize!E$21*Inittialize!$F9</f>
        <v>5.9171597633136102E-3</v>
      </c>
      <c r="G63" s="33">
        <f>Inittialize!F$21*Inittialize!$F9</f>
        <v>5.9171597633136102E-3</v>
      </c>
      <c r="I63" s="33">
        <f>Inittialize!H$21*Inittialize!$F9</f>
        <v>5.9171597633136102E-3</v>
      </c>
      <c r="J63" s="33">
        <f>Inittialize!I$21*Inittialize!$F9</f>
        <v>5.9171597633136102E-3</v>
      </c>
      <c r="K63" s="33">
        <f>Inittialize!J$21*Inittialize!$F9</f>
        <v>2.3668639053254441E-2</v>
      </c>
    </row>
    <row r="64" spans="1:11" x14ac:dyDescent="0.25">
      <c r="A64" s="40">
        <v>8</v>
      </c>
      <c r="B64" s="40"/>
      <c r="C64" s="33">
        <f>Inittialize!B$21*Inittialize!$F10</f>
        <v>5.9171597633136102E-3</v>
      </c>
      <c r="D64" s="33">
        <f>Inittialize!C$21*Inittialize!$F10</f>
        <v>5.9171597633136102E-3</v>
      </c>
      <c r="E64" s="33">
        <f>Inittialize!D$21*Inittialize!$F10</f>
        <v>5.9171597633136102E-3</v>
      </c>
      <c r="F64" s="33">
        <f>Inittialize!E$21*Inittialize!$F10</f>
        <v>5.9171597633136102E-3</v>
      </c>
      <c r="G64" s="33">
        <f>Inittialize!F$21*Inittialize!$F10</f>
        <v>5.9171597633136102E-3</v>
      </c>
      <c r="H64" s="33">
        <f>Inittialize!G$21*Inittialize!$F10</f>
        <v>5.9171597633136102E-3</v>
      </c>
      <c r="J64" s="33">
        <f>Inittialize!I$21*Inittialize!$F10</f>
        <v>5.9171597633136102E-3</v>
      </c>
      <c r="K64" s="33">
        <f>Inittialize!J$21*Inittialize!$F10</f>
        <v>2.3668639053254441E-2</v>
      </c>
    </row>
    <row r="65" spans="1:11" x14ac:dyDescent="0.25">
      <c r="A65" s="40">
        <v>9</v>
      </c>
      <c r="B65" s="40"/>
      <c r="C65" s="33">
        <f>Inittialize!B$21*Inittialize!$F11</f>
        <v>5.9171597633136102E-3</v>
      </c>
      <c r="D65" s="33">
        <f>Inittialize!C$21*Inittialize!$F11</f>
        <v>5.9171597633136102E-3</v>
      </c>
      <c r="E65" s="33">
        <f>Inittialize!D$21*Inittialize!$F11</f>
        <v>5.9171597633136102E-3</v>
      </c>
      <c r="F65" s="33">
        <f>Inittialize!E$21*Inittialize!$F11</f>
        <v>5.9171597633136102E-3</v>
      </c>
      <c r="G65" s="33">
        <f>Inittialize!F$21*Inittialize!$F11</f>
        <v>5.9171597633136102E-3</v>
      </c>
      <c r="H65" s="33">
        <f>Inittialize!G$21*Inittialize!$F11</f>
        <v>5.9171597633136102E-3</v>
      </c>
      <c r="I65" s="33">
        <f>Inittialize!H$21*Inittialize!$F11</f>
        <v>5.9171597633136102E-3</v>
      </c>
      <c r="K65" s="33">
        <f>Inittialize!J$21*Inittialize!$F11</f>
        <v>2.3668639053254441E-2</v>
      </c>
    </row>
    <row r="66" spans="1:11" x14ac:dyDescent="0.25">
      <c r="A66" s="40">
        <v>10</v>
      </c>
      <c r="B66" s="40"/>
      <c r="C66" s="33">
        <f>Inittialize!B$21*Inittialize!$F12</f>
        <v>2.3668639053254441E-2</v>
      </c>
      <c r="D66" s="33">
        <f>Inittialize!C$21*Inittialize!$F12</f>
        <v>2.3668639053254441E-2</v>
      </c>
      <c r="E66" s="33">
        <f>Inittialize!D$21*Inittialize!$F12</f>
        <v>2.3668639053254441E-2</v>
      </c>
      <c r="F66" s="33">
        <f>Inittialize!E$21*Inittialize!$F12</f>
        <v>2.3668639053254441E-2</v>
      </c>
      <c r="G66" s="33">
        <f>Inittialize!F$21*Inittialize!$F12</f>
        <v>2.3668639053254441E-2</v>
      </c>
      <c r="H66" s="33">
        <f>Inittialize!G$21*Inittialize!$F12</f>
        <v>2.3668639053254441E-2</v>
      </c>
      <c r="I66" s="33">
        <f>Inittialize!H$21*Inittialize!$F12</f>
        <v>2.3668639053254441E-2</v>
      </c>
      <c r="J66" s="33">
        <f>Inittialize!I$21*Inittialize!$F12</f>
        <v>2.3668639053254441E-2</v>
      </c>
    </row>
    <row r="67" spans="1:11" x14ac:dyDescent="0.25">
      <c r="A67" s="40" t="s">
        <v>1</v>
      </c>
      <c r="B67" s="40"/>
    </row>
    <row r="69" spans="1:11" x14ac:dyDescent="0.25">
      <c r="A69" s="40"/>
      <c r="B69" s="40"/>
    </row>
    <row r="70" spans="1:11" x14ac:dyDescent="0.25">
      <c r="A70" s="33" t="s">
        <v>9</v>
      </c>
      <c r="C70" s="33" t="s">
        <v>14</v>
      </c>
      <c r="E70" s="33" t="s">
        <v>15</v>
      </c>
    </row>
    <row r="71" spans="1:11" ht="15.75" x14ac:dyDescent="0.25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5.75" x14ac:dyDescent="0.25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5.75" x14ac:dyDescent="0.25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5.75" x14ac:dyDescent="0.25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5.75" x14ac:dyDescent="0.25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5.75" x14ac:dyDescent="0.25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5.75" x14ac:dyDescent="0.25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5.75" x14ac:dyDescent="0.25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5.75" x14ac:dyDescent="0.25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5.75" x14ac:dyDescent="0.25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5.75" x14ac:dyDescent="0.25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5.75" x14ac:dyDescent="0.25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5.75" x14ac:dyDescent="0.25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5.75" x14ac:dyDescent="0.25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5.75" x14ac:dyDescent="0.25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 x14ac:dyDescent="0.25">
      <c r="C87" s="33">
        <f>SUM(C71:C86)</f>
        <v>0.71005917159763332</v>
      </c>
    </row>
  </sheetData>
  <sheetProtection sheet="1" objects="1" scenarios="1"/>
  <mergeCells count="1">
    <mergeCell ref="A1:U1"/>
  </mergeCells>
  <phoneticPr fontId="16" type="noConversion"/>
  <conditionalFormatting sqref="B3:K17 B29:K39 B19:K27">
    <cfRule type="containsText" dxfId="302" priority="15" operator="containsText" text="R">
      <formula>NOT(ISERROR(SEARCH("R",B3)))</formula>
    </cfRule>
    <cfRule type="containsText" dxfId="301" priority="16" operator="containsText" text="D">
      <formula>NOT(ISERROR(SEARCH("D",B3)))</formula>
    </cfRule>
    <cfRule type="containsText" dxfId="300" priority="17" operator="containsText" text="S">
      <formula>NOT(ISERROR(SEARCH("S",B3)))</formula>
    </cfRule>
    <cfRule type="containsText" dxfId="299" priority="18" operator="containsText" text="H">
      <formula>NOT(ISERROR(SEARCH("H",B3)))</formula>
    </cfRule>
  </conditionalFormatting>
  <conditionalFormatting sqref="B3:K17 B29:K39 B19:K27">
    <cfRule type="containsText" dxfId="298" priority="14" operator="containsText" text="P">
      <formula>NOT(ISERROR(SEARCH("P",B3)))</formula>
    </cfRule>
  </conditionalFormatting>
  <conditionalFormatting sqref="C43">
    <cfRule type="containsText" dxfId="297" priority="10" operator="containsText" text="R">
      <formula>NOT(ISERROR(SEARCH("R",C43)))</formula>
    </cfRule>
    <cfRule type="containsText" dxfId="296" priority="11" operator="containsText" text="D">
      <formula>NOT(ISERROR(SEARCH("D",C43)))</formula>
    </cfRule>
    <cfRule type="containsText" dxfId="295" priority="12" operator="containsText" text="S">
      <formula>NOT(ISERROR(SEARCH("S",C43)))</formula>
    </cfRule>
    <cfRule type="containsText" dxfId="294" priority="13" operator="containsText" text="H">
      <formula>NOT(ISERROR(SEARCH("H",C43)))</formula>
    </cfRule>
  </conditionalFormatting>
  <conditionalFormatting sqref="C43">
    <cfRule type="containsText" dxfId="293" priority="9" operator="containsText" text="P">
      <formula>NOT(ISERROR(SEARCH("P",C43)))</formula>
    </cfRule>
  </conditionalFormatting>
  <conditionalFormatting sqref="C56">
    <cfRule type="containsText" dxfId="292" priority="5" operator="containsText" text="R">
      <formula>NOT(ISERROR(SEARCH("R",C56)))</formula>
    </cfRule>
    <cfRule type="containsText" dxfId="291" priority="6" operator="containsText" text="D">
      <formula>NOT(ISERROR(SEARCH("D",C56)))</formula>
    </cfRule>
    <cfRule type="containsText" dxfId="290" priority="7" operator="containsText" text="S">
      <formula>NOT(ISERROR(SEARCH("S",C56)))</formula>
    </cfRule>
    <cfRule type="containsText" dxfId="289" priority="8" operator="containsText" text="H">
      <formula>NOT(ISERROR(SEARCH("H",C56)))</formula>
    </cfRule>
  </conditionalFormatting>
  <conditionalFormatting sqref="C56">
    <cfRule type="containsText" dxfId="288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3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F122"/>
  <sheetViews>
    <sheetView zoomScale="85" workbookViewId="0">
      <selection sqref="A1:U1"/>
    </sheetView>
  </sheetViews>
  <sheetFormatPr defaultColWidth="11" defaultRowHeight="15.75" x14ac:dyDescent="0.25"/>
  <cols>
    <col min="2" max="3" width="12" bestFit="1" customWidth="1"/>
    <col min="4" max="7" width="12.5" bestFit="1" customWidth="1"/>
  </cols>
  <sheetData>
    <row r="1" spans="1:21" ht="26.25" x14ac:dyDescent="0.4">
      <c r="A1" s="527" t="s">
        <v>301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x14ac:dyDescent="0.25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89</v>
      </c>
      <c r="O2" t="s">
        <v>14</v>
      </c>
      <c r="Q2" t="s">
        <v>90</v>
      </c>
      <c r="R2" t="s">
        <v>14</v>
      </c>
    </row>
    <row r="3" spans="1:21" x14ac:dyDescent="0.25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5.9171597633136102E-3</v>
      </c>
      <c r="Q3">
        <v>12</v>
      </c>
      <c r="R3">
        <f>SUMIF($L$4:$L$13,Q3,$L$17:$L$26)+SUMIF($C$13:$K$13,Q3,$C$26:$K$26)</f>
        <v>5.9171597633136102E-3</v>
      </c>
    </row>
    <row r="4" spans="1:21" x14ac:dyDescent="0.25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21" x14ac:dyDescent="0.25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21" x14ac:dyDescent="0.25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>SUMIF($C$4:$K$12,N6,$C$17:$K$25)</f>
        <v>2.3668639053254441E-2</v>
      </c>
      <c r="Q6">
        <v>15</v>
      </c>
      <c r="R6">
        <f t="shared" si="4"/>
        <v>1.183431952662722E-2</v>
      </c>
    </row>
    <row r="7" spans="1:21" x14ac:dyDescent="0.25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21" x14ac:dyDescent="0.25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21" x14ac:dyDescent="0.25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4.1420118343195277E-2</v>
      </c>
      <c r="Q9">
        <v>18</v>
      </c>
      <c r="R9">
        <f t="shared" si="4"/>
        <v>1.183431952662722E-2</v>
      </c>
    </row>
    <row r="10" spans="1:21" x14ac:dyDescent="0.25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21" x14ac:dyDescent="0.25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21" x14ac:dyDescent="0.25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21" x14ac:dyDescent="0.25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2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21" x14ac:dyDescent="0.25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21" x14ac:dyDescent="0.25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 x14ac:dyDescent="0.25">
      <c r="A17" s="40">
        <v>2</v>
      </c>
      <c r="B17" s="40"/>
      <c r="C17" s="33">
        <f>Inittialize!F4*Inittialize!$F$4</f>
        <v>5.9171597633136102E-3</v>
      </c>
      <c r="D17" s="33">
        <f>Inittialize!F4*Inittialize!$F$5</f>
        <v>5.9171597633136102E-3</v>
      </c>
      <c r="E17" s="33">
        <f>Inittialize!F4*Inittialize!$F$6</f>
        <v>5.9171597633136102E-3</v>
      </c>
      <c r="F17" s="33">
        <f>Inittialize!F4*Inittialize!$F$7</f>
        <v>5.9171597633136102E-3</v>
      </c>
      <c r="G17" s="33">
        <f>Inittialize!F4*Inittialize!$F$8</f>
        <v>5.9171597633136102E-3</v>
      </c>
      <c r="H17" s="33">
        <f>Inittialize!F4*Inittialize!$F$9</f>
        <v>5.9171597633136102E-3</v>
      </c>
      <c r="I17" s="33">
        <f>Inittialize!F4*Inittialize!$F$10</f>
        <v>5.9171597633136102E-3</v>
      </c>
      <c r="J17" s="33">
        <f>Inittialize!F4*Inittialize!$F$11</f>
        <v>5.9171597633136102E-3</v>
      </c>
      <c r="K17" s="33">
        <f>Inittialize!F4*Inittialize!$F$12</f>
        <v>2.3668639053254441E-2</v>
      </c>
      <c r="L17" s="33">
        <f>Inittialize!F4*Inittialize!$F$3</f>
        <v>5.9171597633136102E-3</v>
      </c>
      <c r="N17" s="33">
        <v>18</v>
      </c>
      <c r="O17">
        <f t="shared" si="1"/>
        <v>5.3254437869822494E-2</v>
      </c>
    </row>
    <row r="18" spans="1:32" x14ac:dyDescent="0.25">
      <c r="A18" s="40">
        <v>3</v>
      </c>
      <c r="B18" s="40"/>
      <c r="C18" s="33">
        <f>Inittialize!F5*Inittialize!$F$4</f>
        <v>5.9171597633136102E-3</v>
      </c>
      <c r="D18" s="33">
        <f>Inittialize!F5*Inittialize!$F$5</f>
        <v>5.9171597633136102E-3</v>
      </c>
      <c r="E18" s="33">
        <f>Inittialize!F5*Inittialize!$F$6</f>
        <v>5.9171597633136102E-3</v>
      </c>
      <c r="F18" s="33">
        <f>Inittialize!F5*Inittialize!$F$7</f>
        <v>5.9171597633136102E-3</v>
      </c>
      <c r="G18" s="33">
        <f>Inittialize!F5*Inittialize!$F$8</f>
        <v>5.9171597633136102E-3</v>
      </c>
      <c r="H18" s="33">
        <f>Inittialize!F5*Inittialize!$F$9</f>
        <v>5.9171597633136102E-3</v>
      </c>
      <c r="I18" s="33">
        <f>Inittialize!F5*Inittialize!$F$10</f>
        <v>5.9171597633136102E-3</v>
      </c>
      <c r="J18" s="33">
        <f>Inittialize!F5*Inittialize!$F$11</f>
        <v>5.9171597633136102E-3</v>
      </c>
      <c r="K18" s="33">
        <f>Inittialize!F5*Inittialize!$F$12</f>
        <v>2.3668639053254441E-2</v>
      </c>
      <c r="L18" s="33">
        <f>Inittialize!F5*Inittialize!$F$3</f>
        <v>5.9171597633136102E-3</v>
      </c>
      <c r="N18">
        <v>19</v>
      </c>
      <c r="O18">
        <f t="shared" si="1"/>
        <v>4.7337278106508882E-2</v>
      </c>
    </row>
    <row r="19" spans="1:32" x14ac:dyDescent="0.25">
      <c r="A19" s="40">
        <v>4</v>
      </c>
      <c r="B19" s="40"/>
      <c r="C19" s="33">
        <f>Inittialize!F6*Inittialize!$F$4</f>
        <v>5.9171597633136102E-3</v>
      </c>
      <c r="D19" s="33">
        <f>Inittialize!F6*Inittialize!$F$5</f>
        <v>5.9171597633136102E-3</v>
      </c>
      <c r="E19" s="33">
        <f>Inittialize!F6*Inittialize!$F$6</f>
        <v>5.9171597633136102E-3</v>
      </c>
      <c r="F19" s="33">
        <f>Inittialize!F6*Inittialize!$F$7</f>
        <v>5.9171597633136102E-3</v>
      </c>
      <c r="G19" s="33">
        <f>Inittialize!F6*Inittialize!$F$8</f>
        <v>5.9171597633136102E-3</v>
      </c>
      <c r="H19" s="33">
        <f>Inittialize!F6*Inittialize!$F$9</f>
        <v>5.9171597633136102E-3</v>
      </c>
      <c r="I19" s="33">
        <f>Inittialize!F6*Inittialize!$F$10</f>
        <v>5.9171597633136102E-3</v>
      </c>
      <c r="J19" s="33">
        <f>Inittialize!F6*Inittialize!$F$11</f>
        <v>5.9171597633136102E-3</v>
      </c>
      <c r="K19" s="33">
        <f>Inittialize!F6*Inittialize!$F$12</f>
        <v>2.3668639053254441E-2</v>
      </c>
      <c r="L19" s="33">
        <f>Inittialize!F6*Inittialize!$F$3</f>
        <v>5.9171597633136102E-3</v>
      </c>
      <c r="N19" s="33">
        <v>20</v>
      </c>
      <c r="O19">
        <f t="shared" si="1"/>
        <v>9.4674556213017763E-2</v>
      </c>
    </row>
    <row r="20" spans="1:32" x14ac:dyDescent="0.25">
      <c r="A20" s="40">
        <v>5</v>
      </c>
      <c r="B20" s="40"/>
      <c r="C20" s="33">
        <f>Inittialize!F7*Inittialize!$F$4</f>
        <v>5.9171597633136102E-3</v>
      </c>
      <c r="D20" s="33">
        <f>Inittialize!F7*Inittialize!$F$5</f>
        <v>5.9171597633136102E-3</v>
      </c>
      <c r="E20" s="33">
        <f>Inittialize!F7*Inittialize!$F$6</f>
        <v>5.9171597633136102E-3</v>
      </c>
      <c r="F20" s="33">
        <f>Inittialize!F7*Inittialize!$F$7</f>
        <v>5.9171597633136102E-3</v>
      </c>
      <c r="G20" s="33">
        <f>Inittialize!F7*Inittialize!$F$8</f>
        <v>5.9171597633136102E-3</v>
      </c>
      <c r="H20" s="33">
        <f>Inittialize!F7*Inittialize!$F$9</f>
        <v>5.9171597633136102E-3</v>
      </c>
      <c r="I20" s="33">
        <f>Inittialize!F7*Inittialize!$F$10</f>
        <v>5.9171597633136102E-3</v>
      </c>
      <c r="J20" s="33">
        <f>Inittialize!F7*Inittialize!$F$11</f>
        <v>5.9171597633136102E-3</v>
      </c>
      <c r="K20" s="33">
        <f>Inittialize!F7*Inittialize!$F$12</f>
        <v>2.3668639053254441E-2</v>
      </c>
      <c r="L20" s="33">
        <f>Inittialize!F7*Inittialize!$F$3</f>
        <v>5.9171597633136102E-3</v>
      </c>
    </row>
    <row r="21" spans="1:32" x14ac:dyDescent="0.25">
      <c r="A21" s="40">
        <v>6</v>
      </c>
      <c r="B21" s="40"/>
      <c r="C21" s="33">
        <f>Inittialize!F8*Inittialize!$F$4</f>
        <v>5.9171597633136102E-3</v>
      </c>
      <c r="D21" s="33">
        <f>Inittialize!F8*Inittialize!$F$5</f>
        <v>5.9171597633136102E-3</v>
      </c>
      <c r="E21" s="33">
        <f>Inittialize!F8*Inittialize!$F$6</f>
        <v>5.9171597633136102E-3</v>
      </c>
      <c r="F21" s="33">
        <f>Inittialize!F8*Inittialize!$F$7</f>
        <v>5.9171597633136102E-3</v>
      </c>
      <c r="G21" s="33">
        <f>Inittialize!F8*Inittialize!$F$8</f>
        <v>5.9171597633136102E-3</v>
      </c>
      <c r="H21" s="33">
        <f>Inittialize!F8*Inittialize!$F$9</f>
        <v>5.9171597633136102E-3</v>
      </c>
      <c r="I21" s="33">
        <f>Inittialize!F8*Inittialize!$F$10</f>
        <v>5.9171597633136102E-3</v>
      </c>
      <c r="J21" s="33">
        <f>Inittialize!F8*Inittialize!$F$11</f>
        <v>5.9171597633136102E-3</v>
      </c>
      <c r="K21" s="33">
        <f>Inittialize!F8*Inittialize!$F$12</f>
        <v>2.3668639053254441E-2</v>
      </c>
      <c r="L21" s="33">
        <f>Inittialize!F8*Inittialize!$F$3</f>
        <v>5.9171597633136102E-3</v>
      </c>
    </row>
    <row r="22" spans="1:32" x14ac:dyDescent="0.25">
      <c r="A22" s="40">
        <v>7</v>
      </c>
      <c r="B22" s="40"/>
      <c r="C22" s="33">
        <f>Inittialize!F9*Inittialize!$F$4</f>
        <v>5.9171597633136102E-3</v>
      </c>
      <c r="D22" s="33">
        <f>Inittialize!F9*Inittialize!$F$5</f>
        <v>5.9171597633136102E-3</v>
      </c>
      <c r="E22" s="33">
        <f>Inittialize!F9*Inittialize!$F$6</f>
        <v>5.9171597633136102E-3</v>
      </c>
      <c r="F22" s="33">
        <f>Inittialize!F9*Inittialize!$F$7</f>
        <v>5.9171597633136102E-3</v>
      </c>
      <c r="G22" s="33">
        <f>Inittialize!F9*Inittialize!$F$8</f>
        <v>5.9171597633136102E-3</v>
      </c>
      <c r="H22" s="33">
        <f>Inittialize!F9*Inittialize!$F$9</f>
        <v>5.9171597633136102E-3</v>
      </c>
      <c r="I22" s="33">
        <f>Inittialize!F9*Inittialize!$F$10</f>
        <v>5.9171597633136102E-3</v>
      </c>
      <c r="J22" s="33">
        <f>Inittialize!F9*Inittialize!$F$11</f>
        <v>5.9171597633136102E-3</v>
      </c>
      <c r="K22" s="33">
        <f>Inittialize!F9*Inittialize!$F$12</f>
        <v>2.3668639053254441E-2</v>
      </c>
      <c r="L22" s="33">
        <f>Inittialize!F9*Inittialize!$F$3</f>
        <v>5.9171597633136102E-3</v>
      </c>
    </row>
    <row r="23" spans="1:32" x14ac:dyDescent="0.25">
      <c r="A23" s="40">
        <v>8</v>
      </c>
      <c r="B23" s="40"/>
      <c r="C23" s="33">
        <f>Inittialize!F10*Inittialize!$F$4</f>
        <v>5.9171597633136102E-3</v>
      </c>
      <c r="D23" s="33">
        <f>Inittialize!F10*Inittialize!$F$5</f>
        <v>5.9171597633136102E-3</v>
      </c>
      <c r="E23" s="33">
        <f>Inittialize!F10*Inittialize!$F$6</f>
        <v>5.9171597633136102E-3</v>
      </c>
      <c r="F23" s="33">
        <f>Inittialize!F10*Inittialize!$F$7</f>
        <v>5.9171597633136102E-3</v>
      </c>
      <c r="G23" s="33">
        <f>Inittialize!F10*Inittialize!$F$8</f>
        <v>5.9171597633136102E-3</v>
      </c>
      <c r="H23" s="33">
        <f>Inittialize!F10*Inittialize!$F$9</f>
        <v>5.9171597633136102E-3</v>
      </c>
      <c r="I23" s="33">
        <f>Inittialize!F10*Inittialize!$F$10</f>
        <v>5.9171597633136102E-3</v>
      </c>
      <c r="J23" s="33">
        <f>Inittialize!F10*Inittialize!$F$11</f>
        <v>5.9171597633136102E-3</v>
      </c>
      <c r="K23" s="33">
        <f>Inittialize!F10*Inittialize!$F$12</f>
        <v>2.3668639053254441E-2</v>
      </c>
      <c r="L23" s="33">
        <f>Inittialize!F10*Inittialize!$F$3</f>
        <v>5.9171597633136102E-3</v>
      </c>
      <c r="O23">
        <f>SUM(O3:O22)</f>
        <v>0.85207100591716001</v>
      </c>
      <c r="S23" t="s">
        <v>96</v>
      </c>
      <c r="T23">
        <f>SUM(O16:O19,R10:R12)</f>
        <v>0.32544378698224863</v>
      </c>
    </row>
    <row r="24" spans="1:32" x14ac:dyDescent="0.25">
      <c r="A24" s="40">
        <v>9</v>
      </c>
      <c r="B24" s="40"/>
      <c r="C24" s="33">
        <f>Inittialize!F11*Inittialize!$F$4</f>
        <v>5.9171597633136102E-3</v>
      </c>
      <c r="D24" s="33">
        <f>Inittialize!F11*Inittialize!$F$5</f>
        <v>5.9171597633136102E-3</v>
      </c>
      <c r="E24" s="33">
        <f>Inittialize!F11*Inittialize!$F$6</f>
        <v>5.9171597633136102E-3</v>
      </c>
      <c r="F24" s="33">
        <f>Inittialize!F11*Inittialize!$F$7</f>
        <v>5.9171597633136102E-3</v>
      </c>
      <c r="G24" s="33">
        <f>Inittialize!F11*Inittialize!$F$8</f>
        <v>5.9171597633136102E-3</v>
      </c>
      <c r="H24" s="33">
        <f>Inittialize!F11*Inittialize!$F$9</f>
        <v>5.9171597633136102E-3</v>
      </c>
      <c r="I24" s="33">
        <f>Inittialize!F11*Inittialize!$F$10</f>
        <v>5.9171597633136102E-3</v>
      </c>
      <c r="J24" s="33">
        <f>Inittialize!F11*Inittialize!$F$11</f>
        <v>5.9171597633136102E-3</v>
      </c>
      <c r="K24" s="33">
        <f>Inittialize!F11*Inittialize!$F$12</f>
        <v>2.3668639053254441E-2</v>
      </c>
      <c r="L24" s="33">
        <f>Inittialize!F11*Inittialize!$F$3</f>
        <v>5.9171597633136102E-3</v>
      </c>
    </row>
    <row r="25" spans="1:32" x14ac:dyDescent="0.25">
      <c r="A25" s="40">
        <v>10</v>
      </c>
      <c r="B25" s="40"/>
      <c r="C25" s="33">
        <f>Inittialize!F12*Inittialize!$F$4</f>
        <v>2.3668639053254441E-2</v>
      </c>
      <c r="D25" s="33">
        <f>Inittialize!F12*Inittialize!$F$5</f>
        <v>2.3668639053254441E-2</v>
      </c>
      <c r="E25" s="33">
        <f>Inittialize!F12*Inittialize!$F$6</f>
        <v>2.3668639053254441E-2</v>
      </c>
      <c r="F25" s="33">
        <f>Inittialize!F12*Inittialize!$F$7</f>
        <v>2.3668639053254441E-2</v>
      </c>
      <c r="G25" s="33">
        <f>Inittialize!F12*Inittialize!$F$8</f>
        <v>2.3668639053254441E-2</v>
      </c>
      <c r="H25" s="33">
        <f>Inittialize!F12*Inittialize!$F$9</f>
        <v>2.3668639053254441E-2</v>
      </c>
      <c r="I25" s="33">
        <f>Inittialize!F12*Inittialize!$F$10</f>
        <v>2.3668639053254441E-2</v>
      </c>
      <c r="J25" s="33">
        <f>Inittialize!F12*Inittialize!$F$11</f>
        <v>2.3668639053254441E-2</v>
      </c>
      <c r="K25" s="33">
        <f>Inittialize!F12*Inittialize!$F$12</f>
        <v>9.4674556213017763E-2</v>
      </c>
      <c r="L25" s="33">
        <f>Inittialize!F12*Inittialize!$F$3</f>
        <v>2.3668639053254441E-2</v>
      </c>
    </row>
    <row r="26" spans="1:32" x14ac:dyDescent="0.25">
      <c r="A26" s="40">
        <v>1</v>
      </c>
      <c r="C26" s="33">
        <f>Inittialize!F4*Inittialize!$F$3</f>
        <v>5.9171597633136102E-3</v>
      </c>
      <c r="D26" s="33">
        <f>Inittialize!F5*Inittialize!$F$3</f>
        <v>5.9171597633136102E-3</v>
      </c>
      <c r="E26" s="33">
        <f>Inittialize!F6*Inittialize!$F$3</f>
        <v>5.9171597633136102E-3</v>
      </c>
      <c r="F26" s="33">
        <f>Inittialize!F7*Inittialize!$F$3</f>
        <v>5.9171597633136102E-3</v>
      </c>
      <c r="G26" s="33">
        <f>Inittialize!F8*Inittialize!$F$3</f>
        <v>5.9171597633136102E-3</v>
      </c>
      <c r="H26" s="33">
        <f>Inittialize!F9*Inittialize!$F$3</f>
        <v>5.9171597633136102E-3</v>
      </c>
      <c r="I26" s="33">
        <f>Inittialize!F10*Inittialize!$F$3</f>
        <v>5.9171597633136102E-3</v>
      </c>
      <c r="J26" s="33">
        <f>Inittialize!F11*Inittialize!$F$3</f>
        <v>5.9171597633136102E-3</v>
      </c>
      <c r="K26" s="33">
        <f>Inittialize!F12*Inittialize!$F$3</f>
        <v>2.3668639053254441E-2</v>
      </c>
      <c r="L26" s="33">
        <f>Inittialize!F3*Inittialize!$F$3</f>
        <v>5.9171597633136102E-3</v>
      </c>
    </row>
    <row r="29" spans="1:32" x14ac:dyDescent="0.25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5">
      <c r="A30">
        <v>4</v>
      </c>
      <c r="B30">
        <f>O3</f>
        <v>5.9171597633136102E-3</v>
      </c>
      <c r="C30">
        <f>$B30*Inittialize!A21</f>
        <v>4.5516613563950848E-4</v>
      </c>
      <c r="D30">
        <f>$B30*Inittialize!B21</f>
        <v>4.5516613563950848E-4</v>
      </c>
      <c r="E30">
        <f>$B30*Inittialize!C21</f>
        <v>4.5516613563950848E-4</v>
      </c>
      <c r="F30">
        <f>$B30*Inittialize!D21</f>
        <v>4.5516613563950848E-4</v>
      </c>
      <c r="G30">
        <f>$B30*Inittialize!E21</f>
        <v>4.5516613563950848E-4</v>
      </c>
      <c r="H30">
        <f>$B30*Inittialize!F21</f>
        <v>4.5516613563950848E-4</v>
      </c>
      <c r="I30">
        <f>$B30*Inittialize!G21</f>
        <v>4.5516613563950848E-4</v>
      </c>
      <c r="J30">
        <f>$B30*Inittialize!H21</f>
        <v>4.5516613563950848E-4</v>
      </c>
      <c r="K30">
        <f>$B30*Inittialize!I21</f>
        <v>4.5516613563950848E-4</v>
      </c>
      <c r="L30">
        <f>$B30*Inittialize!J21</f>
        <v>1.8206645425580339E-3</v>
      </c>
    </row>
    <row r="31" spans="1:32" x14ac:dyDescent="0.25">
      <c r="A31">
        <v>5</v>
      </c>
      <c r="B31">
        <f t="shared" ref="B31:B42" si="6">O4</f>
        <v>1.183431952662722E-2</v>
      </c>
      <c r="D31">
        <f>$B31*Inittialize!A21</f>
        <v>9.1033227127901696E-4</v>
      </c>
      <c r="E31">
        <f>$B31*Inittialize!B21</f>
        <v>9.1033227127901696E-4</v>
      </c>
      <c r="F31">
        <f>$B31*Inittialize!C21</f>
        <v>9.1033227127901696E-4</v>
      </c>
      <c r="G31">
        <f>$B31*Inittialize!D21</f>
        <v>9.1033227127901696E-4</v>
      </c>
      <c r="H31">
        <f>$B31*Inittialize!E21</f>
        <v>9.1033227127901696E-4</v>
      </c>
      <c r="I31">
        <f>$B31*Inittialize!F21</f>
        <v>9.1033227127901696E-4</v>
      </c>
      <c r="J31">
        <f>$B31*Inittialize!G21</f>
        <v>9.1033227127901696E-4</v>
      </c>
      <c r="K31">
        <f>$B31*Inittialize!H21</f>
        <v>9.1033227127901696E-4</v>
      </c>
      <c r="L31">
        <f>$B31*Inittialize!I21</f>
        <v>9.1033227127901696E-4</v>
      </c>
      <c r="M31">
        <f>$B31*Inittialize!J21</f>
        <v>3.6413290851160678E-3</v>
      </c>
    </row>
    <row r="32" spans="1:32" x14ac:dyDescent="0.25">
      <c r="A32">
        <v>6</v>
      </c>
      <c r="B32">
        <f t="shared" si="6"/>
        <v>1.7751479289940829E-2</v>
      </c>
      <c r="E32">
        <f>$B32*Inittialize!A21</f>
        <v>1.3654984069185253E-3</v>
      </c>
      <c r="F32">
        <f>$B32*Inittialize!B21</f>
        <v>1.3654984069185253E-3</v>
      </c>
      <c r="G32">
        <f>$B32*Inittialize!C21</f>
        <v>1.3654984069185253E-3</v>
      </c>
      <c r="H32">
        <f>$B32*Inittialize!D21</f>
        <v>1.3654984069185253E-3</v>
      </c>
      <c r="I32">
        <f>$B32*Inittialize!E21</f>
        <v>1.3654984069185253E-3</v>
      </c>
      <c r="J32">
        <f>$B32*Inittialize!F21</f>
        <v>1.3654984069185253E-3</v>
      </c>
      <c r="K32">
        <f>$B32*Inittialize!G21</f>
        <v>1.3654984069185253E-3</v>
      </c>
      <c r="L32">
        <f>$B32*Inittialize!H21</f>
        <v>1.3654984069185253E-3</v>
      </c>
      <c r="M32">
        <f>$B32*Inittialize!I21</f>
        <v>1.3654984069185253E-3</v>
      </c>
      <c r="N32">
        <f>$B32*Inittialize!J21</f>
        <v>5.4619936276741011E-3</v>
      </c>
    </row>
    <row r="33" spans="1:28" x14ac:dyDescent="0.25">
      <c r="A33">
        <v>7</v>
      </c>
      <c r="B33">
        <f t="shared" si="6"/>
        <v>2.3668639053254441E-2</v>
      </c>
      <c r="F33">
        <f>$B33*Inittialize!A21</f>
        <v>1.8206645425580339E-3</v>
      </c>
      <c r="G33">
        <f>$B33*Inittialize!B21</f>
        <v>1.8206645425580339E-3</v>
      </c>
      <c r="H33">
        <f>$B33*Inittialize!C21</f>
        <v>1.8206645425580339E-3</v>
      </c>
      <c r="I33">
        <f>$B33*Inittialize!D21</f>
        <v>1.8206645425580339E-3</v>
      </c>
      <c r="J33">
        <f>$B33*Inittialize!E21</f>
        <v>1.8206645425580339E-3</v>
      </c>
      <c r="K33">
        <f>$B33*Inittialize!F21</f>
        <v>1.8206645425580339E-3</v>
      </c>
      <c r="L33">
        <f>$B33*Inittialize!G21</f>
        <v>1.8206645425580339E-3</v>
      </c>
      <c r="M33">
        <f>$B33*Inittialize!H21</f>
        <v>1.8206645425580339E-3</v>
      </c>
      <c r="N33">
        <f>$B33*Inittialize!I21</f>
        <v>1.8206645425580339E-3</v>
      </c>
      <c r="O33">
        <f>$B33*Inittialize!J21</f>
        <v>7.2826581702321357E-3</v>
      </c>
    </row>
    <row r="34" spans="1:28" x14ac:dyDescent="0.25">
      <c r="A34">
        <v>8</v>
      </c>
      <c r="B34">
        <f t="shared" si="6"/>
        <v>2.9585798816568053E-2</v>
      </c>
      <c r="G34">
        <f>$B34*Inittialize!A21</f>
        <v>2.2758306781975428E-3</v>
      </c>
      <c r="H34">
        <f>$B34*Inittialize!B21</f>
        <v>2.2758306781975428E-3</v>
      </c>
      <c r="I34">
        <f>$B34*Inittialize!C21</f>
        <v>2.2758306781975428E-3</v>
      </c>
      <c r="J34">
        <f>$B34*Inittialize!D21</f>
        <v>2.2758306781975428E-3</v>
      </c>
      <c r="K34">
        <f>$B34*Inittialize!E21</f>
        <v>2.2758306781975428E-3</v>
      </c>
      <c r="L34">
        <f>$B34*Inittialize!F21</f>
        <v>2.2758306781975428E-3</v>
      </c>
      <c r="M34">
        <f>$B34*Inittialize!G21</f>
        <v>2.2758306781975428E-3</v>
      </c>
      <c r="N34">
        <f>$B34*Inittialize!H21</f>
        <v>2.2758306781975428E-3</v>
      </c>
      <c r="O34">
        <f>$B34*Inittialize!I21</f>
        <v>2.2758306781975428E-3</v>
      </c>
      <c r="P34">
        <f>$B34*Inittialize!J21</f>
        <v>9.1033227127901711E-3</v>
      </c>
    </row>
    <row r="35" spans="1:28" x14ac:dyDescent="0.25">
      <c r="A35">
        <v>9</v>
      </c>
      <c r="B35">
        <f t="shared" si="6"/>
        <v>3.5502958579881665E-2</v>
      </c>
      <c r="H35">
        <f>$B35*Inittialize!A21</f>
        <v>2.7309968138370514E-3</v>
      </c>
      <c r="I35">
        <f>$B35*Inittialize!B21</f>
        <v>2.7309968138370514E-3</v>
      </c>
      <c r="J35">
        <f>$B35*Inittialize!C21</f>
        <v>2.7309968138370514E-3</v>
      </c>
      <c r="K35">
        <f>$B35*Inittialize!D21</f>
        <v>2.7309968138370514E-3</v>
      </c>
      <c r="L35">
        <f>$B35*Inittialize!E21</f>
        <v>2.7309968138370514E-3</v>
      </c>
      <c r="M35">
        <f>$B35*Inittialize!F21</f>
        <v>2.7309968138370514E-3</v>
      </c>
      <c r="N35">
        <f>$B35*Inittialize!G21</f>
        <v>2.7309968138370514E-3</v>
      </c>
      <c r="O35">
        <f>$B35*Inittialize!H21</f>
        <v>2.7309968138370514E-3</v>
      </c>
      <c r="P35">
        <f>$B35*Inittialize!I21</f>
        <v>2.7309968138370514E-3</v>
      </c>
      <c r="Q35">
        <f>$B35*Inittialize!J21</f>
        <v>1.0923987255348206E-2</v>
      </c>
    </row>
    <row r="36" spans="1:28" x14ac:dyDescent="0.25">
      <c r="A36">
        <v>10</v>
      </c>
      <c r="B36">
        <f t="shared" si="6"/>
        <v>4.1420118343195277E-2</v>
      </c>
      <c r="I36">
        <f>$B36*Inittialize!A21</f>
        <v>3.1861629494765601E-3</v>
      </c>
      <c r="J36">
        <f>$B36*Inittialize!B21</f>
        <v>3.1861629494765601E-3</v>
      </c>
      <c r="K36">
        <f>$B36*Inittialize!C21</f>
        <v>3.1861629494765601E-3</v>
      </c>
      <c r="L36">
        <f>$B36*Inittialize!D21</f>
        <v>3.1861629494765601E-3</v>
      </c>
      <c r="M36">
        <f>$B36*Inittialize!E21</f>
        <v>3.1861629494765601E-3</v>
      </c>
      <c r="N36">
        <f>$B36*Inittialize!F21</f>
        <v>3.1861629494765601E-3</v>
      </c>
      <c r="O36">
        <f>$B36*Inittialize!G21</f>
        <v>3.1861629494765601E-3</v>
      </c>
      <c r="P36">
        <f>$B36*Inittialize!H21</f>
        <v>3.1861629494765601E-3</v>
      </c>
      <c r="Q36">
        <f>$B36*Inittialize!I21</f>
        <v>3.1861629494765601E-3</v>
      </c>
      <c r="R36">
        <f>$B36*Inittialize!J21</f>
        <v>1.274465179790624E-2</v>
      </c>
    </row>
    <row r="37" spans="1:28" x14ac:dyDescent="0.25">
      <c r="A37">
        <v>11</v>
      </c>
      <c r="B37">
        <f t="shared" si="6"/>
        <v>4.7337278106508889E-2</v>
      </c>
      <c r="J37">
        <f>$B37*Inittialize!A21</f>
        <v>3.6413290851160687E-3</v>
      </c>
      <c r="K37">
        <f>$B37*Inittialize!B21</f>
        <v>3.6413290851160687E-3</v>
      </c>
      <c r="L37">
        <f>$B37*Inittialize!C21</f>
        <v>3.6413290851160687E-3</v>
      </c>
      <c r="M37">
        <f>$B37*Inittialize!D21</f>
        <v>3.6413290851160687E-3</v>
      </c>
      <c r="N37">
        <f>$B37*Inittialize!E21</f>
        <v>3.6413290851160687E-3</v>
      </c>
      <c r="O37">
        <f>$B37*Inittialize!F21</f>
        <v>3.6413290851160687E-3</v>
      </c>
      <c r="P37">
        <f>$B37*Inittialize!G21</f>
        <v>3.6413290851160687E-3</v>
      </c>
      <c r="Q37">
        <f>$B37*Inittialize!H21</f>
        <v>3.6413290851160687E-3</v>
      </c>
      <c r="R37">
        <f>$B37*Inittialize!I21</f>
        <v>3.6413290851160687E-3</v>
      </c>
      <c r="S37">
        <f>$B37*Inittialize!J21</f>
        <v>1.4565316340464275E-2</v>
      </c>
    </row>
    <row r="38" spans="1:28" x14ac:dyDescent="0.25">
      <c r="A38">
        <v>12</v>
      </c>
      <c r="B38">
        <f t="shared" si="6"/>
        <v>8.8757396449704151E-2</v>
      </c>
      <c r="K38">
        <f>$B38*Inittialize!A21</f>
        <v>6.8274920345926275E-3</v>
      </c>
      <c r="L38">
        <f>$B38*Inittialize!B21</f>
        <v>6.8274920345926275E-3</v>
      </c>
      <c r="M38">
        <f>$B38*Inittialize!C21</f>
        <v>6.8274920345926275E-3</v>
      </c>
      <c r="N38">
        <f>$B38*Inittialize!D21</f>
        <v>6.8274920345926275E-3</v>
      </c>
      <c r="O38">
        <f>$B38*Inittialize!E21</f>
        <v>6.8274920345926275E-3</v>
      </c>
      <c r="P38">
        <f>$B38*Inittialize!F21</f>
        <v>6.8274920345926275E-3</v>
      </c>
      <c r="Q38">
        <f>$B38*Inittialize!G21</f>
        <v>6.8274920345926275E-3</v>
      </c>
      <c r="R38">
        <f>$B38*Inittialize!H21</f>
        <v>6.8274920345926275E-3</v>
      </c>
      <c r="S38">
        <f>$B38*Inittialize!I21</f>
        <v>6.8274920345926275E-3</v>
      </c>
      <c r="T38">
        <f>$B38*Inittialize!J21</f>
        <v>2.730996813837051E-2</v>
      </c>
    </row>
    <row r="39" spans="1:28" x14ac:dyDescent="0.25">
      <c r="A39">
        <v>13</v>
      </c>
      <c r="B39">
        <f t="shared" si="6"/>
        <v>8.2840236686390553E-2</v>
      </c>
      <c r="L39">
        <f>$B39*Inittialize!A21</f>
        <v>6.3723258989531201E-3</v>
      </c>
      <c r="M39">
        <f>$B39*Inittialize!B21</f>
        <v>6.3723258989531201E-3</v>
      </c>
      <c r="N39">
        <f>$B39*Inittialize!C21</f>
        <v>6.3723258989531201E-3</v>
      </c>
      <c r="O39">
        <f>$B39*Inittialize!D21</f>
        <v>6.3723258989531201E-3</v>
      </c>
      <c r="P39">
        <f>$B39*Inittialize!E21</f>
        <v>6.3723258989531201E-3</v>
      </c>
      <c r="Q39">
        <f>$B39*Inittialize!F21</f>
        <v>6.3723258989531201E-3</v>
      </c>
      <c r="R39">
        <f>$B39*Inittialize!G21</f>
        <v>6.3723258989531201E-3</v>
      </c>
      <c r="S39">
        <f>$B39*Inittialize!H21</f>
        <v>6.3723258989531201E-3</v>
      </c>
      <c r="T39">
        <f>$B39*Inittialize!I21</f>
        <v>6.3723258989531201E-3</v>
      </c>
      <c r="U39">
        <f>$B39*Inittialize!J21</f>
        <v>2.5489303595812481E-2</v>
      </c>
    </row>
    <row r="40" spans="1:28" x14ac:dyDescent="0.25">
      <c r="A40">
        <v>14</v>
      </c>
      <c r="B40">
        <f t="shared" si="6"/>
        <v>7.6923076923076941E-2</v>
      </c>
      <c r="M40">
        <f>$B40*Inittialize!A21</f>
        <v>5.9171597633136111E-3</v>
      </c>
      <c r="N40">
        <f>$B40*Inittialize!B21</f>
        <v>5.9171597633136111E-3</v>
      </c>
      <c r="O40">
        <f>$B40*Inittialize!C21</f>
        <v>5.9171597633136111E-3</v>
      </c>
      <c r="P40">
        <f>$B40*Inittialize!D21</f>
        <v>5.9171597633136111E-3</v>
      </c>
      <c r="Q40">
        <f>$B40*Inittialize!E21</f>
        <v>5.9171597633136111E-3</v>
      </c>
      <c r="R40">
        <f>$B40*Inittialize!F21</f>
        <v>5.9171597633136111E-3</v>
      </c>
      <c r="S40">
        <f>$B40*Inittialize!G21</f>
        <v>5.9171597633136111E-3</v>
      </c>
      <c r="T40">
        <f>$B40*Inittialize!H21</f>
        <v>5.9171597633136111E-3</v>
      </c>
      <c r="U40">
        <f>$B40*Inittialize!I21</f>
        <v>5.9171597633136111E-3</v>
      </c>
      <c r="V40">
        <f>$B40*Inittialize!J21</f>
        <v>2.3668639053254444E-2</v>
      </c>
    </row>
    <row r="41" spans="1:28" x14ac:dyDescent="0.25">
      <c r="A41">
        <v>15</v>
      </c>
      <c r="B41">
        <f t="shared" si="6"/>
        <v>7.1005917159763329E-2</v>
      </c>
      <c r="N41">
        <f>$B41*Inittialize!A21</f>
        <v>5.4619936276741029E-3</v>
      </c>
      <c r="O41">
        <f>$B41*Inittialize!B21</f>
        <v>5.4619936276741029E-3</v>
      </c>
      <c r="P41">
        <f>$B41*Inittialize!C21</f>
        <v>5.4619936276741029E-3</v>
      </c>
      <c r="Q41">
        <f>$B41*Inittialize!D21</f>
        <v>5.4619936276741029E-3</v>
      </c>
      <c r="R41">
        <f>$B41*Inittialize!E21</f>
        <v>5.4619936276741029E-3</v>
      </c>
      <c r="S41">
        <f>$B41*Inittialize!F21</f>
        <v>5.4619936276741029E-3</v>
      </c>
      <c r="T41">
        <f>$B41*Inittialize!G21</f>
        <v>5.4619936276741029E-3</v>
      </c>
      <c r="U41">
        <f>$B41*Inittialize!H21</f>
        <v>5.4619936276741029E-3</v>
      </c>
      <c r="V41">
        <f>$B41*Inittialize!I21</f>
        <v>5.4619936276741029E-3</v>
      </c>
      <c r="W41">
        <f>$B41*Inittialize!J21</f>
        <v>2.1847974510696411E-2</v>
      </c>
    </row>
    <row r="42" spans="1:28" x14ac:dyDescent="0.25">
      <c r="A42">
        <v>16</v>
      </c>
      <c r="B42">
        <f t="shared" si="6"/>
        <v>6.5088757396449717E-2</v>
      </c>
      <c r="O42">
        <f>$B42*Inittialize!A21</f>
        <v>5.0068274920345938E-3</v>
      </c>
      <c r="P42">
        <f>$B42*Inittialize!B21</f>
        <v>5.0068274920345938E-3</v>
      </c>
      <c r="Q42">
        <f>$B42*Inittialize!C21</f>
        <v>5.0068274920345938E-3</v>
      </c>
      <c r="R42">
        <f>$B42*Inittialize!D21</f>
        <v>5.0068274920345938E-3</v>
      </c>
      <c r="S42">
        <f>$B42*Inittialize!E21</f>
        <v>5.0068274920345938E-3</v>
      </c>
      <c r="T42">
        <f>$B42*Inittialize!F21</f>
        <v>5.0068274920345938E-3</v>
      </c>
      <c r="U42">
        <f>$B42*Inittialize!G21</f>
        <v>5.0068274920345938E-3</v>
      </c>
      <c r="V42">
        <f>$B42*Inittialize!H21</f>
        <v>5.0068274920345938E-3</v>
      </c>
      <c r="W42">
        <f>$B42*Inittialize!I21</f>
        <v>5.0068274920345938E-3</v>
      </c>
      <c r="X42">
        <f>$B42*Inittialize!J21</f>
        <v>2.0027309968138375E-2</v>
      </c>
    </row>
    <row r="43" spans="1:28" x14ac:dyDescent="0.25">
      <c r="B43" t="s">
        <v>2</v>
      </c>
      <c r="C43">
        <f t="shared" ref="C43:AB43" si="7">SUM(C30:C42)</f>
        <v>4.5516613563950848E-4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6.8274920345926275E-3</v>
      </c>
      <c r="H43">
        <f t="shared" si="7"/>
        <v>9.5584888484296793E-3</v>
      </c>
      <c r="I43">
        <f t="shared" si="7"/>
        <v>1.274465179790624E-2</v>
      </c>
      <c r="J43">
        <f t="shared" si="7"/>
        <v>1.6385980883022309E-2</v>
      </c>
      <c r="K43">
        <f t="shared" si="7"/>
        <v>2.3213472917614938E-2</v>
      </c>
      <c r="L43">
        <f t="shared" si="7"/>
        <v>3.0951297223486579E-2</v>
      </c>
      <c r="M43">
        <f t="shared" si="7"/>
        <v>3.7778789258079211E-2</v>
      </c>
      <c r="N43">
        <f t="shared" si="7"/>
        <v>4.3695949021392823E-2</v>
      </c>
      <c r="O43">
        <f t="shared" si="7"/>
        <v>4.8702776513427415E-2</v>
      </c>
      <c r="P43">
        <f t="shared" si="7"/>
        <v>4.8247610377787908E-2</v>
      </c>
      <c r="Q43">
        <f t="shared" si="7"/>
        <v>4.7337278106508895E-2</v>
      </c>
      <c r="R43">
        <f t="shared" si="7"/>
        <v>4.5971779699590369E-2</v>
      </c>
      <c r="S43">
        <f t="shared" si="7"/>
        <v>4.4151115157032329E-2</v>
      </c>
      <c r="T43">
        <f t="shared" si="7"/>
        <v>5.0068274920345941E-2</v>
      </c>
      <c r="U43">
        <f t="shared" si="7"/>
        <v>4.187528447883479E-2</v>
      </c>
      <c r="V43">
        <f t="shared" si="7"/>
        <v>3.4137460172963138E-2</v>
      </c>
      <c r="W43">
        <f t="shared" si="7"/>
        <v>2.6854802002731007E-2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5">
      <c r="A45" t="s">
        <v>95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5">
      <c r="A46">
        <v>12</v>
      </c>
      <c r="B46">
        <f t="shared" ref="B46:B52" si="8">R3</f>
        <v>5.9171597633136102E-3</v>
      </c>
      <c r="C46">
        <f>$B46*Inittialize!A21</f>
        <v>4.5516613563950848E-4</v>
      </c>
      <c r="D46">
        <f>$B46*Inittialize!B21</f>
        <v>4.5516613563950848E-4</v>
      </c>
      <c r="E46">
        <f>$B46*Inittialize!C21</f>
        <v>4.5516613563950848E-4</v>
      </c>
      <c r="F46">
        <f>$B46*Inittialize!D21</f>
        <v>4.5516613563950848E-4</v>
      </c>
      <c r="G46">
        <f>$B46*Inittialize!E21</f>
        <v>4.5516613563950848E-4</v>
      </c>
      <c r="H46">
        <f>$B46*Inittialize!F21</f>
        <v>4.5516613563950848E-4</v>
      </c>
      <c r="I46">
        <f>$B46*Inittialize!G21</f>
        <v>4.5516613563950848E-4</v>
      </c>
      <c r="J46">
        <f>$B46*Inittialize!H21</f>
        <v>4.5516613563950848E-4</v>
      </c>
      <c r="K46">
        <f>$B46*Inittialize!I21</f>
        <v>4.5516613563950848E-4</v>
      </c>
      <c r="L46">
        <f>$B46*Inittialize!J21</f>
        <v>1.8206645425580339E-3</v>
      </c>
    </row>
    <row r="47" spans="1:28" x14ac:dyDescent="0.25">
      <c r="A47">
        <v>13</v>
      </c>
      <c r="B47">
        <f t="shared" si="8"/>
        <v>1.183431952662722E-2</v>
      </c>
      <c r="D47">
        <f>$B47*Inittialize!A21</f>
        <v>9.1033227127901696E-4</v>
      </c>
      <c r="E47">
        <f>$B47*Inittialize!B21</f>
        <v>9.1033227127901696E-4</v>
      </c>
      <c r="F47">
        <f>$B47*Inittialize!C21</f>
        <v>9.1033227127901696E-4</v>
      </c>
      <c r="G47">
        <f>$B47*Inittialize!D21</f>
        <v>9.1033227127901696E-4</v>
      </c>
      <c r="H47">
        <f>$B47*Inittialize!E21</f>
        <v>9.1033227127901696E-4</v>
      </c>
      <c r="I47">
        <f>$B47*Inittialize!F21</f>
        <v>9.1033227127901696E-4</v>
      </c>
      <c r="J47">
        <f>$B47*Inittialize!G21</f>
        <v>9.1033227127901696E-4</v>
      </c>
      <c r="K47">
        <f>$B47*Inittialize!H21</f>
        <v>9.1033227127901696E-4</v>
      </c>
      <c r="L47">
        <f>$B47*Inittialize!I21</f>
        <v>9.1033227127901696E-4</v>
      </c>
      <c r="M47">
        <f>$B47*Inittialize!J21</f>
        <v>3.6413290851160678E-3</v>
      </c>
    </row>
    <row r="48" spans="1:28" x14ac:dyDescent="0.25">
      <c r="A48">
        <v>14</v>
      </c>
      <c r="B48">
        <f t="shared" si="8"/>
        <v>1.183431952662722E-2</v>
      </c>
      <c r="E48">
        <f>$B48*Inittialize!A21</f>
        <v>9.1033227127901696E-4</v>
      </c>
      <c r="F48">
        <f>$B48*Inittialize!B21</f>
        <v>9.1033227127901696E-4</v>
      </c>
      <c r="G48">
        <f>$B48*Inittialize!C21</f>
        <v>9.1033227127901696E-4</v>
      </c>
      <c r="H48">
        <f>$B48*Inittialize!D21</f>
        <v>9.1033227127901696E-4</v>
      </c>
      <c r="I48">
        <f>$B48*Inittialize!E21</f>
        <v>9.1033227127901696E-4</v>
      </c>
      <c r="J48">
        <f>$B48*Inittialize!F21</f>
        <v>9.1033227127901696E-4</v>
      </c>
      <c r="K48">
        <f>$B48*Inittialize!G21</f>
        <v>9.1033227127901696E-4</v>
      </c>
      <c r="L48">
        <f>$B48*Inittialize!H21</f>
        <v>9.1033227127901696E-4</v>
      </c>
      <c r="M48">
        <f>$B48*Inittialize!I21</f>
        <v>9.1033227127901696E-4</v>
      </c>
      <c r="N48">
        <f>$B48*Inittialize!J21</f>
        <v>3.6413290851160678E-3</v>
      </c>
    </row>
    <row r="49" spans="1:30" x14ac:dyDescent="0.25">
      <c r="A49">
        <v>15</v>
      </c>
      <c r="B49">
        <f t="shared" si="8"/>
        <v>1.183431952662722E-2</v>
      </c>
      <c r="F49">
        <f>$B49*Inittialize!A21</f>
        <v>9.1033227127901696E-4</v>
      </c>
      <c r="G49">
        <f>$B49*Inittialize!B21</f>
        <v>9.1033227127901696E-4</v>
      </c>
      <c r="H49">
        <f>$B49*Inittialize!C21</f>
        <v>9.1033227127901696E-4</v>
      </c>
      <c r="I49">
        <f>$B49*Inittialize!D21</f>
        <v>9.1033227127901696E-4</v>
      </c>
      <c r="J49">
        <f>$B49*Inittialize!E21</f>
        <v>9.1033227127901696E-4</v>
      </c>
      <c r="K49">
        <f>$B49*Inittialize!F21</f>
        <v>9.1033227127901696E-4</v>
      </c>
      <c r="L49">
        <f>$B49*Inittialize!G21</f>
        <v>9.1033227127901696E-4</v>
      </c>
      <c r="M49">
        <f>$B49*Inittialize!H21</f>
        <v>9.1033227127901696E-4</v>
      </c>
      <c r="N49">
        <f>$B49*Inittialize!I21</f>
        <v>9.1033227127901696E-4</v>
      </c>
      <c r="O49">
        <f>$B49*Inittialize!J21</f>
        <v>3.6413290851160678E-3</v>
      </c>
    </row>
    <row r="50" spans="1:30" x14ac:dyDescent="0.25">
      <c r="A50">
        <v>16</v>
      </c>
      <c r="B50">
        <f t="shared" si="8"/>
        <v>1.183431952662722E-2</v>
      </c>
      <c r="G50">
        <f>$B50*Inittialize!A21</f>
        <v>9.1033227127901696E-4</v>
      </c>
      <c r="H50">
        <f>$B50*Inittialize!B21</f>
        <v>9.1033227127901696E-4</v>
      </c>
      <c r="I50">
        <f>$B50*Inittialize!C21</f>
        <v>9.1033227127901696E-4</v>
      </c>
      <c r="J50">
        <f>$B50*Inittialize!D21</f>
        <v>9.1033227127901696E-4</v>
      </c>
      <c r="K50">
        <f>$B50*Inittialize!E21</f>
        <v>9.1033227127901696E-4</v>
      </c>
      <c r="L50">
        <f>$B50*Inittialize!F21</f>
        <v>9.1033227127901696E-4</v>
      </c>
      <c r="M50">
        <f>$B50*Inittialize!G21</f>
        <v>9.1033227127901696E-4</v>
      </c>
      <c r="N50">
        <f>$B50*Inittialize!H21</f>
        <v>9.1033227127901696E-4</v>
      </c>
      <c r="O50">
        <f>$B50*Inittialize!I21</f>
        <v>9.1033227127901696E-4</v>
      </c>
      <c r="P50">
        <f>$B50*Inittialize!J21</f>
        <v>3.6413290851160678E-3</v>
      </c>
    </row>
    <row r="51" spans="1:30" x14ac:dyDescent="0.25">
      <c r="A51">
        <v>17</v>
      </c>
      <c r="B51">
        <f t="shared" si="8"/>
        <v>1.183431952662722E-2</v>
      </c>
      <c r="H51">
        <f>$B51*Inittialize!A21</f>
        <v>9.1033227127901696E-4</v>
      </c>
      <c r="I51">
        <f>$B51*Inittialize!B21</f>
        <v>9.1033227127901696E-4</v>
      </c>
      <c r="J51">
        <f>$B51*Inittialize!C21</f>
        <v>9.1033227127901696E-4</v>
      </c>
      <c r="K51">
        <f>$B51*Inittialize!D21</f>
        <v>9.1033227127901696E-4</v>
      </c>
      <c r="L51">
        <f>$B51*Inittialize!E21</f>
        <v>9.1033227127901696E-4</v>
      </c>
      <c r="M51">
        <f>$B51*Inittialize!F21</f>
        <v>9.1033227127901696E-4</v>
      </c>
      <c r="N51">
        <f>$B51*Inittialize!G21</f>
        <v>9.1033227127901696E-4</v>
      </c>
      <c r="O51">
        <f>$B51*Inittialize!H21</f>
        <v>9.1033227127901696E-4</v>
      </c>
      <c r="P51">
        <f>$B51*Inittialize!I21</f>
        <v>9.1033227127901696E-4</v>
      </c>
      <c r="Q51">
        <f>$B51*Inittialize!J21</f>
        <v>3.6413290851160678E-3</v>
      </c>
    </row>
    <row r="52" spans="1:30" x14ac:dyDescent="0.25">
      <c r="A52">
        <v>18</v>
      </c>
      <c r="B52">
        <f t="shared" si="8"/>
        <v>1.183431952662722E-2</v>
      </c>
      <c r="I52">
        <f>$B52*Inittialize!A21</f>
        <v>9.1033227127901696E-4</v>
      </c>
      <c r="J52">
        <f>$B52*Inittialize!B21</f>
        <v>9.1033227127901696E-4</v>
      </c>
      <c r="K52">
        <f>$B52*Inittialize!C21</f>
        <v>9.1033227127901696E-4</v>
      </c>
      <c r="L52">
        <f>$B52*Inittialize!D21</f>
        <v>9.1033227127901696E-4</v>
      </c>
      <c r="M52">
        <f>$B52*Inittialize!E21</f>
        <v>9.1033227127901696E-4</v>
      </c>
      <c r="N52">
        <f>$B52*Inittialize!F21</f>
        <v>9.1033227127901696E-4</v>
      </c>
      <c r="O52">
        <f>$B52*Inittialize!G21</f>
        <v>9.1033227127901696E-4</v>
      </c>
      <c r="P52">
        <f>$B52*Inittialize!H21</f>
        <v>9.1033227127901696E-4</v>
      </c>
      <c r="Q52">
        <f>$B52*Inittialize!I21</f>
        <v>9.1033227127901696E-4</v>
      </c>
      <c r="R52">
        <f>$B52*Inittialize!J21</f>
        <v>3.6413290851160678E-3</v>
      </c>
    </row>
    <row r="53" spans="1:30" x14ac:dyDescent="0.25">
      <c r="B53" t="s">
        <v>2</v>
      </c>
      <c r="C53">
        <f t="shared" ref="C53:U53" si="9">SUM(C46:C52)</f>
        <v>4.5516613563950848E-4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5">
      <c r="B55" t="s">
        <v>91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87</v>
      </c>
      <c r="U55" t="s">
        <v>2</v>
      </c>
      <c r="V55" t="s">
        <v>96</v>
      </c>
      <c r="W55" t="s">
        <v>109</v>
      </c>
    </row>
    <row r="56" spans="1:30" x14ac:dyDescent="0.25">
      <c r="B56" t="s">
        <v>97</v>
      </c>
      <c r="C56">
        <f t="shared" ref="C56:S56" ca="1" si="10">SUMIF($C$29:$AF$29,C55,$C$43:$AB$43)+SUMIF($L$45:$V$45,C55+10,$L$53:$V$53)</f>
        <v>4.5516613563950848E-4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6.8274920345926275E-3</v>
      </c>
      <c r="H56">
        <f t="shared" ca="1" si="10"/>
        <v>9.5584888484296793E-3</v>
      </c>
      <c r="I56">
        <f t="shared" ca="1" si="10"/>
        <v>1.274465179790624E-2</v>
      </c>
      <c r="J56">
        <f t="shared" ca="1" si="10"/>
        <v>2.3668639053254448E-2</v>
      </c>
      <c r="K56">
        <f t="shared" ca="1" si="10"/>
        <v>3.1406463359126092E-2</v>
      </c>
      <c r="L56">
        <f t="shared" ca="1" si="10"/>
        <v>3.8233955393718717E-2</v>
      </c>
      <c r="M56">
        <f t="shared" ca="1" si="10"/>
        <v>4.4151115157032329E-2</v>
      </c>
      <c r="N56">
        <f t="shared" ca="1" si="10"/>
        <v>4.9157942649066921E-2</v>
      </c>
      <c r="O56">
        <f t="shared" ca="1" si="10"/>
        <v>5.32544378698225E-2</v>
      </c>
      <c r="P56">
        <f t="shared" ca="1" si="10"/>
        <v>5.1888939462903974E-2</v>
      </c>
      <c r="Q56">
        <f t="shared" ca="1" si="10"/>
        <v>4.7337278106508895E-2</v>
      </c>
      <c r="R56">
        <f t="shared" ca="1" si="10"/>
        <v>4.5971779699590369E-2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5">
      <c r="B57" t="s">
        <v>98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4.5516613563950848E-4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5">
      <c r="U58">
        <f ca="1">SUM(U56:U57)+W56</f>
        <v>1.0000000000000002</v>
      </c>
    </row>
    <row r="60" spans="1:30" x14ac:dyDescent="0.25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5">
      <c r="A61">
        <v>5</v>
      </c>
      <c r="B61">
        <f ca="1">C56</f>
        <v>4.5516613563950848E-4</v>
      </c>
      <c r="C61">
        <f ca="1">$B61*Inittialize!A21</f>
        <v>3.5012779664577579E-5</v>
      </c>
      <c r="D61">
        <f ca="1">$B61*Inittialize!B21</f>
        <v>3.5012779664577579E-5</v>
      </c>
      <c r="E61">
        <f ca="1">$B61*Inittialize!C21</f>
        <v>3.5012779664577579E-5</v>
      </c>
      <c r="F61">
        <f ca="1">$B61*Inittialize!D21</f>
        <v>3.5012779664577579E-5</v>
      </c>
      <c r="G61">
        <f ca="1">$B61*Inittialize!E21</f>
        <v>3.5012779664577579E-5</v>
      </c>
      <c r="H61">
        <f ca="1">$B61*Inittialize!F21</f>
        <v>3.5012779664577579E-5</v>
      </c>
      <c r="I61">
        <f ca="1">$B61*Inittialize!G21</f>
        <v>3.5012779664577579E-5</v>
      </c>
      <c r="J61">
        <f ca="1">$B61*Inittialize!H21</f>
        <v>3.5012779664577579E-5</v>
      </c>
      <c r="K61">
        <f ca="1">$B61*Inittialize!I21</f>
        <v>3.5012779664577579E-5</v>
      </c>
      <c r="L61">
        <f ca="1">$B61*Inittialize!J21</f>
        <v>1.4005111865831031E-4</v>
      </c>
    </row>
    <row r="62" spans="1:30" x14ac:dyDescent="0.25">
      <c r="A62">
        <v>6</v>
      </c>
      <c r="B62">
        <f ca="1">D56</f>
        <v>1.3654984069185255E-3</v>
      </c>
      <c r="D62">
        <f ca="1">$B62*Inittialize!A21</f>
        <v>1.0503833899373274E-4</v>
      </c>
      <c r="E62">
        <f ca="1">$B62*Inittialize!B21</f>
        <v>1.0503833899373274E-4</v>
      </c>
      <c r="F62">
        <f ca="1">$B62*Inittialize!C21</f>
        <v>1.0503833899373274E-4</v>
      </c>
      <c r="G62">
        <f ca="1">$B62*Inittialize!D21</f>
        <v>1.0503833899373274E-4</v>
      </c>
      <c r="H62">
        <f ca="1">$B62*Inittialize!E21</f>
        <v>1.0503833899373274E-4</v>
      </c>
      <c r="I62">
        <f ca="1">$B62*Inittialize!F21</f>
        <v>1.0503833899373274E-4</v>
      </c>
      <c r="J62">
        <f ca="1">$B62*Inittialize!G21</f>
        <v>1.0503833899373274E-4</v>
      </c>
      <c r="K62">
        <f ca="1">$B62*Inittialize!H21</f>
        <v>1.0503833899373274E-4</v>
      </c>
      <c r="L62">
        <f ca="1">$B62*Inittialize!I21</f>
        <v>1.0503833899373274E-4</v>
      </c>
      <c r="M62">
        <f ca="1">$B62*Inittialize!J21</f>
        <v>4.2015335597493094E-4</v>
      </c>
    </row>
    <row r="63" spans="1:30" x14ac:dyDescent="0.25">
      <c r="A63">
        <v>7</v>
      </c>
      <c r="B63">
        <f ca="1">E56</f>
        <v>2.730996813837051E-3</v>
      </c>
      <c r="E63">
        <f ca="1">$B63*Inittialize!A21</f>
        <v>2.1007667798746547E-4</v>
      </c>
      <c r="F63">
        <f ca="1">$B63*Inittialize!B21</f>
        <v>2.1007667798746547E-4</v>
      </c>
      <c r="G63">
        <f ca="1">$B63*Inittialize!C21</f>
        <v>2.1007667798746547E-4</v>
      </c>
      <c r="H63">
        <f ca="1">$B63*Inittialize!D21</f>
        <v>2.1007667798746547E-4</v>
      </c>
      <c r="I63">
        <f ca="1">$B63*Inittialize!E21</f>
        <v>2.1007667798746547E-4</v>
      </c>
      <c r="J63">
        <f ca="1">$B63*Inittialize!F21</f>
        <v>2.1007667798746547E-4</v>
      </c>
      <c r="K63">
        <f ca="1">$B63*Inittialize!G21</f>
        <v>2.1007667798746547E-4</v>
      </c>
      <c r="L63">
        <f ca="1">$B63*Inittialize!H21</f>
        <v>2.1007667798746547E-4</v>
      </c>
      <c r="M63">
        <f ca="1">$B63*Inittialize!I21</f>
        <v>2.1007667798746547E-4</v>
      </c>
      <c r="N63">
        <f ca="1">$B63*Inittialize!J21</f>
        <v>8.4030671194986189E-4</v>
      </c>
    </row>
    <row r="64" spans="1:30" x14ac:dyDescent="0.25">
      <c r="A64">
        <v>8</v>
      </c>
      <c r="B64">
        <f ca="1">F56</f>
        <v>4.5516613563950847E-3</v>
      </c>
      <c r="F64">
        <f ca="1">$B64*Inittialize!A21</f>
        <v>3.5012779664577576E-4</v>
      </c>
      <c r="G64">
        <f ca="1">$B64*Inittialize!B21</f>
        <v>3.5012779664577576E-4</v>
      </c>
      <c r="H64">
        <f ca="1">$B64*Inittialize!C21</f>
        <v>3.5012779664577576E-4</v>
      </c>
      <c r="I64">
        <f ca="1">$B64*Inittialize!D21</f>
        <v>3.5012779664577576E-4</v>
      </c>
      <c r="J64">
        <f ca="1">$B64*Inittialize!E21</f>
        <v>3.5012779664577576E-4</v>
      </c>
      <c r="K64">
        <f ca="1">$B64*Inittialize!F21</f>
        <v>3.5012779664577576E-4</v>
      </c>
      <c r="L64">
        <f ca="1">$B64*Inittialize!G21</f>
        <v>3.5012779664577576E-4</v>
      </c>
      <c r="M64">
        <f ca="1">$B64*Inittialize!H21</f>
        <v>3.5012779664577576E-4</v>
      </c>
      <c r="N64">
        <f ca="1">$B64*Inittialize!I21</f>
        <v>3.5012779664577576E-4</v>
      </c>
      <c r="O64">
        <f ca="1">$B64*Inittialize!J21</f>
        <v>1.400511186583103E-3</v>
      </c>
    </row>
    <row r="65" spans="1:28" x14ac:dyDescent="0.25">
      <c r="A65">
        <v>9</v>
      </c>
      <c r="B65">
        <f ca="1">G56</f>
        <v>6.8274920345926275E-3</v>
      </c>
      <c r="G65">
        <f ca="1">$B65*Inittialize!A21</f>
        <v>5.2519169496866372E-4</v>
      </c>
      <c r="H65">
        <f ca="1">$B65*Inittialize!B21</f>
        <v>5.2519169496866372E-4</v>
      </c>
      <c r="I65">
        <f ca="1">$B65*Inittialize!C21</f>
        <v>5.2519169496866372E-4</v>
      </c>
      <c r="J65">
        <f ca="1">$B65*Inittialize!D21</f>
        <v>5.2519169496866372E-4</v>
      </c>
      <c r="K65">
        <f ca="1">$B65*Inittialize!E21</f>
        <v>5.2519169496866372E-4</v>
      </c>
      <c r="L65">
        <f ca="1">$B65*Inittialize!F21</f>
        <v>5.2519169496866372E-4</v>
      </c>
      <c r="M65">
        <f ca="1">$B65*Inittialize!G21</f>
        <v>5.2519169496866372E-4</v>
      </c>
      <c r="N65">
        <f ca="1">$B65*Inittialize!H21</f>
        <v>5.2519169496866372E-4</v>
      </c>
      <c r="O65">
        <f ca="1">$B65*Inittialize!I21</f>
        <v>5.2519169496866372E-4</v>
      </c>
      <c r="P65">
        <f ca="1">$B65*Inittialize!J21</f>
        <v>2.1007667798746549E-3</v>
      </c>
    </row>
    <row r="66" spans="1:28" x14ac:dyDescent="0.25">
      <c r="A66">
        <v>10</v>
      </c>
      <c r="B66">
        <f ca="1">H56</f>
        <v>9.5584888484296793E-3</v>
      </c>
      <c r="H66">
        <f ca="1">$B66*Inittialize!A21</f>
        <v>7.3526837295612927E-4</v>
      </c>
      <c r="I66">
        <f ca="1">$B66*Inittialize!B21</f>
        <v>7.3526837295612927E-4</v>
      </c>
      <c r="J66">
        <f ca="1">$B66*Inittialize!C21</f>
        <v>7.3526837295612927E-4</v>
      </c>
      <c r="K66">
        <f ca="1">$B66*Inittialize!D21</f>
        <v>7.3526837295612927E-4</v>
      </c>
      <c r="L66">
        <f ca="1">$B66*Inittialize!E21</f>
        <v>7.3526837295612927E-4</v>
      </c>
      <c r="M66">
        <f ca="1">$B66*Inittialize!F21</f>
        <v>7.3526837295612927E-4</v>
      </c>
      <c r="N66">
        <f ca="1">$B66*Inittialize!G21</f>
        <v>7.3526837295612927E-4</v>
      </c>
      <c r="O66">
        <f ca="1">$B66*Inittialize!H21</f>
        <v>7.3526837295612927E-4</v>
      </c>
      <c r="P66">
        <f ca="1">$B66*Inittialize!I21</f>
        <v>7.3526837295612927E-4</v>
      </c>
      <c r="Q66">
        <f ca="1">$B66*Inittialize!J21</f>
        <v>2.9410734918245171E-3</v>
      </c>
    </row>
    <row r="67" spans="1:28" x14ac:dyDescent="0.25">
      <c r="A67">
        <v>11</v>
      </c>
      <c r="B67">
        <f ca="1">I56</f>
        <v>1.274465179790624E-2</v>
      </c>
      <c r="I67">
        <f ca="1">$B67*Inittialize!A21</f>
        <v>9.8035783060817236E-4</v>
      </c>
      <c r="J67">
        <f ca="1">$B67*Inittialize!B21</f>
        <v>9.8035783060817236E-4</v>
      </c>
      <c r="K67">
        <f ca="1">$B67*Inittialize!C21</f>
        <v>9.8035783060817236E-4</v>
      </c>
      <c r="L67">
        <f ca="1">$B67*Inittialize!D21</f>
        <v>9.8035783060817236E-4</v>
      </c>
      <c r="M67">
        <f ca="1">$B67*Inittialize!E21</f>
        <v>9.8035783060817236E-4</v>
      </c>
      <c r="N67">
        <f ca="1">$B67*Inittialize!F21</f>
        <v>9.8035783060817236E-4</v>
      </c>
      <c r="O67">
        <f ca="1">$B67*Inittialize!G21</f>
        <v>9.8035783060817236E-4</v>
      </c>
      <c r="P67">
        <f ca="1">$B67*Inittialize!H21</f>
        <v>9.8035783060817236E-4</v>
      </c>
      <c r="Q67">
        <f ca="1">$B67*Inittialize!I21</f>
        <v>9.8035783060817236E-4</v>
      </c>
      <c r="R67">
        <f ca="1">$B67*Inittialize!J21</f>
        <v>3.9214313224326895E-3</v>
      </c>
    </row>
    <row r="68" spans="1:28" x14ac:dyDescent="0.25">
      <c r="A68">
        <v>12</v>
      </c>
      <c r="B68">
        <f ca="1">J56</f>
        <v>2.3668639053254448E-2</v>
      </c>
      <c r="J68">
        <f ca="1">$B68*Inittialize!A21</f>
        <v>1.8206645425580346E-3</v>
      </c>
      <c r="K68">
        <f ca="1">$B68*Inittialize!B21</f>
        <v>1.8206645425580346E-3</v>
      </c>
      <c r="L68">
        <f ca="1">$B68*Inittialize!C21</f>
        <v>1.8206645425580346E-3</v>
      </c>
      <c r="M68">
        <f ca="1">$B68*Inittialize!D21</f>
        <v>1.8206645425580346E-3</v>
      </c>
      <c r="N68">
        <f ca="1">$B68*Inittialize!E21</f>
        <v>1.8206645425580346E-3</v>
      </c>
      <c r="O68">
        <f ca="1">$B68*Inittialize!F21</f>
        <v>1.8206645425580346E-3</v>
      </c>
      <c r="P68">
        <f ca="1">$B68*Inittialize!G21</f>
        <v>1.8206645425580346E-3</v>
      </c>
      <c r="Q68">
        <f ca="1">$B68*Inittialize!H21</f>
        <v>1.8206645425580346E-3</v>
      </c>
      <c r="R68">
        <f ca="1">$B68*Inittialize!I21</f>
        <v>1.8206645425580346E-3</v>
      </c>
      <c r="S68">
        <f ca="1">$B68*Inittialize!J21</f>
        <v>7.2826581702321383E-3</v>
      </c>
    </row>
    <row r="69" spans="1:28" x14ac:dyDescent="0.25">
      <c r="A69">
        <v>13</v>
      </c>
      <c r="B69">
        <f ca="1">K56</f>
        <v>3.1406463359126092E-2</v>
      </c>
      <c r="K69">
        <f ca="1">$B69*Inittialize!A21</f>
        <v>2.4158817968558534E-3</v>
      </c>
      <c r="L69">
        <f ca="1">$B69*Inittialize!B21</f>
        <v>2.4158817968558534E-3</v>
      </c>
      <c r="M69">
        <f ca="1">$B69*Inittialize!C21</f>
        <v>2.4158817968558534E-3</v>
      </c>
      <c r="N69">
        <f ca="1">$B69*Inittialize!D21</f>
        <v>2.4158817968558534E-3</v>
      </c>
      <c r="O69">
        <f ca="1">$B69*Inittialize!E21</f>
        <v>2.4158817968558534E-3</v>
      </c>
      <c r="P69">
        <f ca="1">$B69*Inittialize!F21</f>
        <v>2.4158817968558534E-3</v>
      </c>
      <c r="Q69">
        <f ca="1">$B69*Inittialize!G21</f>
        <v>2.4158817968558534E-3</v>
      </c>
      <c r="R69">
        <f ca="1">$B69*Inittialize!H21</f>
        <v>2.4158817968558534E-3</v>
      </c>
      <c r="S69">
        <f ca="1">$B69*Inittialize!I21</f>
        <v>2.4158817968558534E-3</v>
      </c>
      <c r="T69">
        <f ca="1">$B69*Inittialize!J21</f>
        <v>9.6635271874234135E-3</v>
      </c>
    </row>
    <row r="70" spans="1:28" x14ac:dyDescent="0.25">
      <c r="A70">
        <v>14</v>
      </c>
      <c r="B70">
        <f ca="1">L56</f>
        <v>3.8233955393718717E-2</v>
      </c>
      <c r="L70">
        <f ca="1">$B70*Inittialize!A21</f>
        <v>2.9410734918245171E-3</v>
      </c>
      <c r="M70">
        <f ca="1">$B70*Inittialize!B21</f>
        <v>2.9410734918245171E-3</v>
      </c>
      <c r="N70">
        <f ca="1">$B70*Inittialize!C21</f>
        <v>2.9410734918245171E-3</v>
      </c>
      <c r="O70">
        <f ca="1">$B70*Inittialize!D21</f>
        <v>2.9410734918245171E-3</v>
      </c>
      <c r="P70">
        <f ca="1">$B70*Inittialize!E21</f>
        <v>2.9410734918245171E-3</v>
      </c>
      <c r="Q70">
        <f ca="1">$B70*Inittialize!F21</f>
        <v>2.9410734918245171E-3</v>
      </c>
      <c r="R70">
        <f ca="1">$B70*Inittialize!G21</f>
        <v>2.9410734918245171E-3</v>
      </c>
      <c r="S70">
        <f ca="1">$B70*Inittialize!H21</f>
        <v>2.9410734918245171E-3</v>
      </c>
      <c r="T70">
        <f ca="1">$B70*Inittialize!I21</f>
        <v>2.9410734918245171E-3</v>
      </c>
      <c r="U70">
        <f ca="1">$B70*Inittialize!J21</f>
        <v>1.1764293967298068E-2</v>
      </c>
    </row>
    <row r="71" spans="1:28" x14ac:dyDescent="0.25">
      <c r="A71">
        <v>15</v>
      </c>
      <c r="B71">
        <f ca="1">M56</f>
        <v>4.4151115157032329E-2</v>
      </c>
      <c r="M71">
        <f ca="1">$B71*Inittialize!A21</f>
        <v>3.3962396274640257E-3</v>
      </c>
      <c r="N71">
        <f ca="1">$B71*Inittialize!B21</f>
        <v>3.3962396274640257E-3</v>
      </c>
      <c r="O71">
        <f ca="1">$B71*Inittialize!C21</f>
        <v>3.3962396274640257E-3</v>
      </c>
      <c r="P71">
        <f ca="1">$B71*Inittialize!D21</f>
        <v>3.3962396274640257E-3</v>
      </c>
      <c r="Q71">
        <f ca="1">$B71*Inittialize!E21</f>
        <v>3.3962396274640257E-3</v>
      </c>
      <c r="R71">
        <f ca="1">$B71*Inittialize!F21</f>
        <v>3.3962396274640257E-3</v>
      </c>
      <c r="S71">
        <f ca="1">$B71*Inittialize!G21</f>
        <v>3.3962396274640257E-3</v>
      </c>
      <c r="T71">
        <f ca="1">$B71*Inittialize!H21</f>
        <v>3.3962396274640257E-3</v>
      </c>
      <c r="U71">
        <f ca="1">$B71*Inittialize!I21</f>
        <v>3.3962396274640257E-3</v>
      </c>
      <c r="V71">
        <f ca="1">$B71*Inittialize!J21</f>
        <v>1.3584958509856103E-2</v>
      </c>
    </row>
    <row r="72" spans="1:28" x14ac:dyDescent="0.25">
      <c r="A72">
        <v>16</v>
      </c>
      <c r="B72">
        <f ca="1">N56</f>
        <v>4.9157942649066921E-2</v>
      </c>
      <c r="N72">
        <f ca="1">$B72*Inittialize!A21</f>
        <v>3.7813802037743789E-3</v>
      </c>
      <c r="O72">
        <f ca="1">$B72*Inittialize!B21</f>
        <v>3.7813802037743789E-3</v>
      </c>
      <c r="P72">
        <f ca="1">$B72*Inittialize!C21</f>
        <v>3.7813802037743789E-3</v>
      </c>
      <c r="Q72">
        <f ca="1">$B72*Inittialize!D21</f>
        <v>3.7813802037743789E-3</v>
      </c>
      <c r="R72">
        <f ca="1">$B72*Inittialize!E21</f>
        <v>3.7813802037743789E-3</v>
      </c>
      <c r="S72">
        <f ca="1">$B72*Inittialize!F21</f>
        <v>3.7813802037743789E-3</v>
      </c>
      <c r="T72">
        <f ca="1">$B72*Inittialize!G21</f>
        <v>3.7813802037743789E-3</v>
      </c>
      <c r="U72">
        <f ca="1">$B72*Inittialize!H21</f>
        <v>3.7813802037743789E-3</v>
      </c>
      <c r="V72">
        <f ca="1">$B72*Inittialize!I21</f>
        <v>3.7813802037743789E-3</v>
      </c>
      <c r="W72">
        <f ca="1">$B72*Inittialize!J21</f>
        <v>1.5125520815097515E-2</v>
      </c>
    </row>
    <row r="73" spans="1:28" x14ac:dyDescent="0.25">
      <c r="B73" t="s">
        <v>2</v>
      </c>
      <c r="C73">
        <f t="shared" ref="C73:AB73" ca="1" si="12">SUM(C61:C72)</f>
        <v>3.5012779664577579E-5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1.9607156612163447E-3</v>
      </c>
      <c r="I73">
        <f t="shared" ca="1" si="12"/>
        <v>2.9410734918245171E-3</v>
      </c>
      <c r="J73">
        <f t="shared" ca="1" si="12"/>
        <v>4.7617380343825521E-3</v>
      </c>
      <c r="K73">
        <f t="shared" ca="1" si="12"/>
        <v>7.1776198312384059E-3</v>
      </c>
      <c r="L73">
        <f t="shared" ca="1" si="12"/>
        <v>1.0223731662056656E-2</v>
      </c>
      <c r="M73">
        <f t="shared" ca="1" si="12"/>
        <v>1.3795035187843569E-2</v>
      </c>
      <c r="N73">
        <f t="shared" ca="1" si="12"/>
        <v>1.7786492069605413E-2</v>
      </c>
      <c r="O73">
        <f t="shared" ca="1" si="12"/>
        <v>1.7996568747592877E-2</v>
      </c>
      <c r="P73">
        <f t="shared" ca="1" si="12"/>
        <v>1.8171632645915769E-2</v>
      </c>
      <c r="Q73">
        <f t="shared" ca="1" si="12"/>
        <v>1.82766709849095E-2</v>
      </c>
      <c r="R73">
        <f t="shared" ca="1" si="12"/>
        <v>1.82766709849095E-2</v>
      </c>
      <c r="S73">
        <f t="shared" ca="1" si="12"/>
        <v>1.9817233290150914E-2</v>
      </c>
      <c r="T73">
        <f t="shared" ca="1" si="12"/>
        <v>1.9782220510486337E-2</v>
      </c>
      <c r="U73">
        <f t="shared" ca="1" si="12"/>
        <v>1.8941913798536474E-2</v>
      </c>
      <c r="V73">
        <f t="shared" ca="1" si="12"/>
        <v>1.7366338713630483E-2</v>
      </c>
      <c r="W73">
        <f t="shared" ca="1" si="12"/>
        <v>1.5125520815097515E-2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5">
      <c r="A75" t="s">
        <v>94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5">
      <c r="A76">
        <v>13</v>
      </c>
      <c r="B76">
        <f>K57</f>
        <v>4.5516613563950848E-4</v>
      </c>
      <c r="C76">
        <f>$B76*Inittialize!A21</f>
        <v>3.5012779664577579E-5</v>
      </c>
      <c r="D76">
        <f>$B76*Inittialize!B21</f>
        <v>3.5012779664577579E-5</v>
      </c>
      <c r="E76">
        <f>$B76*Inittialize!C21</f>
        <v>3.5012779664577579E-5</v>
      </c>
      <c r="F76">
        <f>$B76*Inittialize!D21</f>
        <v>3.5012779664577579E-5</v>
      </c>
      <c r="G76">
        <f>$B76*Inittialize!E21</f>
        <v>3.5012779664577579E-5</v>
      </c>
      <c r="H76">
        <f>$B76*Inittialize!F21</f>
        <v>3.5012779664577579E-5</v>
      </c>
      <c r="I76">
        <f>$B76*Inittialize!G21</f>
        <v>3.5012779664577579E-5</v>
      </c>
      <c r="J76">
        <f>$B76*Inittialize!H21</f>
        <v>3.5012779664577579E-5</v>
      </c>
      <c r="K76">
        <f>$B76*Inittialize!I21</f>
        <v>3.5012779664577579E-5</v>
      </c>
      <c r="L76">
        <f>$B76*Inittialize!J21</f>
        <v>1.4005111865831031E-4</v>
      </c>
    </row>
    <row r="77" spans="1:28" x14ac:dyDescent="0.25">
      <c r="A77">
        <v>14</v>
      </c>
      <c r="B77">
        <f>L57</f>
        <v>1.3654984069185255E-3</v>
      </c>
      <c r="D77">
        <f>$B77*Inittialize!A21</f>
        <v>1.0503833899373274E-4</v>
      </c>
      <c r="E77">
        <f>$B77*Inittialize!B21</f>
        <v>1.0503833899373274E-4</v>
      </c>
      <c r="F77">
        <f>$B77*Inittialize!C21</f>
        <v>1.0503833899373274E-4</v>
      </c>
      <c r="G77">
        <f>$B77*Inittialize!D21</f>
        <v>1.0503833899373274E-4</v>
      </c>
      <c r="H77">
        <f>$B77*Inittialize!E21</f>
        <v>1.0503833899373274E-4</v>
      </c>
      <c r="I77">
        <f>$B77*Inittialize!F21</f>
        <v>1.0503833899373274E-4</v>
      </c>
      <c r="J77">
        <f>$B77*Inittialize!G21</f>
        <v>1.0503833899373274E-4</v>
      </c>
      <c r="K77">
        <f>$B77*Inittialize!H21</f>
        <v>1.0503833899373274E-4</v>
      </c>
      <c r="L77">
        <f>$B77*Inittialize!I21</f>
        <v>1.0503833899373274E-4</v>
      </c>
      <c r="M77">
        <f>$B77*Inittialize!J21</f>
        <v>4.2015335597493094E-4</v>
      </c>
    </row>
    <row r="78" spans="1:28" x14ac:dyDescent="0.25">
      <c r="A78">
        <v>15</v>
      </c>
      <c r="B78">
        <f>M57</f>
        <v>2.2758306781975423E-3</v>
      </c>
      <c r="E78">
        <f>$B78*Inittialize!A21</f>
        <v>1.7506389832288788E-4</v>
      </c>
      <c r="F78">
        <f>$B78*Inittialize!B21</f>
        <v>1.7506389832288788E-4</v>
      </c>
      <c r="G78">
        <f>$B78*Inittialize!C21</f>
        <v>1.7506389832288788E-4</v>
      </c>
      <c r="H78">
        <f>$B78*Inittialize!D21</f>
        <v>1.7506389832288788E-4</v>
      </c>
      <c r="I78">
        <f>$B78*Inittialize!E21</f>
        <v>1.7506389832288788E-4</v>
      </c>
      <c r="J78">
        <f>$B78*Inittialize!F21</f>
        <v>1.7506389832288788E-4</v>
      </c>
      <c r="K78">
        <f>$B78*Inittialize!G21</f>
        <v>1.7506389832288788E-4</v>
      </c>
      <c r="L78">
        <f>$B78*Inittialize!H21</f>
        <v>1.7506389832288788E-4</v>
      </c>
      <c r="M78">
        <f>$B78*Inittialize!I21</f>
        <v>1.7506389832288788E-4</v>
      </c>
      <c r="N78">
        <f>$B78*Inittialize!J21</f>
        <v>7.0025559329155152E-4</v>
      </c>
    </row>
    <row r="79" spans="1:28" x14ac:dyDescent="0.25">
      <c r="A79">
        <v>16</v>
      </c>
      <c r="B79">
        <f>N57</f>
        <v>3.1861629494765592E-3</v>
      </c>
      <c r="F79">
        <f>$B79*Inittialize!A21</f>
        <v>2.4508945765204304E-4</v>
      </c>
      <c r="G79">
        <f>$B79*Inittialize!B21</f>
        <v>2.4508945765204304E-4</v>
      </c>
      <c r="H79">
        <f>$B79*Inittialize!C21</f>
        <v>2.4508945765204304E-4</v>
      </c>
      <c r="I79">
        <f>$B79*Inittialize!D21</f>
        <v>2.4508945765204304E-4</v>
      </c>
      <c r="J79">
        <f>$B79*Inittialize!E21</f>
        <v>2.4508945765204304E-4</v>
      </c>
      <c r="K79">
        <f>$B79*Inittialize!F21</f>
        <v>2.4508945765204304E-4</v>
      </c>
      <c r="L79">
        <f>$B79*Inittialize!G21</f>
        <v>2.4508945765204304E-4</v>
      </c>
      <c r="M79">
        <f>$B79*Inittialize!H21</f>
        <v>2.4508945765204304E-4</v>
      </c>
      <c r="N79">
        <f>$B79*Inittialize!I21</f>
        <v>2.4508945765204304E-4</v>
      </c>
      <c r="O79">
        <f>$B79*Inittialize!J21</f>
        <v>9.8035783060817215E-4</v>
      </c>
    </row>
    <row r="80" spans="1:28" x14ac:dyDescent="0.25">
      <c r="A80">
        <v>17</v>
      </c>
      <c r="B80">
        <f>O57</f>
        <v>4.0964952207555765E-3</v>
      </c>
      <c r="G80">
        <f>$B80*Inittialize!A21</f>
        <v>3.1511501698119822E-4</v>
      </c>
      <c r="H80">
        <f>$B80*Inittialize!B21</f>
        <v>3.1511501698119822E-4</v>
      </c>
      <c r="I80">
        <f>$B80*Inittialize!C21</f>
        <v>3.1511501698119822E-4</v>
      </c>
      <c r="J80">
        <f>$B80*Inittialize!D21</f>
        <v>3.1511501698119822E-4</v>
      </c>
      <c r="K80">
        <f>$B80*Inittialize!E21</f>
        <v>3.1511501698119822E-4</v>
      </c>
      <c r="L80">
        <f>$B80*Inittialize!F21</f>
        <v>3.1511501698119822E-4</v>
      </c>
      <c r="M80">
        <f>$B80*Inittialize!G21</f>
        <v>3.1511501698119822E-4</v>
      </c>
      <c r="N80">
        <f>$B80*Inittialize!H21</f>
        <v>3.1511501698119822E-4</v>
      </c>
      <c r="O80">
        <f>$B80*Inittialize!I21</f>
        <v>3.1511501698119822E-4</v>
      </c>
      <c r="P80">
        <f>$B80*Inittialize!J21</f>
        <v>1.2604600679247929E-3</v>
      </c>
    </row>
    <row r="81" spans="1:30" x14ac:dyDescent="0.25">
      <c r="A81">
        <v>18</v>
      </c>
      <c r="B81">
        <f>P57</f>
        <v>5.0068274920345938E-3</v>
      </c>
      <c r="H81">
        <f>$B81*Inittialize!A21</f>
        <v>3.851405763103534E-4</v>
      </c>
      <c r="I81">
        <f>$B81*Inittialize!B21</f>
        <v>3.851405763103534E-4</v>
      </c>
      <c r="J81">
        <f>$B81*Inittialize!C21</f>
        <v>3.851405763103534E-4</v>
      </c>
      <c r="K81">
        <f>$B81*Inittialize!D21</f>
        <v>3.851405763103534E-4</v>
      </c>
      <c r="L81">
        <f>$B81*Inittialize!E21</f>
        <v>3.851405763103534E-4</v>
      </c>
      <c r="M81">
        <f>$B81*Inittialize!F21</f>
        <v>3.851405763103534E-4</v>
      </c>
      <c r="N81">
        <f>$B81*Inittialize!G21</f>
        <v>3.851405763103534E-4</v>
      </c>
      <c r="O81">
        <f>$B81*Inittialize!H21</f>
        <v>3.851405763103534E-4</v>
      </c>
      <c r="P81">
        <f>$B81*Inittialize!I21</f>
        <v>3.851405763103534E-4</v>
      </c>
      <c r="Q81">
        <f>$B81*Inittialize!J21</f>
        <v>1.5405623052414136E-3</v>
      </c>
    </row>
    <row r="82" spans="1:30" x14ac:dyDescent="0.25">
      <c r="B82" t="s">
        <v>2</v>
      </c>
      <c r="C82">
        <f t="shared" ref="C82:T82" si="13">SUM(C76:C81)</f>
        <v>3.5012779664577579E-5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8.7531949161443953E-4</v>
      </c>
      <c r="H82">
        <f t="shared" si="13"/>
        <v>1.2604600679247929E-3</v>
      </c>
      <c r="I82">
        <f t="shared" si="13"/>
        <v>1.2604600679247929E-3</v>
      </c>
      <c r="J82">
        <f t="shared" si="13"/>
        <v>1.2604600679247929E-3</v>
      </c>
      <c r="K82">
        <f t="shared" si="13"/>
        <v>1.2604600679247929E-3</v>
      </c>
      <c r="L82">
        <f t="shared" si="13"/>
        <v>1.3654984069185255E-3</v>
      </c>
      <c r="M82">
        <f t="shared" si="13"/>
        <v>1.5405623052414134E-3</v>
      </c>
      <c r="N82">
        <f t="shared" si="13"/>
        <v>1.6456006442351462E-3</v>
      </c>
      <c r="O82">
        <f t="shared" si="13"/>
        <v>1.6806134238997238E-3</v>
      </c>
      <c r="P82">
        <f t="shared" si="13"/>
        <v>1.6456006442351462E-3</v>
      </c>
      <c r="Q82">
        <f t="shared" si="13"/>
        <v>1.5405623052414136E-3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5">
      <c r="B84" t="s">
        <v>92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87</v>
      </c>
      <c r="T84" t="s">
        <v>2</v>
      </c>
      <c r="U84" t="s">
        <v>96</v>
      </c>
      <c r="V84" t="s">
        <v>109</v>
      </c>
      <c r="W84" t="s">
        <v>99</v>
      </c>
    </row>
    <row r="85" spans="1:30" x14ac:dyDescent="0.25">
      <c r="B85" t="s">
        <v>97</v>
      </c>
      <c r="C85">
        <f t="shared" ref="C85:R85" ca="1" si="14">SUMIF($C$60:$AD$60,C84,$C$73:$AD$73)+SUMIF($K$75:$U$75,C84+10,$K$82:$U$82)</f>
        <v>3.5012779664577579E-5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1.9607156612163447E-3</v>
      </c>
      <c r="I85">
        <f t="shared" ca="1" si="14"/>
        <v>4.2015335597493098E-3</v>
      </c>
      <c r="J85">
        <f t="shared" ca="1" si="14"/>
        <v>6.1272364413010776E-3</v>
      </c>
      <c r="K85">
        <f t="shared" ca="1" si="14"/>
        <v>8.7181821364798184E-3</v>
      </c>
      <c r="L85">
        <f t="shared" ca="1" si="14"/>
        <v>1.1869332306291802E-2</v>
      </c>
      <c r="M85">
        <f t="shared" ca="1" si="14"/>
        <v>1.5475648611743293E-2</v>
      </c>
      <c r="N85">
        <f t="shared" ca="1" si="14"/>
        <v>1.9432092713840558E-2</v>
      </c>
      <c r="O85">
        <f t="shared" ca="1" si="14"/>
        <v>1.9537131052834292E-2</v>
      </c>
      <c r="P85">
        <f t="shared" ca="1" si="14"/>
        <v>1.8171632645915769E-2</v>
      </c>
      <c r="Q85">
        <f t="shared" ca="1" si="14"/>
        <v>1.82766709849095E-2</v>
      </c>
      <c r="R85">
        <f t="shared" ca="1" si="14"/>
        <v>1.82766709849095E-2</v>
      </c>
      <c r="S85">
        <f ca="1">SUMIF($C$60:$AD$60,"&gt;21",$C$73:$AD$73)</f>
        <v>9.1033227127901725E-2</v>
      </c>
      <c r="T85">
        <f ca="1">SUM(C85:S85)</f>
        <v>0.23553096880361341</v>
      </c>
      <c r="U85">
        <f ca="1">S85+SUM(N85:R85,P86:R86)</f>
        <v>0.18850880571408574</v>
      </c>
      <c r="V85">
        <f>W56</f>
        <v>0.32544378698224863</v>
      </c>
      <c r="W85">
        <f ca="1">V56</f>
        <v>0.43331816112881205</v>
      </c>
    </row>
    <row r="86" spans="1:30" x14ac:dyDescent="0.25">
      <c r="B86" t="s">
        <v>98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3.5012779664577579E-5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8.7531949161443953E-4</v>
      </c>
      <c r="P86">
        <f t="shared" si="15"/>
        <v>1.2604600679247929E-3</v>
      </c>
      <c r="Q86">
        <f t="shared" si="15"/>
        <v>1.2604600679247929E-3</v>
      </c>
      <c r="R86">
        <f t="shared" si="15"/>
        <v>1.2604600679247929E-3</v>
      </c>
      <c r="S86">
        <f>SUMIF($C$60:$AD$60,S84,$C$73:$AD$73)+SUMIF($C$75:$J$75,S84,$C$82:$J$82)+SUMIF($K$75:$U$75,S84+10,$K$82:$U$82)</f>
        <v>0</v>
      </c>
      <c r="T86">
        <f>SUM(C86:S86)</f>
        <v>5.7070830853261463E-3</v>
      </c>
      <c r="W86" t="s">
        <v>93</v>
      </c>
    </row>
    <row r="87" spans="1:30" x14ac:dyDescent="0.25">
      <c r="S87" t="s">
        <v>2</v>
      </c>
      <c r="T87">
        <f ca="1">SUM(T85:T86)</f>
        <v>0.24123805188893954</v>
      </c>
      <c r="W87">
        <f ca="1">T87+W85+V85</f>
        <v>1.0000000000000002</v>
      </c>
    </row>
    <row r="90" spans="1:30" x14ac:dyDescent="0.25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5">
      <c r="A91">
        <v>6</v>
      </c>
      <c r="B91">
        <f ca="1">C85</f>
        <v>3.5012779664577579E-5</v>
      </c>
      <c r="C91">
        <f ca="1">$B91*Inittialize!A21</f>
        <v>2.6932907434290447E-6</v>
      </c>
      <c r="D91">
        <f ca="1">$B91*Inittialize!B21</f>
        <v>2.6932907434290447E-6</v>
      </c>
      <c r="E91">
        <f ca="1">$B91*Inittialize!C21</f>
        <v>2.6932907434290447E-6</v>
      </c>
      <c r="F91">
        <f ca="1">$B91*Inittialize!D21</f>
        <v>2.6932907434290447E-6</v>
      </c>
      <c r="G91">
        <f ca="1">$B91*Inittialize!E21</f>
        <v>2.6932907434290447E-6</v>
      </c>
      <c r="H91">
        <f ca="1">$B91*Inittialize!F21</f>
        <v>2.6932907434290447E-6</v>
      </c>
      <c r="I91">
        <f ca="1">$B91*Inittialize!G21</f>
        <v>2.6932907434290447E-6</v>
      </c>
      <c r="J91">
        <f ca="1">$B91*Inittialize!H21</f>
        <v>2.6932907434290447E-6</v>
      </c>
      <c r="K91">
        <f ca="1">$B91*Inittialize!I21</f>
        <v>2.6932907434290447E-6</v>
      </c>
      <c r="L91">
        <f ca="1">$B91*Inittialize!J21</f>
        <v>1.0773162973716179E-5</v>
      </c>
    </row>
    <row r="92" spans="1:30" x14ac:dyDescent="0.25">
      <c r="A92">
        <v>7</v>
      </c>
      <c r="B92">
        <f ca="1">D85</f>
        <v>1.4005111865831031E-4</v>
      </c>
      <c r="D92">
        <f ca="1">$B92*Inittialize!A21</f>
        <v>1.0773162973716179E-5</v>
      </c>
      <c r="E92">
        <f ca="1">$B92*Inittialize!B21</f>
        <v>1.0773162973716179E-5</v>
      </c>
      <c r="F92">
        <f ca="1">$B92*Inittialize!C21</f>
        <v>1.0773162973716179E-5</v>
      </c>
      <c r="G92">
        <f ca="1">$B92*Inittialize!D21</f>
        <v>1.0773162973716179E-5</v>
      </c>
      <c r="H92">
        <f ca="1">$B92*Inittialize!E21</f>
        <v>1.0773162973716179E-5</v>
      </c>
      <c r="I92">
        <f ca="1">$B92*Inittialize!F21</f>
        <v>1.0773162973716179E-5</v>
      </c>
      <c r="J92">
        <f ca="1">$B92*Inittialize!G21</f>
        <v>1.0773162973716179E-5</v>
      </c>
      <c r="K92">
        <f ca="1">$B92*Inittialize!H21</f>
        <v>1.0773162973716179E-5</v>
      </c>
      <c r="L92">
        <f ca="1">$B92*Inittialize!I21</f>
        <v>1.0773162973716179E-5</v>
      </c>
      <c r="M92">
        <f ca="1">$B92*Inittialize!J21</f>
        <v>4.3092651894864716E-5</v>
      </c>
    </row>
    <row r="93" spans="1:30" x14ac:dyDescent="0.25">
      <c r="A93">
        <v>8</v>
      </c>
      <c r="B93">
        <f ca="1">E85</f>
        <v>3.5012779664577581E-4</v>
      </c>
      <c r="E93">
        <f ca="1">$B93*Inittialize!A21</f>
        <v>2.6932907434290448E-5</v>
      </c>
      <c r="F93">
        <f ca="1">$B93*Inittialize!B21</f>
        <v>2.6932907434290448E-5</v>
      </c>
      <c r="G93">
        <f ca="1">$B93*Inittialize!C21</f>
        <v>2.6932907434290448E-5</v>
      </c>
      <c r="H93">
        <f ca="1">$B93*Inittialize!D21</f>
        <v>2.6932907434290448E-5</v>
      </c>
      <c r="I93">
        <f ca="1">$B93*Inittialize!E21</f>
        <v>2.6932907434290448E-5</v>
      </c>
      <c r="J93">
        <f ca="1">$B93*Inittialize!F21</f>
        <v>2.6932907434290448E-5</v>
      </c>
      <c r="K93">
        <f ca="1">$B93*Inittialize!G21</f>
        <v>2.6932907434290448E-5</v>
      </c>
      <c r="L93">
        <f ca="1">$B93*Inittialize!H21</f>
        <v>2.6932907434290448E-5</v>
      </c>
      <c r="M93">
        <f ca="1">$B93*Inittialize!I21</f>
        <v>2.6932907434290448E-5</v>
      </c>
      <c r="N93">
        <f ca="1">$B93*Inittialize!J21</f>
        <v>1.0773162973716179E-4</v>
      </c>
    </row>
    <row r="94" spans="1:30" x14ac:dyDescent="0.25">
      <c r="A94">
        <v>9</v>
      </c>
      <c r="B94">
        <f ca="1">F$85</f>
        <v>7.0025559329155163E-4</v>
      </c>
      <c r="F94">
        <f ca="1">$B94*Inittialize!A21</f>
        <v>5.3865814868580896E-5</v>
      </c>
      <c r="G94">
        <f ca="1">$B94*Inittialize!B21</f>
        <v>5.3865814868580896E-5</v>
      </c>
      <c r="H94">
        <f ca="1">$B94*Inittialize!C21</f>
        <v>5.3865814868580896E-5</v>
      </c>
      <c r="I94">
        <f ca="1">$B94*Inittialize!D21</f>
        <v>5.3865814868580896E-5</v>
      </c>
      <c r="J94">
        <f ca="1">$B94*Inittialize!E21</f>
        <v>5.3865814868580896E-5</v>
      </c>
      <c r="K94">
        <f ca="1">$B94*Inittialize!F21</f>
        <v>5.3865814868580896E-5</v>
      </c>
      <c r="L94">
        <f ca="1">$B94*Inittialize!G21</f>
        <v>5.3865814868580896E-5</v>
      </c>
      <c r="M94">
        <f ca="1">$B94*Inittialize!H21</f>
        <v>5.3865814868580896E-5</v>
      </c>
      <c r="N94">
        <f ca="1">$B94*Inittialize!I21</f>
        <v>5.3865814868580896E-5</v>
      </c>
      <c r="O94">
        <f ca="1">$B94*Inittialize!J21</f>
        <v>2.1546325947432359E-4</v>
      </c>
    </row>
    <row r="95" spans="1:30" x14ac:dyDescent="0.25">
      <c r="A95">
        <v>10</v>
      </c>
      <c r="B95">
        <f ca="1">G$85</f>
        <v>1.2254472882602153E-3</v>
      </c>
      <c r="G95">
        <f ca="1">$B95*Inittialize!A21</f>
        <v>9.4265176020016575E-5</v>
      </c>
      <c r="H95">
        <f ca="1">$B95*Inittialize!B21</f>
        <v>9.4265176020016575E-5</v>
      </c>
      <c r="I95">
        <f ca="1">$B95*Inittialize!C21</f>
        <v>9.4265176020016575E-5</v>
      </c>
      <c r="J95">
        <f ca="1">$B95*Inittialize!D21</f>
        <v>9.4265176020016575E-5</v>
      </c>
      <c r="K95">
        <f ca="1">$B95*Inittialize!E21</f>
        <v>9.4265176020016575E-5</v>
      </c>
      <c r="L95">
        <f ca="1">$B95*Inittialize!F21</f>
        <v>9.4265176020016575E-5</v>
      </c>
      <c r="M95">
        <f ca="1">$B95*Inittialize!G21</f>
        <v>9.4265176020016575E-5</v>
      </c>
      <c r="N95">
        <f ca="1">$B95*Inittialize!H21</f>
        <v>9.4265176020016575E-5</v>
      </c>
      <c r="O95">
        <f ca="1">$B95*Inittialize!I21</f>
        <v>9.4265176020016575E-5</v>
      </c>
      <c r="P95">
        <f ca="1">$B95*Inittialize!J21</f>
        <v>3.770607040800663E-4</v>
      </c>
    </row>
    <row r="96" spans="1:30" x14ac:dyDescent="0.25">
      <c r="A96">
        <v>11</v>
      </c>
      <c r="B96">
        <f ca="1">H$85</f>
        <v>1.9607156612163447E-3</v>
      </c>
      <c r="H96">
        <f ca="1">$B96*Inittialize!A21</f>
        <v>1.5082428163202652E-4</v>
      </c>
      <c r="I96">
        <f ca="1">$B96*Inittialize!B21</f>
        <v>1.5082428163202652E-4</v>
      </c>
      <c r="J96">
        <f ca="1">$B96*Inittialize!C21</f>
        <v>1.5082428163202652E-4</v>
      </c>
      <c r="K96">
        <f ca="1">$B96*Inittialize!D21</f>
        <v>1.5082428163202652E-4</v>
      </c>
      <c r="L96">
        <f ca="1">$B96*Inittialize!E21</f>
        <v>1.5082428163202652E-4</v>
      </c>
      <c r="M96">
        <f ca="1">$B96*Inittialize!F21</f>
        <v>1.5082428163202652E-4</v>
      </c>
      <c r="N96">
        <f ca="1">$B96*Inittialize!G21</f>
        <v>1.5082428163202652E-4</v>
      </c>
      <c r="O96">
        <f ca="1">$B96*Inittialize!H21</f>
        <v>1.5082428163202652E-4</v>
      </c>
      <c r="P96">
        <f ca="1">$B96*Inittialize!I21</f>
        <v>1.5082428163202652E-4</v>
      </c>
      <c r="Q96">
        <f ca="1">$B96*Inittialize!J21</f>
        <v>6.0329712652810606E-4</v>
      </c>
    </row>
    <row r="97" spans="1:28" x14ac:dyDescent="0.25">
      <c r="A97">
        <v>12</v>
      </c>
      <c r="B97">
        <f ca="1">I$85</f>
        <v>4.2015335597493098E-3</v>
      </c>
      <c r="I97">
        <f ca="1">$B97*Inittialize!A21</f>
        <v>3.2319488921148538E-4</v>
      </c>
      <c r="J97">
        <f ca="1">$B97*Inittialize!B21</f>
        <v>3.2319488921148538E-4</v>
      </c>
      <c r="K97">
        <f ca="1">$B97*Inittialize!C21</f>
        <v>3.2319488921148538E-4</v>
      </c>
      <c r="L97">
        <f ca="1">$B97*Inittialize!D21</f>
        <v>3.2319488921148538E-4</v>
      </c>
      <c r="M97">
        <f ca="1">$B97*Inittialize!E21</f>
        <v>3.2319488921148538E-4</v>
      </c>
      <c r="N97">
        <f ca="1">$B97*Inittialize!F21</f>
        <v>3.2319488921148538E-4</v>
      </c>
      <c r="O97">
        <f ca="1">$B97*Inittialize!G21</f>
        <v>3.2319488921148538E-4</v>
      </c>
      <c r="P97">
        <f ca="1">$B97*Inittialize!H21</f>
        <v>3.2319488921148538E-4</v>
      </c>
      <c r="Q97">
        <f ca="1">$B97*Inittialize!I21</f>
        <v>3.2319488921148538E-4</v>
      </c>
      <c r="R97">
        <f ca="1">$B97*Inittialize!J21</f>
        <v>1.2927795568459415E-3</v>
      </c>
    </row>
    <row r="98" spans="1:28" x14ac:dyDescent="0.25">
      <c r="A98">
        <v>13</v>
      </c>
      <c r="B98">
        <f ca="1">J$85</f>
        <v>6.1272364413010776E-3</v>
      </c>
      <c r="J98">
        <f ca="1">$B98*Inittialize!A21</f>
        <v>4.713258801000829E-4</v>
      </c>
      <c r="K98">
        <f ca="1">$B98*Inittialize!B21</f>
        <v>4.713258801000829E-4</v>
      </c>
      <c r="L98">
        <f ca="1">$B98*Inittialize!C21</f>
        <v>4.713258801000829E-4</v>
      </c>
      <c r="M98">
        <f ca="1">$B98*Inittialize!D21</f>
        <v>4.713258801000829E-4</v>
      </c>
      <c r="N98">
        <f ca="1">$B98*Inittialize!E21</f>
        <v>4.713258801000829E-4</v>
      </c>
      <c r="O98">
        <f ca="1">$B98*Inittialize!F21</f>
        <v>4.713258801000829E-4</v>
      </c>
      <c r="P98">
        <f ca="1">$B98*Inittialize!G21</f>
        <v>4.713258801000829E-4</v>
      </c>
      <c r="Q98">
        <f ca="1">$B98*Inittialize!H21</f>
        <v>4.713258801000829E-4</v>
      </c>
      <c r="R98">
        <f ca="1">$B98*Inittialize!I21</f>
        <v>4.713258801000829E-4</v>
      </c>
      <c r="S98">
        <f ca="1">$B98*Inittialize!J21</f>
        <v>1.8853035204003316E-3</v>
      </c>
    </row>
    <row r="99" spans="1:28" x14ac:dyDescent="0.25">
      <c r="A99">
        <v>14</v>
      </c>
      <c r="B99">
        <f ca="1">K$85</f>
        <v>8.7181821364798184E-3</v>
      </c>
      <c r="K99">
        <f ca="1">$B99*Inittialize!A21</f>
        <v>6.7062939511383223E-4</v>
      </c>
      <c r="L99">
        <f ca="1">$B99*Inittialize!B21</f>
        <v>6.7062939511383223E-4</v>
      </c>
      <c r="M99">
        <f ca="1">$B99*Inittialize!C21</f>
        <v>6.7062939511383223E-4</v>
      </c>
      <c r="N99">
        <f ca="1">$B99*Inittialize!D21</f>
        <v>6.7062939511383223E-4</v>
      </c>
      <c r="O99">
        <f ca="1">$B99*Inittialize!E21</f>
        <v>6.7062939511383223E-4</v>
      </c>
      <c r="P99">
        <f ca="1">$B99*Inittialize!F21</f>
        <v>6.7062939511383223E-4</v>
      </c>
      <c r="Q99">
        <f ca="1">$B99*Inittialize!G21</f>
        <v>6.7062939511383223E-4</v>
      </c>
      <c r="R99">
        <f ca="1">$B99*Inittialize!H21</f>
        <v>6.7062939511383223E-4</v>
      </c>
      <c r="S99">
        <f ca="1">$B99*Inittialize!I21</f>
        <v>6.7062939511383223E-4</v>
      </c>
      <c r="T99">
        <f ca="1">$B99*Inittialize!J21</f>
        <v>2.6825175804553289E-3</v>
      </c>
    </row>
    <row r="100" spans="1:28" x14ac:dyDescent="0.25">
      <c r="A100">
        <v>15</v>
      </c>
      <c r="B100">
        <f ca="1">L$85</f>
        <v>1.1869332306291802E-2</v>
      </c>
      <c r="L100">
        <f ca="1">$B100*Inittialize!A21</f>
        <v>9.1302556202244641E-4</v>
      </c>
      <c r="M100">
        <f ca="1">$B100*Inittialize!B21</f>
        <v>9.1302556202244641E-4</v>
      </c>
      <c r="N100">
        <f ca="1">$B100*Inittialize!C21</f>
        <v>9.1302556202244641E-4</v>
      </c>
      <c r="O100">
        <f ca="1">$B100*Inittialize!D21</f>
        <v>9.1302556202244641E-4</v>
      </c>
      <c r="P100">
        <f ca="1">$B100*Inittialize!E21</f>
        <v>9.1302556202244641E-4</v>
      </c>
      <c r="Q100">
        <f ca="1">$B100*Inittialize!F21</f>
        <v>9.1302556202244641E-4</v>
      </c>
      <c r="R100">
        <f ca="1">$B100*Inittialize!G21</f>
        <v>9.1302556202244641E-4</v>
      </c>
      <c r="S100">
        <f ca="1">$B100*Inittialize!H21</f>
        <v>9.1302556202244641E-4</v>
      </c>
      <c r="T100">
        <f ca="1">$B100*Inittialize!I21</f>
        <v>9.1302556202244641E-4</v>
      </c>
      <c r="U100">
        <f ca="1">$B100*Inittialize!J21</f>
        <v>3.6521022480897856E-3</v>
      </c>
    </row>
    <row r="101" spans="1:28" x14ac:dyDescent="0.25">
      <c r="A101">
        <v>16</v>
      </c>
      <c r="B101">
        <f ca="1">M$85</f>
        <v>1.5475648611743293E-2</v>
      </c>
      <c r="M101">
        <f ca="1">$B101*Inittialize!A21</f>
        <v>1.190434508595638E-3</v>
      </c>
      <c r="N101">
        <f ca="1">$B101*Inittialize!B21</f>
        <v>1.190434508595638E-3</v>
      </c>
      <c r="O101">
        <f ca="1">$B101*Inittialize!C21</f>
        <v>1.190434508595638E-3</v>
      </c>
      <c r="P101">
        <f ca="1">$B101*Inittialize!D21</f>
        <v>1.190434508595638E-3</v>
      </c>
      <c r="Q101">
        <f ca="1">$B101*Inittialize!E21</f>
        <v>1.190434508595638E-3</v>
      </c>
      <c r="R101">
        <f ca="1">$B101*Inittialize!F21</f>
        <v>1.190434508595638E-3</v>
      </c>
      <c r="S101">
        <f ca="1">$B101*Inittialize!G21</f>
        <v>1.190434508595638E-3</v>
      </c>
      <c r="T101">
        <f ca="1">$B101*Inittialize!H21</f>
        <v>1.190434508595638E-3</v>
      </c>
      <c r="U101">
        <f ca="1">$B101*Inittialize!I21</f>
        <v>1.190434508595638E-3</v>
      </c>
      <c r="V101">
        <f ca="1">$B101*Inittialize!J21</f>
        <v>4.7617380343825521E-3</v>
      </c>
    </row>
    <row r="102" spans="1:28" x14ac:dyDescent="0.25">
      <c r="B102" t="s">
        <v>2</v>
      </c>
      <c r="C102">
        <f t="shared" ref="C102:AB102" ca="1" si="16">SUM(C91:C101)</f>
        <v>2.6932907434290447E-6</v>
      </c>
      <c r="D102">
        <f t="shared" ca="1" si="16"/>
        <v>1.3466453717145224E-5</v>
      </c>
      <c r="E102">
        <f t="shared" ca="1" si="16"/>
        <v>4.0399361151435672E-5</v>
      </c>
      <c r="F102">
        <f t="shared" ca="1" si="16"/>
        <v>9.4265176020016575E-5</v>
      </c>
      <c r="G102">
        <f t="shared" ca="1" si="16"/>
        <v>1.8853035204003315E-4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1.1338754029836279E-3</v>
      </c>
      <c r="K102">
        <f t="shared" ca="1" si="16"/>
        <v>1.8045047980974603E-3</v>
      </c>
      <c r="L102">
        <f t="shared" ca="1" si="16"/>
        <v>2.7256102323501936E-3</v>
      </c>
      <c r="M102">
        <f t="shared" ca="1" si="16"/>
        <v>3.9375910668932642E-3</v>
      </c>
      <c r="N102">
        <f t="shared" ca="1" si="16"/>
        <v>3.9752971373012702E-3</v>
      </c>
      <c r="O102">
        <f t="shared" ca="1" si="16"/>
        <v>4.0291629521698518E-3</v>
      </c>
      <c r="P102">
        <f t="shared" ca="1" si="16"/>
        <v>4.0964952207555774E-3</v>
      </c>
      <c r="Q102">
        <f t="shared" ca="1" si="16"/>
        <v>4.1719073615715911E-3</v>
      </c>
      <c r="R102">
        <f t="shared" ca="1" si="16"/>
        <v>4.5381949026779417E-3</v>
      </c>
      <c r="S102">
        <f t="shared" ca="1" si="16"/>
        <v>4.6593929861322488E-3</v>
      </c>
      <c r="T102">
        <f t="shared" ca="1" si="16"/>
        <v>4.7859776510734134E-3</v>
      </c>
      <c r="U102">
        <f t="shared" ca="1" si="16"/>
        <v>4.8425367566854241E-3</v>
      </c>
      <c r="V102">
        <f t="shared" ca="1" si="16"/>
        <v>4.7617380343825521E-3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5">
      <c r="A104" t="s">
        <v>94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5">
      <c r="A105">
        <v>14</v>
      </c>
      <c r="B105">
        <f>K$86</f>
        <v>3.5012779664577579E-5</v>
      </c>
      <c r="C105">
        <f>$B105*Inittialize!A21</f>
        <v>2.6932907434290447E-6</v>
      </c>
      <c r="D105">
        <f>$B105*Inittialize!B21</f>
        <v>2.6932907434290447E-6</v>
      </c>
      <c r="E105">
        <f>$B105*Inittialize!C21</f>
        <v>2.6932907434290447E-6</v>
      </c>
      <c r="F105">
        <f>$B105*Inittialize!D21</f>
        <v>2.6932907434290447E-6</v>
      </c>
      <c r="G105">
        <f>$B105*Inittialize!E21</f>
        <v>2.6932907434290447E-6</v>
      </c>
      <c r="H105">
        <f>$B105*Inittialize!F21</f>
        <v>2.6932907434290447E-6</v>
      </c>
      <c r="I105">
        <f>$B105*Inittialize!G21</f>
        <v>2.6932907434290447E-6</v>
      </c>
      <c r="J105">
        <f>$B105*Inittialize!H21</f>
        <v>2.6932907434290447E-6</v>
      </c>
      <c r="K105">
        <f>$B105*Inittialize!I21</f>
        <v>2.6932907434290447E-6</v>
      </c>
      <c r="L105">
        <f>$B105*Inittialize!J21</f>
        <v>1.0773162973716179E-5</v>
      </c>
    </row>
    <row r="106" spans="1:28" x14ac:dyDescent="0.25">
      <c r="A106">
        <v>15</v>
      </c>
      <c r="B106">
        <f>L$86</f>
        <v>1.4005111865831031E-4</v>
      </c>
      <c r="D106">
        <f>$B106*Inittialize!A21</f>
        <v>1.0773162973716179E-5</v>
      </c>
      <c r="E106">
        <f>$B106*Inittialize!B21</f>
        <v>1.0773162973716179E-5</v>
      </c>
      <c r="F106">
        <f>$B106*Inittialize!C21</f>
        <v>1.0773162973716179E-5</v>
      </c>
      <c r="G106">
        <f>$B106*Inittialize!D21</f>
        <v>1.0773162973716179E-5</v>
      </c>
      <c r="H106">
        <f>$B106*Inittialize!E21</f>
        <v>1.0773162973716179E-5</v>
      </c>
      <c r="I106">
        <f>$B106*Inittialize!F21</f>
        <v>1.0773162973716179E-5</v>
      </c>
      <c r="J106">
        <f>$B106*Inittialize!G21</f>
        <v>1.0773162973716179E-5</v>
      </c>
      <c r="K106">
        <f>$B106*Inittialize!H21</f>
        <v>1.0773162973716179E-5</v>
      </c>
      <c r="L106">
        <f>$B106*Inittialize!I21</f>
        <v>1.0773162973716179E-5</v>
      </c>
      <c r="M106">
        <f>$B106*Inittialize!J21</f>
        <v>4.3092651894864716E-5</v>
      </c>
    </row>
    <row r="107" spans="1:28" x14ac:dyDescent="0.25">
      <c r="A107">
        <v>16</v>
      </c>
      <c r="B107">
        <f>M$86</f>
        <v>3.1511501698119817E-4</v>
      </c>
      <c r="E107">
        <f>$B107*Inittialize!A21</f>
        <v>2.4239616690861398E-5</v>
      </c>
      <c r="F107">
        <f>$B107*Inittialize!B21</f>
        <v>2.4239616690861398E-5</v>
      </c>
      <c r="G107">
        <f>$B107*Inittialize!C21</f>
        <v>2.4239616690861398E-5</v>
      </c>
      <c r="H107">
        <f>$B107*Inittialize!D21</f>
        <v>2.4239616690861398E-5</v>
      </c>
      <c r="I107">
        <f>$B107*Inittialize!E21</f>
        <v>2.4239616690861398E-5</v>
      </c>
      <c r="J107">
        <f>$B107*Inittialize!F21</f>
        <v>2.4239616690861398E-5</v>
      </c>
      <c r="K107">
        <f>$B107*Inittialize!G21</f>
        <v>2.4239616690861398E-5</v>
      </c>
      <c r="L107">
        <f>$B107*Inittialize!H21</f>
        <v>2.4239616690861398E-5</v>
      </c>
      <c r="M107">
        <f>$B107*Inittialize!I21</f>
        <v>2.4239616690861398E-5</v>
      </c>
      <c r="N107">
        <f>$B107*Inittialize!J21</f>
        <v>9.6958466763445592E-5</v>
      </c>
    </row>
    <row r="108" spans="1:28" x14ac:dyDescent="0.25">
      <c r="A108">
        <v>17</v>
      </c>
      <c r="B108">
        <f>N$86</f>
        <v>5.6020447463324126E-4</v>
      </c>
      <c r="F108">
        <f>$B108*Inittialize!A21</f>
        <v>4.3092651894864716E-5</v>
      </c>
      <c r="G108">
        <f>$B108*Inittialize!B21</f>
        <v>4.3092651894864716E-5</v>
      </c>
      <c r="H108">
        <f>$B108*Inittialize!C21</f>
        <v>4.3092651894864716E-5</v>
      </c>
      <c r="I108">
        <f>$B108*Inittialize!D21</f>
        <v>4.3092651894864716E-5</v>
      </c>
      <c r="J108">
        <f>$B108*Inittialize!E21</f>
        <v>4.3092651894864716E-5</v>
      </c>
      <c r="K108">
        <f>$B108*Inittialize!F21</f>
        <v>4.3092651894864716E-5</v>
      </c>
      <c r="L108">
        <f>$B108*Inittialize!G21</f>
        <v>4.3092651894864716E-5</v>
      </c>
      <c r="M108">
        <f>$B108*Inittialize!H21</f>
        <v>4.3092651894864716E-5</v>
      </c>
      <c r="N108">
        <f>$B108*Inittialize!I21</f>
        <v>4.3092651894864716E-5</v>
      </c>
      <c r="O108">
        <f>$B108*Inittialize!J21</f>
        <v>1.7237060757945886E-4</v>
      </c>
    </row>
    <row r="109" spans="1:28" x14ac:dyDescent="0.25">
      <c r="A109">
        <v>18</v>
      </c>
      <c r="B109">
        <f>O$86</f>
        <v>8.7531949161443953E-4</v>
      </c>
      <c r="G109">
        <f>$B109*Inittialize!A21</f>
        <v>6.7332268585726127E-5</v>
      </c>
      <c r="H109">
        <f>$B109*Inittialize!B21</f>
        <v>6.7332268585726127E-5</v>
      </c>
      <c r="I109">
        <f>$B109*Inittialize!C21</f>
        <v>6.7332268585726127E-5</v>
      </c>
      <c r="J109">
        <f>$B109*Inittialize!D21</f>
        <v>6.7332268585726127E-5</v>
      </c>
      <c r="K109">
        <f>$B109*Inittialize!E21</f>
        <v>6.7332268585726127E-5</v>
      </c>
      <c r="L109">
        <f>$B109*Inittialize!F21</f>
        <v>6.7332268585726127E-5</v>
      </c>
      <c r="M109">
        <f>$B109*Inittialize!G21</f>
        <v>6.7332268585726127E-5</v>
      </c>
      <c r="N109">
        <f>$B109*Inittialize!H21</f>
        <v>6.7332268585726127E-5</v>
      </c>
      <c r="O109">
        <f>$B109*Inittialize!I21</f>
        <v>6.7332268585726127E-5</v>
      </c>
      <c r="P109">
        <f>$B109*Inittialize!J21</f>
        <v>2.6932907434290451E-4</v>
      </c>
    </row>
    <row r="110" spans="1:28" x14ac:dyDescent="0.25">
      <c r="B110" t="s">
        <v>2</v>
      </c>
      <c r="C110">
        <f t="shared" ref="C110:T110" si="17">SUM(C105:C109)</f>
        <v>2.6932907434290447E-6</v>
      </c>
      <c r="D110">
        <f t="shared" si="17"/>
        <v>1.3466453717145224E-5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1.4813099088859747E-4</v>
      </c>
      <c r="H110">
        <f t="shared" si="17"/>
        <v>1.4813099088859747E-4</v>
      </c>
      <c r="I110">
        <f t="shared" si="17"/>
        <v>1.4813099088859747E-4</v>
      </c>
      <c r="J110">
        <f t="shared" si="17"/>
        <v>1.4813099088859747E-4</v>
      </c>
      <c r="K110">
        <f t="shared" si="17"/>
        <v>1.4813099088859747E-4</v>
      </c>
      <c r="L110">
        <f t="shared" si="17"/>
        <v>1.5621086311888458E-4</v>
      </c>
      <c r="M110">
        <f t="shared" si="17"/>
        <v>1.7775718906631698E-4</v>
      </c>
      <c r="N110">
        <f t="shared" si="17"/>
        <v>2.0738338724403643E-4</v>
      </c>
      <c r="O110">
        <f t="shared" si="17"/>
        <v>2.39702876165185E-4</v>
      </c>
      <c r="P110">
        <f t="shared" si="17"/>
        <v>2.6932907434290451E-4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5">
      <c r="B112" t="s">
        <v>101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87</v>
      </c>
      <c r="S112" t="s">
        <v>2</v>
      </c>
      <c r="T112" t="s">
        <v>96</v>
      </c>
      <c r="U112" t="s">
        <v>109</v>
      </c>
      <c r="V112" t="s">
        <v>99</v>
      </c>
      <c r="W112" t="s">
        <v>100</v>
      </c>
    </row>
    <row r="113" spans="2:24" x14ac:dyDescent="0.25">
      <c r="B113" t="s">
        <v>97</v>
      </c>
      <c r="C113">
        <f t="shared" ref="C113:Q113" ca="1" si="18">SUMIF($C$90:$AD$90,C112,$C$102:$AD$102)+SUMIF($J$104:$U$104,C112+10,$J$110:$U$110)</f>
        <v>2.6932907434290447E-6</v>
      </c>
      <c r="D113">
        <f t="shared" ca="1" si="18"/>
        <v>1.3466453717145224E-5</v>
      </c>
      <c r="E113">
        <f t="shared" ca="1" si="18"/>
        <v>4.0399361151435672E-5</v>
      </c>
      <c r="F113">
        <f t="shared" ca="1" si="18"/>
        <v>9.4265176020016575E-5</v>
      </c>
      <c r="G113">
        <f t="shared" ca="1" si="18"/>
        <v>1.8853035204003315E-4</v>
      </c>
      <c r="H113">
        <f t="shared" ca="1" si="18"/>
        <v>4.8748562456065711E-4</v>
      </c>
      <c r="I113">
        <f t="shared" ca="1" si="18"/>
        <v>8.1068051377214249E-4</v>
      </c>
      <c r="J113">
        <f t="shared" ca="1" si="18"/>
        <v>1.2900862661025126E-3</v>
      </c>
      <c r="K113">
        <f t="shared" ca="1" si="18"/>
        <v>1.9822619871637773E-3</v>
      </c>
      <c r="L113">
        <f t="shared" ca="1" si="18"/>
        <v>2.9329936195942301E-3</v>
      </c>
      <c r="M113">
        <f t="shared" ca="1" si="18"/>
        <v>4.1772939430584494E-3</v>
      </c>
      <c r="N113">
        <f t="shared" ca="1" si="18"/>
        <v>4.2446262116441749E-3</v>
      </c>
      <c r="O113">
        <f t="shared" ca="1" si="18"/>
        <v>4.0291629521698518E-3</v>
      </c>
      <c r="P113">
        <f t="shared" ca="1" si="18"/>
        <v>4.0964952207555774E-3</v>
      </c>
      <c r="Q113">
        <f t="shared" ca="1" si="18"/>
        <v>4.1719073615715911E-3</v>
      </c>
      <c r="R113">
        <f ca="1">SUMIF($C$90:$AD$90,"&gt;21",$C$102:$AD$102)</f>
        <v>2.3587840330951577E-2</v>
      </c>
      <c r="S113">
        <f ca="1">SUM(C113:R113)</f>
        <v>5.2150188665016597E-2</v>
      </c>
      <c r="T113">
        <f ca="1">R113</f>
        <v>2.3587840330951577E-2</v>
      </c>
      <c r="U113">
        <f>V85</f>
        <v>0.32544378698224863</v>
      </c>
      <c r="V113">
        <f ca="1">W85</f>
        <v>0.43331816112881205</v>
      </c>
      <c r="W113">
        <f ca="1">U85</f>
        <v>0.18850880571408574</v>
      </c>
    </row>
    <row r="114" spans="2:24" x14ac:dyDescent="0.25">
      <c r="B114" t="s">
        <v>98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2.6932907434290447E-6</v>
      </c>
      <c r="L114">
        <f t="shared" si="19"/>
        <v>1.3466453717145224E-5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1.4813099088859747E-4</v>
      </c>
      <c r="P114">
        <f t="shared" si="19"/>
        <v>1.4813099088859747E-4</v>
      </c>
      <c r="Q114">
        <f t="shared" si="19"/>
        <v>1.4813099088859747E-4</v>
      </c>
      <c r="R114">
        <f>SUMIF($C$60:$AD$60,R112,$C$73:$AD$73)+SUMIF($C$75:$J$75,R112,$C$82:$J$82)+SUMIF($K$75:$U$75,R112+10,$K$82:$U$82)</f>
        <v>0</v>
      </c>
      <c r="S114">
        <f>SUM(C114:R114)</f>
        <v>5.790575098372447E-4</v>
      </c>
      <c r="X114" t="s">
        <v>93</v>
      </c>
    </row>
    <row r="115" spans="2:24" x14ac:dyDescent="0.25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6.5" thickBot="1" x14ac:dyDescent="0.3"/>
    <row r="117" spans="2:24" ht="16.5" thickBot="1" x14ac:dyDescent="0.3">
      <c r="D117" s="103"/>
      <c r="E117" s="21" t="s">
        <v>107</v>
      </c>
      <c r="F117" s="19" t="s">
        <v>106</v>
      </c>
      <c r="G117" s="19" t="s">
        <v>108</v>
      </c>
      <c r="H117" s="20" t="s">
        <v>93</v>
      </c>
    </row>
    <row r="118" spans="2:24" x14ac:dyDescent="0.25">
      <c r="D118" s="96" t="s">
        <v>102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5">
      <c r="D119" s="97" t="s">
        <v>103</v>
      </c>
      <c r="E119" s="128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5">
      <c r="D120" s="97" t="s">
        <v>104</v>
      </c>
      <c r="E120" s="128">
        <f ca="1">U85-S85</f>
        <v>9.7475578586184011E-2</v>
      </c>
      <c r="F120" s="1">
        <f ca="1">S85</f>
        <v>9.1033227127901725E-2</v>
      </c>
      <c r="G120" s="1">
        <f ca="1">G119-F120-E120</f>
        <v>5.272924617485357E-2</v>
      </c>
      <c r="H120" s="9">
        <f ca="1">SUM(E120:G120)</f>
        <v>0.24123805188893932</v>
      </c>
    </row>
    <row r="121" spans="2:24" x14ac:dyDescent="0.25">
      <c r="D121" s="97" t="s">
        <v>105</v>
      </c>
      <c r="E121" s="128"/>
      <c r="F121" s="1">
        <f ca="1">R113</f>
        <v>2.3587840330951577E-2</v>
      </c>
      <c r="G121" s="1">
        <f ca="1">G120-F121</f>
        <v>2.9141405843901992E-2</v>
      </c>
      <c r="H121" s="9">
        <f ca="1">SUM(E121:G121)</f>
        <v>5.272924617485357E-2</v>
      </c>
    </row>
    <row r="122" spans="2:24" ht="16.5" thickBot="1" x14ac:dyDescent="0.3">
      <c r="D122" s="129" t="s">
        <v>2</v>
      </c>
      <c r="E122" s="130">
        <f ca="1">SUM(E118:E121)</f>
        <v>0.6832743951542315</v>
      </c>
      <c r="F122" s="109">
        <f ca="1">SUM(F118:F121)</f>
        <v>0.28758419900186649</v>
      </c>
      <c r="G122" s="109">
        <f ca="1">G121</f>
        <v>2.9141405843901992E-2</v>
      </c>
      <c r="H122" s="10">
        <f ca="1">SUM(E122:G122)</f>
        <v>1</v>
      </c>
    </row>
  </sheetData>
  <sheetProtection sheet="1" objects="1" scenarios="1"/>
  <mergeCells count="1">
    <mergeCell ref="A1:U1"/>
  </mergeCells>
  <conditionalFormatting sqref="C2">
    <cfRule type="containsText" dxfId="287" priority="7" operator="containsText" text="R">
      <formula>NOT(ISERROR(SEARCH("R",C2)))</formula>
    </cfRule>
    <cfRule type="containsText" dxfId="286" priority="8" operator="containsText" text="D">
      <formula>NOT(ISERROR(SEARCH("D",C2)))</formula>
    </cfRule>
    <cfRule type="containsText" dxfId="285" priority="9" operator="containsText" text="S">
      <formula>NOT(ISERROR(SEARCH("S",C2)))</formula>
    </cfRule>
    <cfRule type="containsText" dxfId="284" priority="10" operator="containsText" text="H">
      <formula>NOT(ISERROR(SEARCH("H",C2)))</formula>
    </cfRule>
  </conditionalFormatting>
  <conditionalFormatting sqref="C2">
    <cfRule type="containsText" dxfId="283" priority="6" operator="containsText" text="P">
      <formula>NOT(ISERROR(SEARCH("P",C2)))</formula>
    </cfRule>
  </conditionalFormatting>
  <conditionalFormatting sqref="C15">
    <cfRule type="containsText" dxfId="282" priority="2" operator="containsText" text="R">
      <formula>NOT(ISERROR(SEARCH("R",C15)))</formula>
    </cfRule>
    <cfRule type="containsText" dxfId="281" priority="3" operator="containsText" text="D">
      <formula>NOT(ISERROR(SEARCH("D",C15)))</formula>
    </cfRule>
    <cfRule type="containsText" dxfId="280" priority="4" operator="containsText" text="S">
      <formula>NOT(ISERROR(SEARCH("S",C15)))</formula>
    </cfRule>
    <cfRule type="containsText" dxfId="279" priority="5" operator="containsText" text="H">
      <formula>NOT(ISERROR(SEARCH("H",C15)))</formula>
    </cfRule>
  </conditionalFormatting>
  <conditionalFormatting sqref="C15">
    <cfRule type="containsText" dxfId="278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3"/>
  <sheetViews>
    <sheetView workbookViewId="0">
      <selection sqref="A1:Q1"/>
    </sheetView>
  </sheetViews>
  <sheetFormatPr defaultColWidth="11" defaultRowHeight="15.75" x14ac:dyDescent="0.25"/>
  <cols>
    <col min="1" max="1" width="9.25" customWidth="1"/>
  </cols>
  <sheetData>
    <row r="1" spans="1:21" ht="26.25" x14ac:dyDescent="0.4">
      <c r="A1" s="527" t="s">
        <v>302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409"/>
      <c r="S1" s="409"/>
      <c r="T1" s="409"/>
      <c r="U1" s="409"/>
    </row>
    <row r="2" spans="1:21" x14ac:dyDescent="0.25">
      <c r="B2" t="s">
        <v>117</v>
      </c>
      <c r="C2" t="s">
        <v>114</v>
      </c>
      <c r="D2" t="s">
        <v>115</v>
      </c>
    </row>
    <row r="3" spans="1:21" x14ac:dyDescent="0.25">
      <c r="A3" t="s">
        <v>116</v>
      </c>
      <c r="B3">
        <f>Inittialize!E9/Inittialize!E17</f>
        <v>7.6923076923076927E-2</v>
      </c>
      <c r="C3">
        <f>Inittialize!E9/Inittialize!E17*(Inittialize!E9-1)/(Inittialize!E17-1)</f>
        <v>5.6888449171407377E-3</v>
      </c>
      <c r="D3">
        <f>Inittialize!E9/Inittialize!E17*(Inittialize!E9-1)/(Inittialize!E17-1)*(Inittialize!E9-2)/(Inittialize!E17-2)</f>
        <v>4.0372447799063302E-4</v>
      </c>
    </row>
  </sheetData>
  <sheetProtection sheet="1" objects="1" scenarios="1"/>
  <mergeCells count="1">
    <mergeCell ref="A1:Q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U204"/>
  <sheetViews>
    <sheetView workbookViewId="0">
      <selection activeCell="O21" sqref="O21"/>
    </sheetView>
  </sheetViews>
  <sheetFormatPr defaultColWidth="8.75" defaultRowHeight="15" x14ac:dyDescent="0.25"/>
  <cols>
    <col min="1" max="2" width="8.75" style="33"/>
    <col min="3" max="3" width="8" style="33" customWidth="1"/>
    <col min="4" max="16" width="8.75" style="33"/>
    <col min="17" max="17" width="10.5" style="33" bestFit="1" customWidth="1"/>
    <col min="18" max="16384" width="8.75" style="33"/>
  </cols>
  <sheetData>
    <row r="1" spans="1:21" ht="27" thickBot="1" x14ac:dyDescent="0.45">
      <c r="A1" s="527" t="s">
        <v>182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ht="15.75" thickBot="1" x14ac:dyDescent="0.3">
      <c r="A2" s="146" t="s">
        <v>9</v>
      </c>
      <c r="B2" s="146" t="s">
        <v>1</v>
      </c>
      <c r="C2" s="146">
        <v>2</v>
      </c>
      <c r="D2" s="146">
        <v>3</v>
      </c>
      <c r="E2" s="146">
        <v>4</v>
      </c>
      <c r="F2" s="146">
        <v>5</v>
      </c>
      <c r="G2" s="146">
        <v>6</v>
      </c>
      <c r="H2" s="146">
        <v>7</v>
      </c>
      <c r="I2" s="146">
        <v>8</v>
      </c>
      <c r="J2" s="146">
        <v>9</v>
      </c>
      <c r="K2" s="146">
        <v>10</v>
      </c>
      <c r="M2" s="183"/>
      <c r="N2" s="192" t="s">
        <v>164</v>
      </c>
      <c r="O2" s="166" t="s">
        <v>37</v>
      </c>
      <c r="P2" s="166" t="s">
        <v>163</v>
      </c>
      <c r="Q2" s="179" t="s">
        <v>36</v>
      </c>
    </row>
    <row r="3" spans="1:21" x14ac:dyDescent="0.25">
      <c r="A3" s="32">
        <v>5</v>
      </c>
      <c r="B3" s="34">
        <f>HSDR!B4</f>
        <v>-0.40632230211141918</v>
      </c>
      <c r="C3" s="34">
        <f>HSDR!C4</f>
        <v>-0.12821556706374751</v>
      </c>
      <c r="D3" s="34">
        <f>HSDR!D4</f>
        <v>-9.5310227261489827E-2</v>
      </c>
      <c r="E3" s="34">
        <f>HSDR!E4</f>
        <v>-6.1479464199694266E-2</v>
      </c>
      <c r="F3" s="34">
        <f>HSDR!F4</f>
        <v>-2.3978970391859797E-2</v>
      </c>
      <c r="G3" s="34">
        <f>HSDR!G4</f>
        <v>-1.1863378384402296E-3</v>
      </c>
      <c r="H3" s="34">
        <f>HSDR!H4</f>
        <v>-0.11944744188414852</v>
      </c>
      <c r="I3" s="34">
        <f>HSDR!I4</f>
        <v>-0.18809330390318521</v>
      </c>
      <c r="J3" s="34">
        <f>HSDR!J4</f>
        <v>-0.2666150533579591</v>
      </c>
      <c r="K3" s="34">
        <f>HSDR!K4</f>
        <v>-0.3577434525808979</v>
      </c>
      <c r="M3" s="191" t="s">
        <v>46</v>
      </c>
      <c r="N3" s="181">
        <f>SUM(SUMIF($B$3:$K$17,"&gt;0",B3:K17),SUMIF($B$19:$K$27,"&gt;0",B19:K27),SUMIF($B$29:$K$38,"&gt;0",B29:K38))</f>
        <v>59.548342504882434</v>
      </c>
      <c r="O3" s="163">
        <f>COUNTIF($B$3:$K$17,"&gt;0")+COUNTIF($B$19:$K$27,"&gt;0")+COUNTIF($B$29:$K$38,"&gt;0")</f>
        <v>158</v>
      </c>
      <c r="P3" s="163">
        <f>AVERAGE(AVERAGEIF($B$3:$K$17,"&gt;0"),AVERAGEIF($B$19:$K$27,"&gt;0"),AVERAGEIF($B$29:$K$38,"&gt;0"))</f>
        <v>0.36675182168309034</v>
      </c>
      <c r="Q3" s="164">
        <f>N3/N5</f>
        <v>3.4083464181920125</v>
      </c>
    </row>
    <row r="4" spans="1:21" ht="15.75" thickBot="1" x14ac:dyDescent="0.3">
      <c r="A4" s="32">
        <v>6</v>
      </c>
      <c r="B4" s="34">
        <f>HSDR!B5</f>
        <v>-0.4196869034710109</v>
      </c>
      <c r="C4" s="34">
        <f>HSDR!C5</f>
        <v>-0.14075911746001996</v>
      </c>
      <c r="D4" s="34">
        <f>HSDR!D5</f>
        <v>-0.10729107800860832</v>
      </c>
      <c r="E4" s="34">
        <f>HSDR!E5</f>
        <v>-7.2917141926387333E-2</v>
      </c>
      <c r="F4" s="34">
        <f>HSDR!F5</f>
        <v>-3.4915973330102358E-2</v>
      </c>
      <c r="G4" s="34">
        <f>HSDR!G5</f>
        <v>-1.3005835529874346E-2</v>
      </c>
      <c r="H4" s="34">
        <f>HSDR!H5</f>
        <v>-0.15193270723669947</v>
      </c>
      <c r="I4" s="34">
        <f>HSDR!I5</f>
        <v>-0.21724188132078476</v>
      </c>
      <c r="J4" s="34">
        <f>HSDR!J5</f>
        <v>-0.29264070019772603</v>
      </c>
      <c r="K4" s="34">
        <f>HSDR!K5</f>
        <v>-0.38050766229289545</v>
      </c>
      <c r="M4" s="190" t="s">
        <v>142</v>
      </c>
      <c r="N4" s="185">
        <f>SUM(SUMIF($B$3:$K$17,"&lt;0"),SUMIF($B$19:$K$27,"&lt;0"),SUMIF($B$29:$K$38,"&lt;0"),C40)</f>
        <v>-42.077013244733351</v>
      </c>
      <c r="O4" s="186">
        <f>COUNTIF($B$3:$K$17,"&lt;0")+COUNTIF($B$19:$K$27,"&lt;0")+COUNTIF($B$29:$K$38,"&lt;0")+COUNTIF(C40,"&lt;0")</f>
        <v>183</v>
      </c>
      <c r="P4" s="186">
        <f>AVERAGE(AVERAGEIF($B$3:$K$17,"&lt;0"),AVERAGEIF($B$19:$K$27,"&lt;0"),AVERAGEIF($B$29:$K$38,"&lt;0"))</f>
        <v>-0.20489189233950875</v>
      </c>
      <c r="Q4" s="72">
        <f>1-Q3</f>
        <v>-2.4083464181920125</v>
      </c>
    </row>
    <row r="5" spans="1:21" x14ac:dyDescent="0.25">
      <c r="A5" s="32">
        <v>7</v>
      </c>
      <c r="B5" s="34">
        <f>HSDR!B6</f>
        <v>-0.39971038372569107</v>
      </c>
      <c r="C5" s="34">
        <f>HSDR!C6</f>
        <v>-0.10918342786661635</v>
      </c>
      <c r="D5" s="34">
        <f>HSDR!D6</f>
        <v>-7.6582981904463526E-2</v>
      </c>
      <c r="E5" s="34">
        <f>HSDR!E6</f>
        <v>-4.302179400434189E-2</v>
      </c>
      <c r="F5" s="34">
        <f>HSDR!F6</f>
        <v>-7.271360902941058E-3</v>
      </c>
      <c r="G5" s="34">
        <f>HSDR!G6</f>
        <v>2.9185342353860819E-2</v>
      </c>
      <c r="H5" s="34">
        <f>HSDR!H6</f>
        <v>-6.8807799580427792E-2</v>
      </c>
      <c r="I5" s="34">
        <f>HSDR!I6</f>
        <v>-0.21060476872434969</v>
      </c>
      <c r="J5" s="34">
        <f>HSDR!J6</f>
        <v>-0.28536544048687673</v>
      </c>
      <c r="K5" s="34">
        <f>HSDR!K6</f>
        <v>-0.36507789921394673</v>
      </c>
      <c r="M5" s="172" t="s">
        <v>45</v>
      </c>
      <c r="N5" s="187">
        <f>N3+N4</f>
        <v>17.471329260149083</v>
      </c>
      <c r="O5" s="177">
        <f>COUNT($B$3:$K$17,$B$19:$K$27,$B$29:$K$38)</f>
        <v>340</v>
      </c>
      <c r="P5" s="177">
        <f>AVERAGE($B$3:$K$17,$B$19:$K$27,$B$29:$K$38)</f>
        <v>5.4327439000438495E-2</v>
      </c>
      <c r="Q5" s="71">
        <f>Q3+Q4</f>
        <v>1</v>
      </c>
    </row>
    <row r="6" spans="1:21" ht="15.75" thickBot="1" x14ac:dyDescent="0.3">
      <c r="A6" s="32">
        <v>8</v>
      </c>
      <c r="B6" s="34">
        <f>HSDR!B7</f>
        <v>-0.33034033459070078</v>
      </c>
      <c r="C6" s="34">
        <f>HSDR!C7</f>
        <v>-2.1798188008805668E-2</v>
      </c>
      <c r="D6" s="34">
        <f>HSDR!D7</f>
        <v>8.0052625306547553E-3</v>
      </c>
      <c r="E6" s="34">
        <f>HSDR!E7</f>
        <v>3.8784473277208804E-2</v>
      </c>
      <c r="F6" s="34">
        <f>HSDR!F7</f>
        <v>7.0804635983033687E-2</v>
      </c>
      <c r="G6" s="34">
        <f>HSDR!G7</f>
        <v>0.11496015009622315</v>
      </c>
      <c r="H6" s="34">
        <f>HSDR!H7</f>
        <v>8.2207439363742862E-2</v>
      </c>
      <c r="I6" s="34">
        <f>HSDR!I7</f>
        <v>-5.9898275658656276E-2</v>
      </c>
      <c r="J6" s="34">
        <f>HSDR!J7</f>
        <v>-0.21018633199821768</v>
      </c>
      <c r="K6" s="34">
        <f>HSDR!K7</f>
        <v>-0.30177738614031369</v>
      </c>
      <c r="M6" s="184"/>
      <c r="N6" s="182"/>
      <c r="O6" s="162"/>
      <c r="P6" s="162"/>
      <c r="Q6" s="178"/>
    </row>
    <row r="7" spans="1:21" ht="15.75" thickBot="1" x14ac:dyDescent="0.3">
      <c r="A7" s="32">
        <v>9</v>
      </c>
      <c r="B7" s="34">
        <f>HSDR!B8</f>
        <v>-0.25192476177072082</v>
      </c>
      <c r="C7" s="34">
        <f>HSDR!C8</f>
        <v>7.4446037576340551E-2</v>
      </c>
      <c r="D7" s="34">
        <f>HSDR!D8</f>
        <v>0.12081635332999674</v>
      </c>
      <c r="E7" s="34">
        <f>HSDR!E8</f>
        <v>0.18194893405242163</v>
      </c>
      <c r="F7" s="34">
        <f>HSDR!F8</f>
        <v>0.2430572248730361</v>
      </c>
      <c r="G7" s="34">
        <f>HSDR!G8</f>
        <v>0.31705474570166675</v>
      </c>
      <c r="H7" s="34">
        <f>HSDR!H8</f>
        <v>0.17186785993695267</v>
      </c>
      <c r="I7" s="34">
        <f>HSDR!I8</f>
        <v>9.8376217435392543E-2</v>
      </c>
      <c r="J7" s="34">
        <f>HSDR!J8</f>
        <v>-5.2178053462651766E-2</v>
      </c>
      <c r="K7" s="34">
        <f>HSDR!K8</f>
        <v>-0.21343169035706566</v>
      </c>
    </row>
    <row r="8" spans="1:21" ht="15.75" thickBot="1" x14ac:dyDescent="0.3">
      <c r="A8" s="32">
        <v>10</v>
      </c>
      <c r="B8" s="34">
        <f>HSDR!B9</f>
        <v>-0.14666789263035868</v>
      </c>
      <c r="C8" s="34">
        <f>HSDR!C9</f>
        <v>0.35893941244229921</v>
      </c>
      <c r="D8" s="34">
        <f>HSDR!D9</f>
        <v>0.40932067017593943</v>
      </c>
      <c r="E8" s="34">
        <f>HSDR!E9</f>
        <v>0.46094024379435394</v>
      </c>
      <c r="F8" s="34">
        <f>HSDR!F9</f>
        <v>0.51251710900326763</v>
      </c>
      <c r="G8" s="34">
        <f>HSDR!G9</f>
        <v>0.57559016859776846</v>
      </c>
      <c r="H8" s="34">
        <f>HSDR!H9</f>
        <v>0.39241245528243768</v>
      </c>
      <c r="I8" s="34">
        <f>HSDR!I9</f>
        <v>0.28663571688628381</v>
      </c>
      <c r="J8" s="34">
        <f>HSDR!J9</f>
        <v>0.14432836838077101</v>
      </c>
      <c r="K8" s="34">
        <f>HSDR!K9</f>
        <v>-4.4990260383612951E-2</v>
      </c>
      <c r="M8" s="183"/>
      <c r="N8" s="192" t="s">
        <v>142</v>
      </c>
      <c r="O8" s="193" t="s">
        <v>46</v>
      </c>
      <c r="P8" s="176" t="s">
        <v>2</v>
      </c>
    </row>
    <row r="9" spans="1:21" x14ac:dyDescent="0.25">
      <c r="A9" s="32">
        <v>11</v>
      </c>
      <c r="B9" s="34">
        <f>HSDR!B10</f>
        <v>-4.1986836980868192E-2</v>
      </c>
      <c r="C9" s="34">
        <f>HSDR!C10</f>
        <v>0.47064092333946905</v>
      </c>
      <c r="D9" s="34">
        <f>HSDR!D10</f>
        <v>0.51779525312221697</v>
      </c>
      <c r="E9" s="34">
        <f>HSDR!E10</f>
        <v>0.56604055041797596</v>
      </c>
      <c r="F9" s="34">
        <f>HSDR!F10</f>
        <v>0.6146990179090277</v>
      </c>
      <c r="G9" s="34">
        <f>HSDR!G10</f>
        <v>0.66738009490756944</v>
      </c>
      <c r="H9" s="34">
        <f>HSDR!H10</f>
        <v>0.46288894886429077</v>
      </c>
      <c r="I9" s="34">
        <f>HSDR!I10</f>
        <v>0.35069259087031507</v>
      </c>
      <c r="J9" s="34">
        <f>HSDR!J10</f>
        <v>0.2277834231524547</v>
      </c>
      <c r="K9" s="34">
        <f>HSDR!K10</f>
        <v>5.9690795265877561E-2</v>
      </c>
      <c r="M9" s="191" t="s">
        <v>9</v>
      </c>
      <c r="N9" s="181">
        <f>SUMIF(B3:K17,"&lt;0",B3:K17)</f>
        <v>-25.701456796379546</v>
      </c>
      <c r="O9" s="168">
        <f>SUMIF(B3:K17,"&gt;0",B3:K17)</f>
        <v>13.722719265336384</v>
      </c>
      <c r="P9" s="175">
        <f>SUM(N9:O9)</f>
        <v>-11.978737531043162</v>
      </c>
    </row>
    <row r="10" spans="1:21" x14ac:dyDescent="0.25">
      <c r="A10" s="32">
        <v>12</v>
      </c>
      <c r="B10" s="34">
        <f>HSDR!B11</f>
        <v>-0.4656605837768395</v>
      </c>
      <c r="C10" s="34">
        <f>HSDR!C11</f>
        <v>-0.25338998596663803</v>
      </c>
      <c r="D10" s="34">
        <f>HSDR!D11</f>
        <v>-0.23369089979808655</v>
      </c>
      <c r="E10" s="34">
        <f>HSDR!E11</f>
        <v>-0.21106310899491437</v>
      </c>
      <c r="F10" s="34">
        <f>HSDR!F11</f>
        <v>-0.16719266083547546</v>
      </c>
      <c r="G10" s="34">
        <f>HSDR!G11</f>
        <v>-0.15369901583000456</v>
      </c>
      <c r="H10" s="34">
        <f>HSDR!H11</f>
        <v>-0.21284771451731427</v>
      </c>
      <c r="I10" s="34">
        <f>HSDR!I11</f>
        <v>-0.2715748050242861</v>
      </c>
      <c r="J10" s="34">
        <f>HSDR!J11</f>
        <v>-0.34001328060893565</v>
      </c>
      <c r="K10" s="34">
        <f>HSDR!K11</f>
        <v>-0.42069618899826788</v>
      </c>
      <c r="M10" s="173" t="s">
        <v>4</v>
      </c>
      <c r="N10" s="39">
        <f>SUMIF(B19:K27,"&lt;0",B19:K27)</f>
        <v>-3.7904670828834033</v>
      </c>
      <c r="O10" s="169">
        <f>SUMIF(B19:K27,"&gt;0",B19:K27)</f>
        <v>29.388531012998897</v>
      </c>
      <c r="P10" s="171">
        <f>SUM(N10:O10)</f>
        <v>25.598063930115494</v>
      </c>
    </row>
    <row r="11" spans="1:21" ht="15.75" thickBot="1" x14ac:dyDescent="0.3">
      <c r="A11" s="32">
        <v>13</v>
      </c>
      <c r="B11" s="34">
        <f>HSDR!B12</f>
        <v>-0.50382768493563668</v>
      </c>
      <c r="C11" s="34">
        <f>HSDR!C12</f>
        <v>-0.29278372720927737</v>
      </c>
      <c r="D11" s="34">
        <f>HSDR!D12</f>
        <v>-0.2522502292357135</v>
      </c>
      <c r="E11" s="34">
        <f>HSDR!E12</f>
        <v>-0.21106310899491437</v>
      </c>
      <c r="F11" s="34">
        <f>HSDR!F12</f>
        <v>-0.16719266083547546</v>
      </c>
      <c r="G11" s="34">
        <f>HSDR!G12</f>
        <v>-0.15369901583000456</v>
      </c>
      <c r="H11" s="34">
        <f>HSDR!H12</f>
        <v>-0.26907287776607752</v>
      </c>
      <c r="I11" s="34">
        <f>HSDR!I12</f>
        <v>-0.32360517609397998</v>
      </c>
      <c r="J11" s="34">
        <f>HSDR!J12</f>
        <v>-0.3871551891368688</v>
      </c>
      <c r="K11" s="34">
        <f>HSDR!K12</f>
        <v>-0.46207503264124877</v>
      </c>
      <c r="M11" s="190" t="s">
        <v>10</v>
      </c>
      <c r="N11" s="185">
        <f>SUMIF(B29:K38,"&lt;0",B29:K38)</f>
        <v>-11.585089365470404</v>
      </c>
      <c r="O11" s="194">
        <f>SUMIF(B29:K38,"&gt;0",B29:K38)</f>
        <v>16.437092226547158</v>
      </c>
      <c r="P11" s="174">
        <f>SUM(N11:O11)</f>
        <v>4.8520028610767536</v>
      </c>
    </row>
    <row r="12" spans="1:21" ht="15.75" thickBot="1" x14ac:dyDescent="0.3">
      <c r="A12" s="32">
        <v>14</v>
      </c>
      <c r="B12" s="34">
        <f>HSDR!B13</f>
        <v>-0.53926856458309125</v>
      </c>
      <c r="C12" s="34">
        <f>HSDR!C13</f>
        <v>-0.29278372720927737</v>
      </c>
      <c r="D12" s="34">
        <f>HSDR!D13</f>
        <v>-0.2522502292357135</v>
      </c>
      <c r="E12" s="34">
        <f>HSDR!E13</f>
        <v>-0.21106310899491437</v>
      </c>
      <c r="F12" s="34">
        <f>HSDR!F13</f>
        <v>-0.16719266083547546</v>
      </c>
      <c r="G12" s="34">
        <f>HSDR!G13</f>
        <v>-0.15369901583000456</v>
      </c>
      <c r="H12" s="34">
        <f>HSDR!H13</f>
        <v>-0.3212819579256434</v>
      </c>
      <c r="I12" s="34">
        <f>HSDR!I13</f>
        <v>-0.37191909208726714</v>
      </c>
      <c r="J12" s="34">
        <f>HSDR!J13</f>
        <v>-0.43092981848423534</v>
      </c>
      <c r="K12" s="34">
        <f>HSDR!K13</f>
        <v>-0.50049824459544534</v>
      </c>
      <c r="M12" s="176" t="s">
        <v>2</v>
      </c>
      <c r="N12" s="180">
        <f>SUM(N9:N11)+C40</f>
        <v>-42.077013244733351</v>
      </c>
      <c r="O12" s="167">
        <f>SUM(O9:O11)</f>
        <v>59.548342504882434</v>
      </c>
      <c r="P12" s="183">
        <f>SUM(N12:O12)</f>
        <v>17.471329260149083</v>
      </c>
    </row>
    <row r="13" spans="1:21" ht="15.75" thickBot="1" x14ac:dyDescent="0.3">
      <c r="A13" s="32">
        <v>15</v>
      </c>
      <c r="B13" s="34">
        <f>HSDR!B14</f>
        <v>-0.57217795282715611</v>
      </c>
      <c r="C13" s="34">
        <f>HSDR!C14</f>
        <v>-0.29278372720927737</v>
      </c>
      <c r="D13" s="34">
        <f>HSDR!D14</f>
        <v>-0.2522502292357135</v>
      </c>
      <c r="E13" s="34">
        <f>HSDR!E14</f>
        <v>-0.21106310899491437</v>
      </c>
      <c r="F13" s="34">
        <f>HSDR!F14</f>
        <v>-0.16719266083547546</v>
      </c>
      <c r="G13" s="34">
        <f>HSDR!G14</f>
        <v>-0.15369901583000456</v>
      </c>
      <c r="H13" s="34">
        <f>HSDR!H14</f>
        <v>-0.36976181807381175</v>
      </c>
      <c r="I13" s="34">
        <f>HSDR!I14</f>
        <v>-0.41678201408103377</v>
      </c>
      <c r="J13" s="34">
        <f>HSDR!J14</f>
        <v>-0.47157768859250421</v>
      </c>
      <c r="K13" s="34">
        <f>HSDR!K14</f>
        <v>-0.53617694141005634</v>
      </c>
    </row>
    <row r="14" spans="1:21" ht="15.75" thickBot="1" x14ac:dyDescent="0.3">
      <c r="A14" s="32">
        <v>16</v>
      </c>
      <c r="B14" s="34">
        <f>HSDR!B15</f>
        <v>-0.57578184676460165</v>
      </c>
      <c r="C14" s="34">
        <f>HSDR!C15</f>
        <v>-0.29278372720927737</v>
      </c>
      <c r="D14" s="34">
        <f>HSDR!D15</f>
        <v>-0.2522502292357135</v>
      </c>
      <c r="E14" s="34">
        <f>HSDR!E15</f>
        <v>-0.21106310899491437</v>
      </c>
      <c r="F14" s="34">
        <f>HSDR!F15</f>
        <v>-0.16719266083547546</v>
      </c>
      <c r="G14" s="34">
        <f>HSDR!G15</f>
        <v>-0.15369901583000456</v>
      </c>
      <c r="H14" s="34">
        <f>HSDR!H15</f>
        <v>-0.41477883106853947</v>
      </c>
      <c r="I14" s="34">
        <f>HSDR!I15</f>
        <v>-0.45844044164667419</v>
      </c>
      <c r="J14" s="34">
        <f>HSDR!J15</f>
        <v>-0.50932213940732529</v>
      </c>
      <c r="K14" s="34">
        <f>HSDR!K15</f>
        <v>-0.56930715988076663</v>
      </c>
      <c r="M14" s="578" t="s">
        <v>35</v>
      </c>
      <c r="N14" s="579"/>
      <c r="O14" s="579"/>
      <c r="P14" s="580"/>
    </row>
    <row r="15" spans="1:21" x14ac:dyDescent="0.25">
      <c r="A15" s="32">
        <v>17</v>
      </c>
      <c r="B15" s="34">
        <f>HSDR!B16</f>
        <v>-0.46435750824198774</v>
      </c>
      <c r="C15" s="34">
        <f>HSDR!C16</f>
        <v>-0.15297458768154204</v>
      </c>
      <c r="D15" s="34">
        <f>HSDR!D16</f>
        <v>-0.11721624142457354</v>
      </c>
      <c r="E15" s="34">
        <f>HSDR!E16</f>
        <v>-8.0573373145316152E-2</v>
      </c>
      <c r="F15" s="34">
        <f>HSDR!F16</f>
        <v>-4.4941375564924613E-2</v>
      </c>
      <c r="G15" s="34">
        <f>HSDR!G16</f>
        <v>1.1739160673341797E-2</v>
      </c>
      <c r="H15" s="34">
        <f>HSDR!H16</f>
        <v>-0.10680898948269474</v>
      </c>
      <c r="I15" s="34">
        <f>HSDR!I16</f>
        <v>-0.38195097104844722</v>
      </c>
      <c r="J15" s="34">
        <f>HSDR!J16</f>
        <v>-0.42315423964521748</v>
      </c>
      <c r="K15" s="34">
        <f>HSDR!K16</f>
        <v>-0.46435750824198757</v>
      </c>
      <c r="M15" s="248" t="s">
        <v>40</v>
      </c>
      <c r="N15" s="250">
        <f>'WL Prob'!P13</f>
        <v>0.41373164288216041</v>
      </c>
      <c r="O15" s="248" t="s">
        <v>46</v>
      </c>
      <c r="P15" s="253">
        <f>(N17-EV!L44)/N15</f>
        <v>0.45026685775719288</v>
      </c>
    </row>
    <row r="16" spans="1:21" x14ac:dyDescent="0.25">
      <c r="A16" s="32">
        <v>18</v>
      </c>
      <c r="B16" s="34">
        <f>HSDR!B17</f>
        <v>-0.24150883119675959</v>
      </c>
      <c r="C16" s="34">
        <f>HSDR!C17</f>
        <v>0.12174190222088777</v>
      </c>
      <c r="D16" s="34">
        <f>HSDR!D17</f>
        <v>0.14830007284131125</v>
      </c>
      <c r="E16" s="34">
        <f>HSDR!E17</f>
        <v>0.17585443719748528</v>
      </c>
      <c r="F16" s="34">
        <f>HSDR!F17</f>
        <v>0.19956119497617708</v>
      </c>
      <c r="G16" s="34">
        <f>HSDR!G17</f>
        <v>0.28344391604689845</v>
      </c>
      <c r="H16" s="34">
        <f>HSDR!H17</f>
        <v>0.39955416733655175</v>
      </c>
      <c r="I16" s="34">
        <f>HSDR!I17</f>
        <v>0.10595134861912359</v>
      </c>
      <c r="J16" s="34">
        <f>HSDR!J17</f>
        <v>-0.18316335667343342</v>
      </c>
      <c r="K16" s="34">
        <f>HSDR!K17</f>
        <v>-0.24150883119675953</v>
      </c>
      <c r="M16" s="173" t="s">
        <v>41</v>
      </c>
      <c r="N16" s="251">
        <f>'WL Prob'!R13</f>
        <v>0.58626835711783964</v>
      </c>
      <c r="O16" s="173" t="s">
        <v>181</v>
      </c>
      <c r="P16" s="254">
        <f>(N17-EV!L43)/N16</f>
        <v>-0.37129327570433157</v>
      </c>
    </row>
    <row r="17" spans="1:16" ht="15.75" thickBot="1" x14ac:dyDescent="0.3">
      <c r="A17" s="32">
        <v>19</v>
      </c>
      <c r="B17" s="34">
        <f>HSDR!B18</f>
        <v>-1.8660154151531605E-2</v>
      </c>
      <c r="C17" s="34">
        <f>HSDR!C18</f>
        <v>0.38630468602058998</v>
      </c>
      <c r="D17" s="34">
        <f>HSDR!D18</f>
        <v>0.40436293659776018</v>
      </c>
      <c r="E17" s="34">
        <f>HSDR!E18</f>
        <v>0.42317892482749647</v>
      </c>
      <c r="F17" s="34">
        <f>HSDR!F18</f>
        <v>0.43951210416088371</v>
      </c>
      <c r="G17" s="34">
        <f>HSDR!G18</f>
        <v>0.49597707378731903</v>
      </c>
      <c r="H17" s="34">
        <f>HSDR!H18</f>
        <v>0.61597649575343139</v>
      </c>
      <c r="I17" s="34">
        <f>HSDR!I18</f>
        <v>0.59385366828669439</v>
      </c>
      <c r="J17" s="34">
        <f>HSDR!J18</f>
        <v>0.28759675706758142</v>
      </c>
      <c r="K17" s="34">
        <f>HSDR!K18</f>
        <v>-1.8660154151531549E-2</v>
      </c>
      <c r="M17" s="249" t="s">
        <v>47</v>
      </c>
      <c r="N17" s="252">
        <f>EV!L45</f>
        <v>-3.1387851960808122E-2</v>
      </c>
      <c r="O17" s="184"/>
      <c r="P17" s="255">
        <f>N15*P15+N16*P16</f>
        <v>-3.1387851960808122E-2</v>
      </c>
    </row>
    <row r="18" spans="1:16" x14ac:dyDescent="0.25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6" x14ac:dyDescent="0.25">
      <c r="A19" s="32">
        <v>13</v>
      </c>
      <c r="B19" s="34">
        <f>HSDR!B34</f>
        <v>-0.2347217780244493</v>
      </c>
      <c r="C19" s="34">
        <f>HSDR!C34</f>
        <v>4.6636132695309557E-2</v>
      </c>
      <c r="D19" s="34">
        <f>HSDR!D34</f>
        <v>7.4118813392744121E-2</v>
      </c>
      <c r="E19" s="34">
        <f>HSDR!E34</f>
        <v>0.10247714687203517</v>
      </c>
      <c r="F19" s="34">
        <f>HSDR!F34</f>
        <v>0.13336273848321714</v>
      </c>
      <c r="G19" s="34">
        <f>HSDR!G34</f>
        <v>0.17974820582791498</v>
      </c>
      <c r="H19" s="34">
        <f>HSDR!H34</f>
        <v>0.12238569517899199</v>
      </c>
      <c r="I19" s="34">
        <f>HSDR!I34</f>
        <v>5.4057070196311383E-2</v>
      </c>
      <c r="J19" s="34">
        <f>HSDR!J34</f>
        <v>-3.7694688127479961E-2</v>
      </c>
      <c r="K19" s="34">
        <f>HSDR!K34</f>
        <v>-0.16080628455762785</v>
      </c>
    </row>
    <row r="20" spans="1:16" x14ac:dyDescent="0.25">
      <c r="A20" s="32">
        <v>14</v>
      </c>
      <c r="B20" s="34">
        <f>HSDR!B35</f>
        <v>-0.26406959413166398</v>
      </c>
      <c r="C20" s="34">
        <f>HSDR!C35</f>
        <v>2.2391856987839076E-2</v>
      </c>
      <c r="D20" s="34">
        <f>HSDR!D35</f>
        <v>5.0806738919282862E-2</v>
      </c>
      <c r="E20" s="34">
        <f>HSDR!E35</f>
        <v>8.0081414310110191E-2</v>
      </c>
      <c r="F20" s="34">
        <f>HSDR!F35</f>
        <v>0.12595448524867892</v>
      </c>
      <c r="G20" s="34">
        <f>HSDR!G35</f>
        <v>0.17974820582791493</v>
      </c>
      <c r="H20" s="34">
        <f>HSDR!H35</f>
        <v>7.9507488494468218E-2</v>
      </c>
      <c r="I20" s="34">
        <f>HSDR!I35</f>
        <v>1.3277219463208506E-2</v>
      </c>
      <c r="J20" s="34">
        <f>HSDR!J35</f>
        <v>-7.5163189441683903E-2</v>
      </c>
      <c r="K20" s="34">
        <f>HSDR!K35</f>
        <v>-0.19330354140765696</v>
      </c>
    </row>
    <row r="21" spans="1:16" x14ac:dyDescent="0.25">
      <c r="A21" s="32">
        <v>15</v>
      </c>
      <c r="B21" s="34">
        <f>HSDR!B36</f>
        <v>-0.29312934580507016</v>
      </c>
      <c r="C21" s="34">
        <f>HSDR!C36</f>
        <v>-1.2068474052642775E-4</v>
      </c>
      <c r="D21" s="34">
        <f>HSDR!D36</f>
        <v>2.9159812622497394E-2</v>
      </c>
      <c r="E21" s="34">
        <f>HSDR!E36</f>
        <v>5.9285376931179856E-2</v>
      </c>
      <c r="F21" s="34">
        <f>HSDR!F36</f>
        <v>0.12595448524867892</v>
      </c>
      <c r="G21" s="34">
        <f>HSDR!G36</f>
        <v>0.17974820582791493</v>
      </c>
      <c r="H21" s="34">
        <f>HSDR!H36</f>
        <v>3.7028282279269284E-2</v>
      </c>
      <c r="I21" s="34">
        <f>HSDR!I36</f>
        <v>-2.7054780502901651E-2</v>
      </c>
      <c r="J21" s="34">
        <f>HSDR!J36</f>
        <v>-0.11218876868994296</v>
      </c>
      <c r="K21" s="34">
        <f>HSDR!K36</f>
        <v>-0.22543993358238781</v>
      </c>
    </row>
    <row r="22" spans="1:16" x14ac:dyDescent="0.25">
      <c r="A22" s="32">
        <v>16</v>
      </c>
      <c r="B22" s="34">
        <f>HSDR!B37</f>
        <v>-0.31409107314591789</v>
      </c>
      <c r="C22" s="34">
        <f>HSDR!C37</f>
        <v>-2.1025187774008636E-2</v>
      </c>
      <c r="D22" s="34">
        <f>HSDR!D37</f>
        <v>9.0590953469109059E-3</v>
      </c>
      <c r="E22" s="34">
        <f>HSDR!E37</f>
        <v>5.8426518743744854E-2</v>
      </c>
      <c r="F22" s="34">
        <f>HSDR!F37</f>
        <v>0.12595448524867892</v>
      </c>
      <c r="G22" s="34">
        <f>HSDR!G37</f>
        <v>0.17974820582791493</v>
      </c>
      <c r="H22" s="34">
        <f>HSDR!H37</f>
        <v>-4.8901571730158577E-3</v>
      </c>
      <c r="I22" s="34">
        <f>HSDR!I37</f>
        <v>-6.6794847920094075E-2</v>
      </c>
      <c r="J22" s="34">
        <f>HSDR!J37</f>
        <v>-0.14864353463007479</v>
      </c>
      <c r="K22" s="34">
        <f>HSDR!K37</f>
        <v>-0.25710121084742421</v>
      </c>
    </row>
    <row r="23" spans="1:16" x14ac:dyDescent="0.25">
      <c r="A23" s="32">
        <v>17</v>
      </c>
      <c r="B23" s="34">
        <f>HSDR!B38</f>
        <v>-0.30094774596936275</v>
      </c>
      <c r="C23" s="34">
        <f>HSDR!C38</f>
        <v>-4.9104358288915018E-4</v>
      </c>
      <c r="D23" s="34">
        <f>HSDR!D38</f>
        <v>5.5095284479298484E-2</v>
      </c>
      <c r="E23" s="34">
        <f>HSDR!E38</f>
        <v>0.11865255067432867</v>
      </c>
      <c r="F23" s="34">
        <f>HSDR!F38</f>
        <v>0.18237815537354854</v>
      </c>
      <c r="G23" s="34">
        <f>HSDR!G38</f>
        <v>0.25610428729099788</v>
      </c>
      <c r="H23" s="34">
        <f>HSDR!H38</f>
        <v>5.3823463716116689E-2</v>
      </c>
      <c r="I23" s="34">
        <f>HSDR!I38</f>
        <v>-7.2915398729642075E-2</v>
      </c>
      <c r="J23" s="34">
        <f>HSDR!J38</f>
        <v>-0.14978689218213331</v>
      </c>
      <c r="K23" s="34">
        <f>HSDR!K38</f>
        <v>-0.24941602102444038</v>
      </c>
    </row>
    <row r="24" spans="1:16" x14ac:dyDescent="0.25">
      <c r="A24" s="32">
        <v>18</v>
      </c>
      <c r="B24" s="34">
        <f>HSDR!B39</f>
        <v>-0.24150883119675959</v>
      </c>
      <c r="C24" s="34">
        <f>HSDR!C39</f>
        <v>0.12174190222088777</v>
      </c>
      <c r="D24" s="34">
        <f>HSDR!D39</f>
        <v>0.17764127567893764</v>
      </c>
      <c r="E24" s="34">
        <f>HSDR!E39</f>
        <v>0.23700384775562167</v>
      </c>
      <c r="F24" s="34">
        <f>HSDR!F39</f>
        <v>0.29522549562328776</v>
      </c>
      <c r="G24" s="34">
        <f>HSDR!G39</f>
        <v>0.38150648207879329</v>
      </c>
      <c r="H24" s="34">
        <f>HSDR!H39</f>
        <v>0.39955416733655175</v>
      </c>
      <c r="I24" s="34">
        <f>HSDR!I39</f>
        <v>0.10595134861912359</v>
      </c>
      <c r="J24" s="34">
        <f>HSDR!J39</f>
        <v>-0.10074430758041532</v>
      </c>
      <c r="K24" s="34">
        <f>HSDR!K39</f>
        <v>-0.20109793381277147</v>
      </c>
    </row>
    <row r="25" spans="1:16" x14ac:dyDescent="0.25">
      <c r="A25" s="32">
        <v>19</v>
      </c>
      <c r="B25" s="34">
        <f>HSDR!B40</f>
        <v>-1.8660154151531605E-2</v>
      </c>
      <c r="C25" s="34">
        <f>HSDR!C40</f>
        <v>0.38630468602058998</v>
      </c>
      <c r="D25" s="34">
        <f>HSDR!D40</f>
        <v>0.40436293659776018</v>
      </c>
      <c r="E25" s="34">
        <f>HSDR!E40</f>
        <v>0.42317892482749647</v>
      </c>
      <c r="F25" s="34">
        <f>HSDR!F40</f>
        <v>0.43951210416088371</v>
      </c>
      <c r="G25" s="34">
        <f>HSDR!G40</f>
        <v>0.49597707378731903</v>
      </c>
      <c r="H25" s="34">
        <f>HSDR!H40</f>
        <v>0.61597649575343139</v>
      </c>
      <c r="I25" s="34">
        <f>HSDR!I40</f>
        <v>0.59385366828669439</v>
      </c>
      <c r="J25" s="34">
        <f>HSDR!J40</f>
        <v>0.28759675706758142</v>
      </c>
      <c r="K25" s="34">
        <f>HSDR!K40</f>
        <v>-1.8660154151531549E-2</v>
      </c>
    </row>
    <row r="26" spans="1:16" x14ac:dyDescent="0.25">
      <c r="A26" s="32">
        <v>20</v>
      </c>
      <c r="B26" s="34">
        <f>HSDR!B41</f>
        <v>0.20418852289369643</v>
      </c>
      <c r="C26" s="34">
        <f>HSDR!C41</f>
        <v>0.63998657521683899</v>
      </c>
      <c r="D26" s="34">
        <f>HSDR!D41</f>
        <v>0.65027209425148147</v>
      </c>
      <c r="E26" s="34">
        <f>HSDR!E41</f>
        <v>0.66104996194807175</v>
      </c>
      <c r="F26" s="34">
        <f>HSDR!F41</f>
        <v>0.67035969063279999</v>
      </c>
      <c r="G26" s="34">
        <f>HSDR!G41</f>
        <v>0.70395857017134456</v>
      </c>
      <c r="H26" s="34">
        <f>HSDR!H41</f>
        <v>0.77322722653717502</v>
      </c>
      <c r="I26" s="34">
        <f>HSDR!I41</f>
        <v>0.79181515955189852</v>
      </c>
      <c r="J26" s="34">
        <f>HSDR!J41</f>
        <v>0.75835687080859615</v>
      </c>
      <c r="K26" s="34">
        <f>HSDR!K41</f>
        <v>0.43495775366292733</v>
      </c>
    </row>
    <row r="27" spans="1:16" x14ac:dyDescent="0.25">
      <c r="A27" s="32">
        <v>21</v>
      </c>
      <c r="B27" s="34">
        <f>IF(Rules!$B$3=Rules!$D$3,1.5,IF(Rules!$B$3=Rules!$E$3,1.2,1))</f>
        <v>1.5</v>
      </c>
      <c r="C27" s="34">
        <f>IF(Rules!$B$3=Rules!$D$3,1.5,IF(Rules!$B$3=Rules!$E$3,1.2,1))</f>
        <v>1.5</v>
      </c>
      <c r="D27" s="34">
        <f>IF(Rules!$B$3=Rules!$D$3,1.5,IF(Rules!$B$3=Rules!$E$3,1.2,1))</f>
        <v>1.5</v>
      </c>
      <c r="E27" s="34">
        <f>IF(Rules!$B$3=Rules!$D$3,1.5,IF(Rules!$B$3=Rules!$E$3,1.2,1))</f>
        <v>1.5</v>
      </c>
      <c r="F27" s="34">
        <f>IF(Rules!$B$3=Rules!$D$3,1.5,IF(Rules!$B$3=Rules!$E$3,1.2,1))</f>
        <v>1.5</v>
      </c>
      <c r="G27" s="34">
        <f>IF(Rules!$B$3=Rules!$D$3,1.5,IF(Rules!$B$3=Rules!$E$3,1.2,1))</f>
        <v>1.5</v>
      </c>
      <c r="H27" s="34">
        <f>IF(Rules!$B$3=Rules!$D$3,1.5,IF(Rules!$B$3=Rules!$E$3,1.2,1))</f>
        <v>1.5</v>
      </c>
      <c r="I27" s="34">
        <f>IF(Rules!$B$3=Rules!$D$3,1.5,IF(Rules!$B$3=Rules!$E$3,1.2,1))</f>
        <v>1.5</v>
      </c>
      <c r="J27" s="34">
        <f>IF(Rules!$B$3=Rules!$D$3,1.5,IF(Rules!$B$3=Rules!$E$3,1.2,1))</f>
        <v>1.5</v>
      </c>
      <c r="K27" s="34">
        <f>IF(Rules!$B$3=Rules!$D$3,1.5,IF(Rules!$B$3=Rules!$E$3,1.2,1))</f>
        <v>1.5</v>
      </c>
    </row>
    <row r="28" spans="1:16" x14ac:dyDescent="0.25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6" x14ac:dyDescent="0.25">
      <c r="A29" s="32" t="s">
        <v>1</v>
      </c>
      <c r="B29" s="34">
        <f>Pair!B69</f>
        <v>-0.11815715102876462</v>
      </c>
      <c r="C29" s="34">
        <f>Pair!C69</f>
        <v>0.47064092333946905</v>
      </c>
      <c r="D29" s="34">
        <f>Pair!D69</f>
        <v>0.51779525312221697</v>
      </c>
      <c r="E29" s="34">
        <f>Pair!E69</f>
        <v>0.56604055041797596</v>
      </c>
      <c r="F29" s="34">
        <f>Pair!F69</f>
        <v>0.6146990179090277</v>
      </c>
      <c r="G29" s="34">
        <f>Pair!G69</f>
        <v>0.66738009490756944</v>
      </c>
      <c r="H29" s="34">
        <f>Pair!H69</f>
        <v>0.46288894886429077</v>
      </c>
      <c r="I29" s="34">
        <f>Pair!I69</f>
        <v>0.35069259087031507</v>
      </c>
      <c r="J29" s="34">
        <f>Pair!J69</f>
        <v>0.2277834231524547</v>
      </c>
      <c r="K29" s="34">
        <f>Pair!K69</f>
        <v>5.935764187064374E-2</v>
      </c>
    </row>
    <row r="30" spans="1:16" x14ac:dyDescent="0.25">
      <c r="A30" s="32">
        <v>2</v>
      </c>
      <c r="B30" s="34">
        <f>Pair!B70</f>
        <v>-0.38538530661686632</v>
      </c>
      <c r="C30" s="34">
        <f>Pair!C70</f>
        <v>-0.11491332761892138</v>
      </c>
      <c r="D30" s="34">
        <f>Pair!D70</f>
        <v>-8.261331429974432E-2</v>
      </c>
      <c r="E30" s="34">
        <f>Pair!E70</f>
        <v>-4.4200824271668826E-2</v>
      </c>
      <c r="F30" s="34">
        <f>Pair!F70</f>
        <v>2.7460064569566803E-2</v>
      </c>
      <c r="G30" s="34">
        <f>Pair!G70</f>
        <v>7.7766823892602366E-2</v>
      </c>
      <c r="H30" s="34">
        <f>Pair!H70</f>
        <v>-5.4514042751724501E-2</v>
      </c>
      <c r="I30" s="34">
        <f>Pair!I70</f>
        <v>-0.15933415266020512</v>
      </c>
      <c r="J30" s="34">
        <f>Pair!J70</f>
        <v>-0.24066617915336552</v>
      </c>
      <c r="K30" s="34">
        <f>Pair!K70</f>
        <v>-0.33509986436351102</v>
      </c>
    </row>
    <row r="31" spans="1:16" x14ac:dyDescent="0.25">
      <c r="A31" s="32">
        <v>3</v>
      </c>
      <c r="B31" s="34">
        <f>Pair!B71</f>
        <v>-0.4196869034710109</v>
      </c>
      <c r="C31" s="34">
        <f>Pair!C71</f>
        <v>-0.14075911746001996</v>
      </c>
      <c r="D31" s="34">
        <f>Pair!D71</f>
        <v>-0.10729107800860832</v>
      </c>
      <c r="E31" s="34">
        <f>Pair!E71</f>
        <v>-7.2522581417810733E-2</v>
      </c>
      <c r="F31" s="34">
        <f>Pair!F71</f>
        <v>3.3991424279342097E-4</v>
      </c>
      <c r="G31" s="34">
        <f>Pair!G71</f>
        <v>4.8942606413118622E-2</v>
      </c>
      <c r="H31" s="34">
        <f>Pair!H71</f>
        <v>-0.11487517708071332</v>
      </c>
      <c r="I31" s="34">
        <f>Pair!I71</f>
        <v>-0.21724188132078476</v>
      </c>
      <c r="J31" s="34">
        <f>Pair!J71</f>
        <v>-0.29264070019772603</v>
      </c>
      <c r="K31" s="34">
        <f>Pair!K71</f>
        <v>-0.38050766229289545</v>
      </c>
    </row>
    <row r="32" spans="1:16" x14ac:dyDescent="0.25">
      <c r="A32" s="32">
        <v>4</v>
      </c>
      <c r="B32" s="34">
        <f>Pair!B72</f>
        <v>-0.33034033459070078</v>
      </c>
      <c r="C32" s="34">
        <f>Pair!C72</f>
        <v>-2.1798188008805668E-2</v>
      </c>
      <c r="D32" s="34">
        <f>Pair!D72</f>
        <v>8.0052625306547553E-3</v>
      </c>
      <c r="E32" s="34">
        <f>Pair!E72</f>
        <v>3.8784473277208804E-2</v>
      </c>
      <c r="F32" s="34">
        <f>Pair!F72</f>
        <v>7.0804635983033687E-2</v>
      </c>
      <c r="G32" s="34">
        <f>Pair!G72</f>
        <v>0.11496015009622315</v>
      </c>
      <c r="H32" s="34">
        <f>Pair!H72</f>
        <v>8.2207439363742862E-2</v>
      </c>
      <c r="I32" s="34">
        <f>Pair!I72</f>
        <v>-5.9898275658656276E-2</v>
      </c>
      <c r="J32" s="34">
        <f>Pair!J72</f>
        <v>-0.21018633199821768</v>
      </c>
      <c r="K32" s="34">
        <f>Pair!K72</f>
        <v>-0.30177738614031369</v>
      </c>
    </row>
    <row r="33" spans="1:14" x14ac:dyDescent="0.25">
      <c r="A33" s="32">
        <v>5</v>
      </c>
      <c r="B33" s="34">
        <f>Pair!B73</f>
        <v>-0.14666789263035868</v>
      </c>
      <c r="C33" s="34">
        <f>Pair!C73</f>
        <v>0.35893941244229921</v>
      </c>
      <c r="D33" s="34">
        <f>Pair!D73</f>
        <v>0.40932067017593943</v>
      </c>
      <c r="E33" s="34">
        <f>Pair!E73</f>
        <v>0.46094024379435394</v>
      </c>
      <c r="F33" s="34">
        <f>Pair!F73</f>
        <v>0.51251710900326763</v>
      </c>
      <c r="G33" s="34">
        <f>Pair!G73</f>
        <v>0.57559016859776846</v>
      </c>
      <c r="H33" s="34">
        <f>Pair!H73</f>
        <v>0.39241245528243768</v>
      </c>
      <c r="I33" s="34">
        <f>Pair!I73</f>
        <v>0.28663571688628381</v>
      </c>
      <c r="J33" s="34">
        <f>Pair!J73</f>
        <v>0.14432836838077101</v>
      </c>
      <c r="K33" s="34">
        <f>Pair!K73</f>
        <v>-4.4990260383612951E-2</v>
      </c>
    </row>
    <row r="34" spans="1:14" x14ac:dyDescent="0.25">
      <c r="A34" s="32">
        <v>6</v>
      </c>
      <c r="B34" s="34">
        <f>Pair!B74</f>
        <v>-0.4656605837768395</v>
      </c>
      <c r="C34" s="34">
        <f>Pair!C74</f>
        <v>-0.25338998596663803</v>
      </c>
      <c r="D34" s="34">
        <f>Pair!D74</f>
        <v>-0.21458215601721664</v>
      </c>
      <c r="E34" s="34">
        <f>Pair!E74</f>
        <v>-0.14583428385277467</v>
      </c>
      <c r="F34" s="34">
        <f>Pair!F74</f>
        <v>-6.9831946660204716E-2</v>
      </c>
      <c r="G34" s="34">
        <f>Pair!G74</f>
        <v>-2.6011671059748692E-2</v>
      </c>
      <c r="H34" s="34">
        <f>Pair!H74</f>
        <v>-0.21284771451731427</v>
      </c>
      <c r="I34" s="34">
        <f>Pair!I74</f>
        <v>-0.2715748050242861</v>
      </c>
      <c r="J34" s="34">
        <f>Pair!J74</f>
        <v>-0.34001328060893565</v>
      </c>
      <c r="K34" s="34">
        <f>Pair!K74</f>
        <v>-0.42069618899826788</v>
      </c>
    </row>
    <row r="35" spans="1:14" x14ac:dyDescent="0.25">
      <c r="A35" s="32">
        <v>7</v>
      </c>
      <c r="B35" s="34">
        <f>Pair!B75</f>
        <v>-0.53926856458309125</v>
      </c>
      <c r="C35" s="34">
        <f>Pair!C75</f>
        <v>-0.2183668557332327</v>
      </c>
      <c r="D35" s="34">
        <f>Pair!D75</f>
        <v>-0.15316596380892705</v>
      </c>
      <c r="E35" s="34">
        <f>Pair!E75</f>
        <v>-8.604358800868378E-2</v>
      </c>
      <c r="F35" s="34">
        <f>Pair!F75</f>
        <v>-1.4542721805882116E-2</v>
      </c>
      <c r="G35" s="34">
        <f>Pair!G75</f>
        <v>5.8370684707721637E-2</v>
      </c>
      <c r="H35" s="34">
        <f>Pair!H75</f>
        <v>-0.13761559916085558</v>
      </c>
      <c r="I35" s="34">
        <f>Pair!I75</f>
        <v>-0.37191909208726714</v>
      </c>
      <c r="J35" s="34">
        <f>Pair!J75</f>
        <v>-0.43092981848423534</v>
      </c>
      <c r="K35" s="34">
        <f>Pair!K75</f>
        <v>-0.50049824459544534</v>
      </c>
    </row>
    <row r="36" spans="1:14" x14ac:dyDescent="0.25">
      <c r="A36" s="32">
        <v>8</v>
      </c>
      <c r="B36" s="34">
        <f>Pair!B76</f>
        <v>-0.57578184676460165</v>
      </c>
      <c r="C36" s="34">
        <f>Pair!C76</f>
        <v>-4.3596376017611335E-2</v>
      </c>
      <c r="D36" s="34">
        <f>Pair!D76</f>
        <v>1.6010525061309511E-2</v>
      </c>
      <c r="E36" s="34">
        <f>Pair!E76</f>
        <v>7.7568946554417609E-2</v>
      </c>
      <c r="F36" s="34">
        <f>Pair!F76</f>
        <v>0.14160927196606737</v>
      </c>
      <c r="G36" s="34">
        <f>Pair!G76</f>
        <v>0.2299203001924463</v>
      </c>
      <c r="H36" s="34">
        <f>Pair!H76</f>
        <v>0.16441487872748572</v>
      </c>
      <c r="I36" s="34">
        <f>Pair!I76</f>
        <v>-0.11979655131731255</v>
      </c>
      <c r="J36" s="34">
        <f>Pair!J76</f>
        <v>-0.42037266399643536</v>
      </c>
      <c r="K36" s="34">
        <f>Pair!K76</f>
        <v>-0.56930715988076663</v>
      </c>
    </row>
    <row r="37" spans="1:14" x14ac:dyDescent="0.25">
      <c r="A37" s="32">
        <v>9</v>
      </c>
      <c r="B37" s="34">
        <f>Pair!B77</f>
        <v>-0.24150883119675959</v>
      </c>
      <c r="C37" s="34">
        <f>Pair!C77</f>
        <v>0.1488920751526811</v>
      </c>
      <c r="D37" s="34">
        <f>Pair!D77</f>
        <v>0.20252940347775372</v>
      </c>
      <c r="E37" s="34">
        <f>Pair!E77</f>
        <v>0.25796176239148355</v>
      </c>
      <c r="F37" s="34">
        <f>Pair!F77</f>
        <v>0.31606371253303445</v>
      </c>
      <c r="G37" s="34">
        <f>Pair!G77</f>
        <v>0.3920376785145574</v>
      </c>
      <c r="H37" s="34">
        <f>Pair!H77</f>
        <v>0.39955416733655175</v>
      </c>
      <c r="I37" s="34">
        <f>Pair!I77</f>
        <v>0.19675243487078509</v>
      </c>
      <c r="J37" s="34">
        <f>Pair!J77</f>
        <v>-0.10435610692530353</v>
      </c>
      <c r="K37" s="34">
        <f>Pair!K77</f>
        <v>-0.24150883119675953</v>
      </c>
    </row>
    <row r="38" spans="1:14" x14ac:dyDescent="0.25">
      <c r="A38" s="32">
        <v>10</v>
      </c>
      <c r="B38" s="34">
        <f>Pair!B78</f>
        <v>0.20418852289369643</v>
      </c>
      <c r="C38" s="34">
        <f>Pair!C78</f>
        <v>0.63998657521683899</v>
      </c>
      <c r="D38" s="34">
        <f>Pair!D78</f>
        <v>0.65027209425148147</v>
      </c>
      <c r="E38" s="34">
        <f>Pair!E78</f>
        <v>0.66104996194807175</v>
      </c>
      <c r="F38" s="34">
        <f>Pair!F78</f>
        <v>0.67035969063279999</v>
      </c>
      <c r="G38" s="34">
        <f>Pair!G78</f>
        <v>0.70395857017134456</v>
      </c>
      <c r="H38" s="34">
        <f>Pair!H78</f>
        <v>0.77322722653717502</v>
      </c>
      <c r="I38" s="34">
        <f>Pair!I78</f>
        <v>0.79181515955189852</v>
      </c>
      <c r="J38" s="34">
        <f>Pair!J78</f>
        <v>0.75835687080859615</v>
      </c>
      <c r="K38" s="34">
        <f>Pair!K78</f>
        <v>0.43495775366292733</v>
      </c>
    </row>
    <row r="39" spans="1:14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4" x14ac:dyDescent="0.25">
      <c r="A40" s="37" t="s">
        <v>11</v>
      </c>
      <c r="B40" s="38"/>
      <c r="C40" s="39">
        <v>-1</v>
      </c>
    </row>
    <row r="41" spans="1:14" ht="15.75" thickBot="1" x14ac:dyDescent="0.3"/>
    <row r="42" spans="1:14" ht="24" thickBot="1" x14ac:dyDescent="0.4">
      <c r="A42" s="575" t="s">
        <v>208</v>
      </c>
      <c r="B42" s="576"/>
      <c r="C42" s="576"/>
      <c r="D42" s="576"/>
      <c r="E42" s="576"/>
      <c r="F42" s="576"/>
      <c r="G42" s="576"/>
      <c r="H42" s="576"/>
      <c r="I42" s="576"/>
      <c r="J42" s="576"/>
      <c r="K42" s="577"/>
      <c r="M42" s="312" t="s">
        <v>201</v>
      </c>
      <c r="N42" s="33">
        <f>SUM(B44:K58,B60:K68,B70:K79)</f>
        <v>208.01683524340916</v>
      </c>
    </row>
    <row r="43" spans="1:14" x14ac:dyDescent="0.25">
      <c r="A43" s="146" t="s">
        <v>9</v>
      </c>
      <c r="B43" s="146" t="s">
        <v>1</v>
      </c>
      <c r="C43" s="146">
        <v>2</v>
      </c>
      <c r="D43" s="146">
        <v>3</v>
      </c>
      <c r="E43" s="146">
        <v>4</v>
      </c>
      <c r="F43" s="146">
        <v>5</v>
      </c>
      <c r="G43" s="146">
        <v>6</v>
      </c>
      <c r="H43" s="146">
        <v>7</v>
      </c>
      <c r="I43" s="146">
        <v>8</v>
      </c>
      <c r="J43" s="146">
        <v>9</v>
      </c>
      <c r="K43" s="146">
        <v>10</v>
      </c>
    </row>
    <row r="44" spans="1:14" x14ac:dyDescent="0.25">
      <c r="A44" s="32">
        <v>5</v>
      </c>
      <c r="B44" s="34">
        <f>HSDR!B56</f>
        <v>0.25528791352539693</v>
      </c>
      <c r="C44" s="34">
        <f>HSDR!C56</f>
        <v>0.41676843465001523</v>
      </c>
      <c r="D44" s="34">
        <f>HSDR!D56</f>
        <v>0.43382350116169249</v>
      </c>
      <c r="E44" s="34">
        <f>HSDR!E56</f>
        <v>0.4540437241344103</v>
      </c>
      <c r="F44" s="34">
        <f>HSDR!F56</f>
        <v>0.47335013310975127</v>
      </c>
      <c r="G44" s="34">
        <f>HSDR!G56</f>
        <v>0.48487958313687435</v>
      </c>
      <c r="H44" s="34">
        <f>HSDR!H56</f>
        <v>0.39683578004415654</v>
      </c>
      <c r="I44" s="34">
        <f>HSDR!I56</f>
        <v>0.36092568984622575</v>
      </c>
      <c r="J44" s="34">
        <f>HSDR!J56</f>
        <v>0.3213574892967937</v>
      </c>
      <c r="K44" s="34">
        <f>HSDR!K56</f>
        <v>0.27554039444166056</v>
      </c>
    </row>
    <row r="45" spans="1:14" x14ac:dyDescent="0.25">
      <c r="A45" s="32">
        <v>6</v>
      </c>
      <c r="B45" s="34">
        <f>HSDR!B57</f>
        <v>0.25811794378425706</v>
      </c>
      <c r="C45" s="34">
        <f>HSDR!C57</f>
        <v>0.41201734248621957</v>
      </c>
      <c r="D45" s="34">
        <f>HSDR!D57</f>
        <v>0.42930556461863345</v>
      </c>
      <c r="E45" s="34">
        <f>HSDR!E57</f>
        <v>0.44956728794652229</v>
      </c>
      <c r="F45" s="34">
        <f>HSDR!F57</f>
        <v>0.46908083803658163</v>
      </c>
      <c r="G45" s="34">
        <f>HSDR!G57</f>
        <v>0.48012373607015191</v>
      </c>
      <c r="H45" s="34">
        <f>HSDR!H57</f>
        <v>0.38219257634593173</v>
      </c>
      <c r="I45" s="34">
        <f>HSDR!I57</f>
        <v>0.34848677032407854</v>
      </c>
      <c r="J45" s="34">
        <f>HSDR!J57</f>
        <v>0.30994538935958654</v>
      </c>
      <c r="K45" s="34">
        <f>HSDR!K57</f>
        <v>0.26578617427732654</v>
      </c>
    </row>
    <row r="46" spans="1:14" x14ac:dyDescent="0.25">
      <c r="A46" s="32">
        <v>7</v>
      </c>
      <c r="B46" s="34">
        <f>HSDR!B58</f>
        <v>0.25437712976375942</v>
      </c>
      <c r="C46" s="34">
        <f>HSDR!C58</f>
        <v>0.40743072756047771</v>
      </c>
      <c r="D46" s="34">
        <f>HSDR!D58</f>
        <v>0.4249851577489786</v>
      </c>
      <c r="E46" s="34">
        <f>HSDR!E58</f>
        <v>0.44521223063659365</v>
      </c>
      <c r="F46" s="34">
        <f>HSDR!F58</f>
        <v>0.46477843330104068</v>
      </c>
      <c r="G46" s="34">
        <f>HSDR!G58</f>
        <v>0.47731496242648214</v>
      </c>
      <c r="H46" s="34">
        <f>HSDR!H58</f>
        <v>0.37925617419856938</v>
      </c>
      <c r="I46" s="34">
        <f>HSDR!I58</f>
        <v>0.33589471773557733</v>
      </c>
      <c r="J46" s="34">
        <f>HSDR!J58</f>
        <v>0.30642061508740204</v>
      </c>
      <c r="K46" s="34">
        <f>HSDR!K58</f>
        <v>0.26721074782921084</v>
      </c>
    </row>
    <row r="47" spans="1:14" x14ac:dyDescent="0.25">
      <c r="A47" s="32">
        <v>8</v>
      </c>
      <c r="B47" s="34">
        <f>HSDR!B59</f>
        <v>0.28836334875964992</v>
      </c>
      <c r="C47" s="34">
        <f>HSDR!C59</f>
        <v>0.44980237942279166</v>
      </c>
      <c r="D47" s="34">
        <f>HSDR!D59</f>
        <v>0.46597642749068685</v>
      </c>
      <c r="E47" s="34">
        <f>HSDR!E59</f>
        <v>0.48472541737079888</v>
      </c>
      <c r="F47" s="34">
        <f>HSDR!F59</f>
        <v>0.50194727739331357</v>
      </c>
      <c r="G47" s="34">
        <f>HSDR!G59</f>
        <v>0.52550268611926287</v>
      </c>
      <c r="H47" s="34">
        <f>HSDR!H59</f>
        <v>0.48230082177962352</v>
      </c>
      <c r="I47" s="34">
        <f>HSDR!I59</f>
        <v>0.3841447474995669</v>
      </c>
      <c r="J47" s="34">
        <f>HSDR!J59</f>
        <v>0.33681153361760302</v>
      </c>
      <c r="K47" s="34">
        <f>HSDR!K59</f>
        <v>0.29902709393405319</v>
      </c>
    </row>
    <row r="48" spans="1:14" x14ac:dyDescent="0.25">
      <c r="A48" s="32">
        <v>9</v>
      </c>
      <c r="B48" s="34">
        <f>HSDR!B60</f>
        <v>0.32740992228419225</v>
      </c>
      <c r="C48" s="34">
        <f>HSDR!C60</f>
        <v>0.49692057067091661</v>
      </c>
      <c r="D48" s="34">
        <f>HSDR!D60</f>
        <v>0.99208763175540482</v>
      </c>
      <c r="E48" s="34">
        <f>HSDR!E60</f>
        <v>1.0249392295743802</v>
      </c>
      <c r="F48" s="34">
        <f>HSDR!F60</f>
        <v>1.0578017640707118</v>
      </c>
      <c r="G48" s="34">
        <f>HSDR!G60</f>
        <v>1.0971053737455863</v>
      </c>
      <c r="H48" s="34">
        <f>HSDR!H60</f>
        <v>0.53479372800979086</v>
      </c>
      <c r="I48" s="34">
        <f>HSDR!I60</f>
        <v>0.4910928083344081</v>
      </c>
      <c r="J48" s="34">
        <f>HSDR!J60</f>
        <v>0.38894491666094894</v>
      </c>
      <c r="K48" s="34">
        <f>HSDR!K60</f>
        <v>0.33645241884235633</v>
      </c>
    </row>
    <row r="49" spans="1:11" x14ac:dyDescent="0.25">
      <c r="A49" s="32">
        <v>10</v>
      </c>
      <c r="B49" s="34">
        <f>HSDR!B61</f>
        <v>0.37304965193433309</v>
      </c>
      <c r="C49" s="34">
        <f>HSDR!C61</f>
        <v>1.1011257653812758</v>
      </c>
      <c r="D49" s="34">
        <f>HSDR!D61</f>
        <v>1.1287287215745923</v>
      </c>
      <c r="E49" s="34">
        <f>HSDR!E61</f>
        <v>1.1570097044780419</v>
      </c>
      <c r="F49" s="34">
        <f>HSDR!F61</f>
        <v>1.1852554608023249</v>
      </c>
      <c r="G49" s="34">
        <f>HSDR!G61</f>
        <v>1.2199493719560808</v>
      </c>
      <c r="H49" s="34">
        <f>HSDR!H61</f>
        <v>1.1213167131939819</v>
      </c>
      <c r="I49" s="34">
        <f>HSDR!I61</f>
        <v>1.0692068124279952</v>
      </c>
      <c r="J49" s="34">
        <f>HSDR!J61</f>
        <v>0.98512101765013715</v>
      </c>
      <c r="K49" s="34">
        <f>HSDR!K61</f>
        <v>0.39412588394544312</v>
      </c>
    </row>
    <row r="50" spans="1:11" x14ac:dyDescent="0.25">
      <c r="A50" s="32">
        <v>11</v>
      </c>
      <c r="B50" s="34">
        <f>HSDR!B62</f>
        <v>0.39876296082416712</v>
      </c>
      <c r="C50" s="34">
        <f>HSDR!C62</f>
        <v>1.1583687449680025</v>
      </c>
      <c r="D50" s="34">
        <f>HSDR!D62</f>
        <v>1.1842650078909081</v>
      </c>
      <c r="E50" s="34">
        <f>HSDR!E62</f>
        <v>1.210771838624396</v>
      </c>
      <c r="F50" s="34">
        <f>HSDR!F62</f>
        <v>1.2374775973674452</v>
      </c>
      <c r="G50" s="34">
        <f>HSDR!G62</f>
        <v>1.2668947185009185</v>
      </c>
      <c r="H50" s="34">
        <f>HSDR!H62</f>
        <v>1.1576053433748457</v>
      </c>
      <c r="I50" s="34">
        <f>HSDR!I62</f>
        <v>1.1012352494200111</v>
      </c>
      <c r="J50" s="34">
        <f>HSDR!J62</f>
        <v>1.0405035291051643</v>
      </c>
      <c r="K50" s="34">
        <f>HSDR!K62</f>
        <v>0.47309363070509958</v>
      </c>
    </row>
    <row r="51" spans="1:11" x14ac:dyDescent="0.25">
      <c r="A51" s="32">
        <v>12</v>
      </c>
      <c r="B51" s="34">
        <f>HSDR!B63</f>
        <v>0.22932137132783617</v>
      </c>
      <c r="C51" s="34">
        <f>HSDR!C63</f>
        <v>0.3484437814934257</v>
      </c>
      <c r="D51" s="34">
        <f>HSDR!D63</f>
        <v>0.35907281492334692</v>
      </c>
      <c r="E51" s="34">
        <f>HSDR!E63</f>
        <v>0.39446844550254284</v>
      </c>
      <c r="F51" s="34">
        <f>HSDR!F63</f>
        <v>0.41640366958226238</v>
      </c>
      <c r="G51" s="34">
        <f>HSDR!G63</f>
        <v>0.42315049208499778</v>
      </c>
      <c r="H51" s="34">
        <f>HSDR!H63</f>
        <v>0.35541355077168107</v>
      </c>
      <c r="I51" s="34">
        <f>HSDR!I63</f>
        <v>0.32514100115062705</v>
      </c>
      <c r="J51" s="34">
        <f>HSDR!J63</f>
        <v>0.29007768787413191</v>
      </c>
      <c r="K51" s="34">
        <f>HSDR!K63</f>
        <v>0.2488921581952955</v>
      </c>
    </row>
    <row r="52" spans="1:11" x14ac:dyDescent="0.25">
      <c r="A52" s="32">
        <v>13</v>
      </c>
      <c r="B52" s="34">
        <f>HSDR!B64</f>
        <v>0.21294127337584787</v>
      </c>
      <c r="C52" s="34">
        <f>HSDR!C64</f>
        <v>0.35360813639536137</v>
      </c>
      <c r="D52" s="34">
        <f>HSDR!D64</f>
        <v>0.37387488538214331</v>
      </c>
      <c r="E52" s="34">
        <f>HSDR!E64</f>
        <v>0.39446844550254284</v>
      </c>
      <c r="F52" s="34">
        <f>HSDR!F64</f>
        <v>0.41640366958226238</v>
      </c>
      <c r="G52" s="34">
        <f>HSDR!G64</f>
        <v>0.42315049208499778</v>
      </c>
      <c r="H52" s="34">
        <f>HSDR!H64</f>
        <v>0.33002686857370378</v>
      </c>
      <c r="I52" s="34">
        <f>HSDR!I64</f>
        <v>0.30191664392558226</v>
      </c>
      <c r="J52" s="34">
        <f>HSDR!J64</f>
        <v>0.26935785302597964</v>
      </c>
      <c r="K52" s="34">
        <f>HSDR!K64</f>
        <v>0.23111414689563153</v>
      </c>
    </row>
    <row r="53" spans="1:11" x14ac:dyDescent="0.25">
      <c r="A53" s="32">
        <v>14</v>
      </c>
      <c r="B53" s="34">
        <f>HSDR!B65</f>
        <v>0.19773118242043017</v>
      </c>
      <c r="C53" s="34">
        <f>HSDR!C65</f>
        <v>0.35360813639536137</v>
      </c>
      <c r="D53" s="34">
        <f>HSDR!D65</f>
        <v>0.37387488538214331</v>
      </c>
      <c r="E53" s="34">
        <f>HSDR!E65</f>
        <v>0.39446844550254284</v>
      </c>
      <c r="F53" s="34">
        <f>HSDR!F65</f>
        <v>0.41640366958226238</v>
      </c>
      <c r="G53" s="34">
        <f>HSDR!G65</f>
        <v>0.42315049208499778</v>
      </c>
      <c r="H53" s="34">
        <f>HSDR!H65</f>
        <v>0.30645352081843924</v>
      </c>
      <c r="I53" s="34">
        <f>HSDR!I65</f>
        <v>0.28035116935946924</v>
      </c>
      <c r="J53" s="34">
        <f>HSDR!J65</f>
        <v>0.25011800638126686</v>
      </c>
      <c r="K53" s="34">
        <f>HSDR!K65</f>
        <v>0.21460599354594356</v>
      </c>
    </row>
    <row r="54" spans="1:11" x14ac:dyDescent="0.25">
      <c r="A54" s="32">
        <v>15</v>
      </c>
      <c r="B54" s="34">
        <f>HSDR!B66</f>
        <v>0.1836075265332566</v>
      </c>
      <c r="C54" s="34">
        <f>HSDR!C66</f>
        <v>0.35360813639536137</v>
      </c>
      <c r="D54" s="34">
        <f>HSDR!D66</f>
        <v>0.37387488538214331</v>
      </c>
      <c r="E54" s="34">
        <f>HSDR!E66</f>
        <v>0.39446844550254284</v>
      </c>
      <c r="F54" s="34">
        <f>HSDR!F66</f>
        <v>0.41640366958226238</v>
      </c>
      <c r="G54" s="34">
        <f>HSDR!G66</f>
        <v>0.42315049208499778</v>
      </c>
      <c r="H54" s="34">
        <f>HSDR!H66</f>
        <v>0.28456398361712221</v>
      </c>
      <c r="I54" s="34">
        <f>HSDR!I66</f>
        <v>0.26032608583379291</v>
      </c>
      <c r="J54" s="34">
        <f>HSDR!J66</f>
        <v>0.23225243449689065</v>
      </c>
      <c r="K54" s="34">
        <f>HSDR!K66</f>
        <v>0.19927699400694757</v>
      </c>
    </row>
    <row r="55" spans="1:11" x14ac:dyDescent="0.25">
      <c r="A55" s="32">
        <v>16</v>
      </c>
      <c r="B55" s="34">
        <f>HSDR!B67</f>
        <v>0.2121090766176992</v>
      </c>
      <c r="C55" s="34">
        <f>HSDR!C67</f>
        <v>0.35360813639536137</v>
      </c>
      <c r="D55" s="34">
        <f>HSDR!D67</f>
        <v>0.37387488538214331</v>
      </c>
      <c r="E55" s="34">
        <f>HSDR!E67</f>
        <v>0.39446844550254284</v>
      </c>
      <c r="F55" s="34">
        <f>HSDR!F67</f>
        <v>0.41640366958226238</v>
      </c>
      <c r="G55" s="34">
        <f>HSDR!G67</f>
        <v>0.42315049208499778</v>
      </c>
      <c r="H55" s="34">
        <f>HSDR!H67</f>
        <v>0.26423798478732774</v>
      </c>
      <c r="I55" s="34">
        <f>HSDR!I67</f>
        <v>0.24173136541709339</v>
      </c>
      <c r="J55" s="34">
        <f>HSDR!J67</f>
        <v>0.21566297488996986</v>
      </c>
      <c r="K55" s="34">
        <f>HSDR!K67</f>
        <v>0.18504292300645134</v>
      </c>
    </row>
    <row r="56" spans="1:11" x14ac:dyDescent="0.25">
      <c r="A56" s="32">
        <v>17</v>
      </c>
      <c r="B56" s="34">
        <f>HSDR!B68</f>
        <v>0.2121090766176992</v>
      </c>
      <c r="C56" s="34">
        <f>HSDR!C68</f>
        <v>0.35360813639536137</v>
      </c>
      <c r="D56" s="34">
        <f>HSDR!D68</f>
        <v>0.37387488538214331</v>
      </c>
      <c r="E56" s="34">
        <f>HSDR!E68</f>
        <v>0.39446844550254284</v>
      </c>
      <c r="F56" s="34">
        <f>HSDR!F68</f>
        <v>0.41640366958226238</v>
      </c>
      <c r="G56" s="34">
        <f>HSDR!G68</f>
        <v>0.42315049208499778</v>
      </c>
      <c r="H56" s="34">
        <f>HSDR!H68</f>
        <v>0.26231240836153336</v>
      </c>
      <c r="I56" s="34">
        <f>HSDR!I68</f>
        <v>0.24474124225119143</v>
      </c>
      <c r="J56" s="34">
        <f>HSDR!J68</f>
        <v>0.2284251594344453</v>
      </c>
      <c r="K56" s="34">
        <f>HSDR!K68</f>
        <v>0.21210907661769923</v>
      </c>
    </row>
    <row r="57" spans="1:11" x14ac:dyDescent="0.25">
      <c r="A57" s="32">
        <v>18</v>
      </c>
      <c r="B57" s="34">
        <f>HSDR!B69</f>
        <v>0.3235334151403132</v>
      </c>
      <c r="C57" s="34">
        <f>HSDR!C69</f>
        <v>0.4934172759230967</v>
      </c>
      <c r="D57" s="34">
        <f>HSDR!D69</f>
        <v>0.50890887319328326</v>
      </c>
      <c r="E57" s="34">
        <f>HSDR!E69</f>
        <v>0.52495818135214112</v>
      </c>
      <c r="F57" s="34">
        <f>HSDR!F69</f>
        <v>0.53865495485281323</v>
      </c>
      <c r="G57" s="34">
        <f>HSDR!G69</f>
        <v>0.58858866858834413</v>
      </c>
      <c r="H57" s="34">
        <f>HSDR!H69</f>
        <v>0.63087860215577196</v>
      </c>
      <c r="I57" s="34">
        <f>HSDR!I69</f>
        <v>0.37330778670036147</v>
      </c>
      <c r="J57" s="34">
        <f>HSDR!J69</f>
        <v>0.34842060092033733</v>
      </c>
      <c r="K57" s="34">
        <f>HSDR!K69</f>
        <v>0.32353341514031325</v>
      </c>
    </row>
    <row r="58" spans="1:11" x14ac:dyDescent="0.25">
      <c r="A58" s="32">
        <v>19</v>
      </c>
      <c r="B58" s="34">
        <f>HSDR!B70</f>
        <v>0.43495775366292722</v>
      </c>
      <c r="C58" s="34">
        <f>HSDR!C70</f>
        <v>0.62832462629779118</v>
      </c>
      <c r="D58" s="34">
        <f>HSDR!D70</f>
        <v>0.63939119964802815</v>
      </c>
      <c r="E58" s="34">
        <f>HSDR!E70</f>
        <v>0.65089625584534427</v>
      </c>
      <c r="F58" s="34">
        <f>HSDR!F70</f>
        <v>0.66090624012336407</v>
      </c>
      <c r="G58" s="34">
        <f>HSDR!G70</f>
        <v>0.69485524745855443</v>
      </c>
      <c r="H58" s="34">
        <f>HSDR!H70</f>
        <v>0.76867556518077984</v>
      </c>
      <c r="I58" s="34">
        <f>HSDR!I70</f>
        <v>0.73264356191876234</v>
      </c>
      <c r="J58" s="34">
        <f>HSDR!J70</f>
        <v>0.46841604240622936</v>
      </c>
      <c r="K58" s="34">
        <f>HSDR!K70</f>
        <v>0.43495775366292727</v>
      </c>
    </row>
    <row r="59" spans="1:11" x14ac:dyDescent="0.25">
      <c r="A59" s="32" t="s">
        <v>4</v>
      </c>
      <c r="B59" s="32" t="s">
        <v>1</v>
      </c>
      <c r="C59" s="35">
        <v>2</v>
      </c>
      <c r="D59" s="35">
        <v>3</v>
      </c>
      <c r="E59" s="35">
        <v>4</v>
      </c>
      <c r="F59" s="35">
        <v>5</v>
      </c>
      <c r="G59" s="35">
        <v>6</v>
      </c>
      <c r="H59" s="35">
        <v>7</v>
      </c>
      <c r="I59" s="35">
        <v>8</v>
      </c>
      <c r="J59" s="35">
        <v>9</v>
      </c>
      <c r="K59" s="35">
        <v>10</v>
      </c>
    </row>
    <row r="60" spans="1:11" x14ac:dyDescent="0.25">
      <c r="A60" s="32">
        <v>13</v>
      </c>
      <c r="B60" s="34">
        <f>HSDR!B86</f>
        <v>0.327684238187961</v>
      </c>
      <c r="C60" s="34">
        <f>HSDR!C86</f>
        <v>0.49247239362692286</v>
      </c>
      <c r="D60" s="34">
        <f>HSDR!D86</f>
        <v>0.50716638736287001</v>
      </c>
      <c r="E60" s="34">
        <f>HSDR!E86</f>
        <v>0.52473462393271253</v>
      </c>
      <c r="F60" s="34">
        <f>HSDR!F86</f>
        <v>0.54100776192676059</v>
      </c>
      <c r="G60" s="34">
        <f>HSDR!G86</f>
        <v>1.0455010638435727</v>
      </c>
      <c r="H60" s="34">
        <f>HSDR!H86</f>
        <v>0.51719646119815188</v>
      </c>
      <c r="I60" s="34">
        <f>HSDR!I86</f>
        <v>0.47279133284078939</v>
      </c>
      <c r="J60" s="34">
        <f>HSDR!J86</f>
        <v>0.4256519695072028</v>
      </c>
      <c r="K60" s="34">
        <f>HSDR!K86</f>
        <v>0.36206998455041256</v>
      </c>
    </row>
    <row r="61" spans="1:11" x14ac:dyDescent="0.25">
      <c r="A61" s="32">
        <v>14</v>
      </c>
      <c r="B61" s="34">
        <f>HSDR!B87</f>
        <v>0.31514257185697642</v>
      </c>
      <c r="C61" s="34">
        <f>HSDR!C87</f>
        <v>0.48255351811038272</v>
      </c>
      <c r="D61" s="34">
        <f>HSDR!D87</f>
        <v>0.49764556579281816</v>
      </c>
      <c r="E61" s="34">
        <f>HSDR!E87</f>
        <v>0.51542989690198615</v>
      </c>
      <c r="F61" s="34">
        <f>HSDR!F87</f>
        <v>1.0180852172075909</v>
      </c>
      <c r="G61" s="34">
        <f>HSDR!G87</f>
        <v>1.0455010638435729</v>
      </c>
      <c r="H61" s="34">
        <f>HSDR!H87</f>
        <v>0.49709196236633008</v>
      </c>
      <c r="I61" s="34">
        <f>HSDR!I87</f>
        <v>0.45442443375652797</v>
      </c>
      <c r="J61" s="34">
        <f>HSDR!J87</f>
        <v>0.4089910050029118</v>
      </c>
      <c r="K61" s="34">
        <f>HSDR!K87</f>
        <v>0.34799938090373161</v>
      </c>
    </row>
    <row r="62" spans="1:11" x14ac:dyDescent="0.25">
      <c r="A62" s="32">
        <v>15</v>
      </c>
      <c r="B62" s="34">
        <f>HSDR!B88</f>
        <v>0.30272071378660209</v>
      </c>
      <c r="C62" s="34">
        <f>HSDR!C88</f>
        <v>0.47334313370216685</v>
      </c>
      <c r="D62" s="34">
        <f>HSDR!D88</f>
        <v>0.48880480290634137</v>
      </c>
      <c r="E62" s="34">
        <f>HSDR!E88</f>
        <v>0.50678979323059736</v>
      </c>
      <c r="F62" s="34">
        <f>HSDR!F88</f>
        <v>1.0180852172075909</v>
      </c>
      <c r="G62" s="34">
        <f>HSDR!G88</f>
        <v>1.0455010638435727</v>
      </c>
      <c r="H62" s="34">
        <f>HSDR!H88</f>
        <v>0.47722077734110446</v>
      </c>
      <c r="I62" s="34">
        <f>HSDR!I88</f>
        <v>0.43626917672083054</v>
      </c>
      <c r="J62" s="34">
        <f>HSDR!J88</f>
        <v>0.39253848456297252</v>
      </c>
      <c r="K62" s="34">
        <f>HSDR!K88</f>
        <v>0.33409156765274794</v>
      </c>
    </row>
    <row r="63" spans="1:11" x14ac:dyDescent="0.25">
      <c r="A63" s="32">
        <v>16</v>
      </c>
      <c r="B63" s="34">
        <f>HSDR!B89</f>
        <v>0.30235592900691816</v>
      </c>
      <c r="C63" s="34">
        <f>HSDR!C89</f>
        <v>0.4647906338945379</v>
      </c>
      <c r="D63" s="34">
        <f>HSDR!D89</f>
        <v>0.48059552308318443</v>
      </c>
      <c r="E63" s="34">
        <f>HSDR!E89</f>
        <v>0.98263390902591441</v>
      </c>
      <c r="F63" s="34">
        <f>HSDR!F89</f>
        <v>1.0180852172075909</v>
      </c>
      <c r="G63" s="34">
        <f>HSDR!G89</f>
        <v>1.0455010638435727</v>
      </c>
      <c r="H63" s="34">
        <f>HSDR!H89</f>
        <v>0.45765214955230726</v>
      </c>
      <c r="I63" s="34">
        <f>HSDR!I89</f>
        <v>0.41838903582412801</v>
      </c>
      <c r="J63" s="34">
        <f>HSDR!J89</f>
        <v>0.3763496353848465</v>
      </c>
      <c r="K63" s="34">
        <f>HSDR!K89</f>
        <v>0.32039507782076326</v>
      </c>
    </row>
    <row r="64" spans="1:11" x14ac:dyDescent="0.25">
      <c r="A64" s="32">
        <v>17</v>
      </c>
      <c r="B64" s="34">
        <f>HSDR!B90</f>
        <v>0.29590972526483106</v>
      </c>
      <c r="C64" s="34">
        <f>HSDR!C90</f>
        <v>0.45684902693031099</v>
      </c>
      <c r="D64" s="34">
        <f>HSDR!D90</f>
        <v>0.94822248238955131</v>
      </c>
      <c r="E64" s="34">
        <f>HSDR!E90</f>
        <v>0.98263390902591441</v>
      </c>
      <c r="F64" s="34">
        <f>HSDR!F90</f>
        <v>1.0180852172075907</v>
      </c>
      <c r="G64" s="34">
        <f>HSDR!G90</f>
        <v>1.0455010638435729</v>
      </c>
      <c r="H64" s="34">
        <f>HSDR!H90</f>
        <v>0.4432866873760104</v>
      </c>
      <c r="I64" s="34">
        <f>HSDR!I90</f>
        <v>0.40663059560479642</v>
      </c>
      <c r="J64" s="34">
        <f>HSDR!J90</f>
        <v>0.36851835521934828</v>
      </c>
      <c r="K64" s="34">
        <f>HSDR!K90</f>
        <v>0.31846025350866897</v>
      </c>
    </row>
    <row r="65" spans="1:11" x14ac:dyDescent="0.25">
      <c r="A65" s="32">
        <v>18</v>
      </c>
      <c r="B65" s="34">
        <f>HSDR!B91</f>
        <v>0.3235334151403132</v>
      </c>
      <c r="C65" s="34">
        <f>HSDR!C91</f>
        <v>0.4934172759230967</v>
      </c>
      <c r="D65" s="34">
        <f>HSDR!D91</f>
        <v>1.0105458613793081</v>
      </c>
      <c r="E65" s="34">
        <f>HSDR!E91</f>
        <v>1.0428599409564983</v>
      </c>
      <c r="F65" s="34">
        <f>HSDR!F91</f>
        <v>1.0745088873324604</v>
      </c>
      <c r="G65" s="34">
        <f>HSDR!G91</f>
        <v>1.1218571453066557</v>
      </c>
      <c r="H65" s="34">
        <f>HSDR!H91</f>
        <v>0.63087860215577196</v>
      </c>
      <c r="I65" s="34">
        <f>HSDR!I91</f>
        <v>0.37330778670036147</v>
      </c>
      <c r="J65" s="34">
        <f>HSDR!J91</f>
        <v>0.39279611023068156</v>
      </c>
      <c r="K65" s="34">
        <f>HSDR!K91</f>
        <v>0.34269926616577512</v>
      </c>
    </row>
    <row r="66" spans="1:11" x14ac:dyDescent="0.25">
      <c r="A66" s="32">
        <v>19</v>
      </c>
      <c r="B66" s="34">
        <f>HSDR!B92</f>
        <v>0.43495775366292722</v>
      </c>
      <c r="C66" s="34">
        <f>HSDR!C92</f>
        <v>0.62832462629779118</v>
      </c>
      <c r="D66" s="34">
        <f>HSDR!D92</f>
        <v>0.63939119964802815</v>
      </c>
      <c r="E66" s="34">
        <f>HSDR!E92</f>
        <v>0.65089625584534427</v>
      </c>
      <c r="F66" s="34">
        <f>HSDR!F92</f>
        <v>0.66090624012336407</v>
      </c>
      <c r="G66" s="34">
        <f>HSDR!G92</f>
        <v>0.69485524745855443</v>
      </c>
      <c r="H66" s="34">
        <f>HSDR!H92</f>
        <v>0.76867556518077984</v>
      </c>
      <c r="I66" s="34">
        <f>HSDR!I92</f>
        <v>0.73264356191876234</v>
      </c>
      <c r="J66" s="34">
        <f>HSDR!J92</f>
        <v>0.46841604240622936</v>
      </c>
      <c r="K66" s="34">
        <f>HSDR!K92</f>
        <v>0.43495775366292727</v>
      </c>
    </row>
    <row r="67" spans="1:11" x14ac:dyDescent="0.25">
      <c r="A67" s="32">
        <v>20</v>
      </c>
      <c r="B67" s="34">
        <f>HSDR!B93</f>
        <v>0.54638209218554123</v>
      </c>
      <c r="C67" s="34">
        <f>HSDR!C93</f>
        <v>0.75798005972279903</v>
      </c>
      <c r="D67" s="34">
        <f>HSDR!D93</f>
        <v>0.7649717369497322</v>
      </c>
      <c r="E67" s="34">
        <f>HSDR!E93</f>
        <v>0.77228266898215236</v>
      </c>
      <c r="F67" s="34">
        <f>HSDR!F93</f>
        <v>0.77860586403751975</v>
      </c>
      <c r="G67" s="34">
        <f>HSDR!G93</f>
        <v>0.80112182632876472</v>
      </c>
      <c r="H67" s="34">
        <f>HSDR!H93</f>
        <v>0.84730093057265166</v>
      </c>
      <c r="I67" s="34">
        <f>HSDR!I93</f>
        <v>0.86121010636793238</v>
      </c>
      <c r="J67" s="34">
        <f>HSDR!J93</f>
        <v>0.81918071466135212</v>
      </c>
      <c r="K67" s="34">
        <f>HSDR!K93</f>
        <v>0.54638209218554135</v>
      </c>
    </row>
    <row r="68" spans="1:11" x14ac:dyDescent="0.25">
      <c r="A68" s="32">
        <v>21</v>
      </c>
      <c r="B68" s="34">
        <f>IF(Rules!$B$3=Rules!$D$3,1.5,IF(Rules!$B$3=Rules!$E$3,1.2,1))</f>
        <v>1.5</v>
      </c>
      <c r="C68" s="34">
        <f>IF(Rules!$B$3=Rules!$D$3,1.5,IF(Rules!$B$3=Rules!$E$3,1.2,1))</f>
        <v>1.5</v>
      </c>
      <c r="D68" s="34">
        <f>IF(Rules!$B$3=Rules!$D$3,1.5,IF(Rules!$B$3=Rules!$E$3,1.2,1))</f>
        <v>1.5</v>
      </c>
      <c r="E68" s="34">
        <f>IF(Rules!$B$3=Rules!$D$3,1.5,IF(Rules!$B$3=Rules!$E$3,1.2,1))</f>
        <v>1.5</v>
      </c>
      <c r="F68" s="34">
        <f>IF(Rules!$B$3=Rules!$D$3,1.5,IF(Rules!$B$3=Rules!$E$3,1.2,1))</f>
        <v>1.5</v>
      </c>
      <c r="G68" s="34">
        <f>IF(Rules!$B$3=Rules!$D$3,1.5,IF(Rules!$B$3=Rules!$E$3,1.2,1))</f>
        <v>1.5</v>
      </c>
      <c r="H68" s="34">
        <f>IF(Rules!$B$3=Rules!$D$3,1.5,IF(Rules!$B$3=Rules!$E$3,1.2,1))</f>
        <v>1.5</v>
      </c>
      <c r="I68" s="34">
        <f>IF(Rules!$B$3=Rules!$D$3,1.5,IF(Rules!$B$3=Rules!$E$3,1.2,1))</f>
        <v>1.5</v>
      </c>
      <c r="J68" s="34">
        <f>IF(Rules!$B$3=Rules!$D$3,1.5,IF(Rules!$B$3=Rules!$E$3,1.2,1))</f>
        <v>1.5</v>
      </c>
      <c r="K68" s="34">
        <f>IF(Rules!$B$3=Rules!$D$3,1.5,IF(Rules!$B$3=Rules!$E$3,1.2,1))</f>
        <v>1.5</v>
      </c>
    </row>
    <row r="69" spans="1:11" x14ac:dyDescent="0.25">
      <c r="A69" s="32" t="s">
        <v>10</v>
      </c>
      <c r="B69" s="32" t="s">
        <v>1</v>
      </c>
      <c r="C69" s="35">
        <v>2</v>
      </c>
      <c r="D69" s="35">
        <v>3</v>
      </c>
      <c r="E69" s="35">
        <v>4</v>
      </c>
      <c r="F69" s="35">
        <v>5</v>
      </c>
      <c r="G69" s="35">
        <v>6</v>
      </c>
      <c r="H69" s="35">
        <v>7</v>
      </c>
      <c r="I69" s="35">
        <v>8</v>
      </c>
      <c r="J69" s="35">
        <v>9</v>
      </c>
      <c r="K69" s="35">
        <v>10</v>
      </c>
    </row>
    <row r="70" spans="1:11" x14ac:dyDescent="0.25">
      <c r="A70" s="32" t="s">
        <v>1</v>
      </c>
      <c r="B70" s="34">
        <f>Pair!B94</f>
        <v>0.80134668361963057</v>
      </c>
      <c r="C70" s="34">
        <f>Pair!C94</f>
        <v>1.1583687449680025</v>
      </c>
      <c r="D70" s="34">
        <f>Pair!D94</f>
        <v>1.1842650078909081</v>
      </c>
      <c r="E70" s="34">
        <f>Pair!E94</f>
        <v>1.210771838624396</v>
      </c>
      <c r="F70" s="34">
        <f>Pair!F94</f>
        <v>1.237477597367445</v>
      </c>
      <c r="G70" s="34">
        <f>Pair!G94</f>
        <v>1.2668947185009185</v>
      </c>
      <c r="H70" s="34">
        <f>Pair!H94</f>
        <v>1.1576053433748457</v>
      </c>
      <c r="I70" s="34">
        <f>Pair!I94</f>
        <v>1.1012352494200108</v>
      </c>
      <c r="J70" s="34">
        <f>Pair!J94</f>
        <v>1.0405035291051643</v>
      </c>
      <c r="K70" s="34">
        <f>Pair!K94</f>
        <v>0.94335851793915726</v>
      </c>
    </row>
    <row r="71" spans="1:11" x14ac:dyDescent="0.25">
      <c r="A71" s="32">
        <v>2</v>
      </c>
      <c r="B71" s="34">
        <f>Pair!B95</f>
        <v>0.26430684965556661</v>
      </c>
      <c r="C71" s="34">
        <f>Pair!C95</f>
        <v>0.42191933510374496</v>
      </c>
      <c r="D71" s="34">
        <f>Pair!D95</f>
        <v>0.43871888262781922</v>
      </c>
      <c r="E71" s="34">
        <f>Pair!E95</f>
        <v>0.9396370954344988</v>
      </c>
      <c r="F71" s="34">
        <f>Pair!F95</f>
        <v>0.976862049602782</v>
      </c>
      <c r="G71" s="34">
        <f>Pair!G95</f>
        <v>1.0023982760327859</v>
      </c>
      <c r="H71" s="34">
        <f>Pair!H95</f>
        <v>0.87689915685837294</v>
      </c>
      <c r="I71" s="34">
        <f>Pair!I95</f>
        <v>0.37370384953576552</v>
      </c>
      <c r="J71" s="34">
        <f>Pair!J95</f>
        <v>0.33270199081171298</v>
      </c>
      <c r="K71" s="34">
        <f>Pair!K95</f>
        <v>0.28524752280468763</v>
      </c>
    </row>
    <row r="72" spans="1:11" x14ac:dyDescent="0.25">
      <c r="A72" s="32">
        <v>3</v>
      </c>
      <c r="B72" s="34">
        <f>Pair!B96</f>
        <v>0.25811794378425706</v>
      </c>
      <c r="C72" s="34">
        <f>Pair!C96</f>
        <v>0.41201734248621957</v>
      </c>
      <c r="D72" s="34">
        <f>Pair!D96</f>
        <v>0.42930556461863345</v>
      </c>
      <c r="E72" s="34">
        <f>Pair!E96</f>
        <v>0.92829316798518713</v>
      </c>
      <c r="F72" s="34">
        <f>Pair!F96</f>
        <v>0.96601756172135267</v>
      </c>
      <c r="G72" s="34">
        <f>Pair!G96</f>
        <v>0.99065744330429117</v>
      </c>
      <c r="H72" s="34">
        <f>Pair!H96</f>
        <v>0.849646840032666</v>
      </c>
      <c r="I72" s="34">
        <f>Pair!I96</f>
        <v>0.34848677032407854</v>
      </c>
      <c r="J72" s="34">
        <f>Pair!J96</f>
        <v>0.30994538935958654</v>
      </c>
      <c r="K72" s="34">
        <f>Pair!K96</f>
        <v>0.26578617427732654</v>
      </c>
    </row>
    <row r="73" spans="1:11" x14ac:dyDescent="0.25">
      <c r="A73" s="32">
        <v>4</v>
      </c>
      <c r="B73" s="34">
        <f>Pair!B97</f>
        <v>0.28836334875964992</v>
      </c>
      <c r="C73" s="34">
        <f>Pair!C97</f>
        <v>0.44980237942279166</v>
      </c>
      <c r="D73" s="34">
        <f>Pair!D97</f>
        <v>0.46597642749068685</v>
      </c>
      <c r="E73" s="34">
        <f>Pair!E97</f>
        <v>0.48472541737079888</v>
      </c>
      <c r="F73" s="34">
        <f>Pair!F97</f>
        <v>0.50194727739331357</v>
      </c>
      <c r="G73" s="34">
        <f>Pair!G97</f>
        <v>0.52550268611926287</v>
      </c>
      <c r="H73" s="34">
        <f>Pair!H97</f>
        <v>0.48230082177962352</v>
      </c>
      <c r="I73" s="34">
        <f>Pair!I97</f>
        <v>0.3841447474995669</v>
      </c>
      <c r="J73" s="34">
        <f>Pair!J97</f>
        <v>0.33681153361760302</v>
      </c>
      <c r="K73" s="34">
        <f>Pair!K97</f>
        <v>0.29902709393405319</v>
      </c>
    </row>
    <row r="74" spans="1:11" x14ac:dyDescent="0.25">
      <c r="A74" s="32">
        <v>5</v>
      </c>
      <c r="B74" s="34">
        <f>Pair!B98</f>
        <v>0.37304965193433309</v>
      </c>
      <c r="C74" s="34">
        <f>Pair!C98</f>
        <v>1.1011257653812758</v>
      </c>
      <c r="D74" s="34">
        <f>Pair!D98</f>
        <v>1.1287287215745923</v>
      </c>
      <c r="E74" s="34">
        <f>Pair!E98</f>
        <v>1.1570097044780419</v>
      </c>
      <c r="F74" s="34">
        <f>Pair!F98</f>
        <v>1.1852554608023249</v>
      </c>
      <c r="G74" s="34">
        <f>Pair!G98</f>
        <v>1.2199493719560808</v>
      </c>
      <c r="H74" s="34">
        <f>Pair!H98</f>
        <v>1.1213167131939819</v>
      </c>
      <c r="I74" s="34">
        <f>Pair!I98</f>
        <v>1.0692068124279952</v>
      </c>
      <c r="J74" s="34">
        <f>Pair!J98</f>
        <v>0.98512101765013715</v>
      </c>
      <c r="K74" s="34">
        <f>Pair!K98</f>
        <v>0.39412588394544312</v>
      </c>
    </row>
    <row r="75" spans="1:11" x14ac:dyDescent="0.25">
      <c r="A75" s="32">
        <v>6</v>
      </c>
      <c r="B75" s="34">
        <f>Pair!B99</f>
        <v>0.22932137132783617</v>
      </c>
      <c r="C75" s="34">
        <f>Pair!C99</f>
        <v>0.3484437814934257</v>
      </c>
      <c r="D75" s="34">
        <f>Pair!D99</f>
        <v>0.85861112923726712</v>
      </c>
      <c r="E75" s="34">
        <f>Pair!E99</f>
        <v>0.89913457589304446</v>
      </c>
      <c r="F75" s="34">
        <f>Pair!F99</f>
        <v>0.93816167607316348</v>
      </c>
      <c r="G75" s="34">
        <f>Pair!G99</f>
        <v>0.96024747214030381</v>
      </c>
      <c r="H75" s="34">
        <f>Pair!H99</f>
        <v>0.35541355077168107</v>
      </c>
      <c r="I75" s="34">
        <f>Pair!I99</f>
        <v>0.32514100115062705</v>
      </c>
      <c r="J75" s="34">
        <f>Pair!J99</f>
        <v>0.29007768787413191</v>
      </c>
      <c r="K75" s="34">
        <f>Pair!K99</f>
        <v>0.2488921581952955</v>
      </c>
    </row>
    <row r="76" spans="1:11" x14ac:dyDescent="0.25">
      <c r="A76" s="32">
        <v>7</v>
      </c>
      <c r="B76" s="34">
        <f>Pair!B100</f>
        <v>0.19773118242043017</v>
      </c>
      <c r="C76" s="34">
        <f>Pair!C100</f>
        <v>0.81486145512095542</v>
      </c>
      <c r="D76" s="34">
        <f>Pair!D100</f>
        <v>0.84997031549795721</v>
      </c>
      <c r="E76" s="34">
        <f>Pair!E100</f>
        <v>0.89042446127318731</v>
      </c>
      <c r="F76" s="34">
        <f>Pair!F100</f>
        <v>0.92955686660208148</v>
      </c>
      <c r="G76" s="34">
        <f>Pair!G100</f>
        <v>0.95462992485296416</v>
      </c>
      <c r="H76" s="34">
        <f>Pair!H100</f>
        <v>0.75851234839713855</v>
      </c>
      <c r="I76" s="34">
        <f>Pair!I100</f>
        <v>0.28035116935946924</v>
      </c>
      <c r="J76" s="34">
        <f>Pair!J100</f>
        <v>0.25011800638126686</v>
      </c>
      <c r="K76" s="34">
        <f>Pair!K100</f>
        <v>0.21460599354594356</v>
      </c>
    </row>
    <row r="77" spans="1:11" x14ac:dyDescent="0.25">
      <c r="A77" s="32">
        <v>8</v>
      </c>
      <c r="B77" s="34">
        <f>Pair!B101</f>
        <v>0.2121090766176992</v>
      </c>
      <c r="C77" s="34">
        <f>Pair!C101</f>
        <v>0.89960475884558322</v>
      </c>
      <c r="D77" s="34">
        <f>Pair!D101</f>
        <v>0.93195285498137381</v>
      </c>
      <c r="E77" s="34">
        <f>Pair!E101</f>
        <v>0.96945083474159777</v>
      </c>
      <c r="F77" s="34">
        <f>Pair!F101</f>
        <v>1.0038945547866274</v>
      </c>
      <c r="G77" s="34">
        <f>Pair!G101</f>
        <v>1.0510053722385257</v>
      </c>
      <c r="H77" s="34">
        <f>Pair!H101</f>
        <v>0.96460164355924705</v>
      </c>
      <c r="I77" s="34">
        <f>Pair!I101</f>
        <v>0.76828949499913368</v>
      </c>
      <c r="J77" s="34">
        <f>Pair!J101</f>
        <v>0.67362306723520604</v>
      </c>
      <c r="K77" s="34">
        <f>Pair!K101</f>
        <v>0.18504292300645134</v>
      </c>
    </row>
    <row r="78" spans="1:11" x14ac:dyDescent="0.25">
      <c r="A78" s="32">
        <v>9</v>
      </c>
      <c r="B78" s="34">
        <f>Pair!B102</f>
        <v>0.3235334151403132</v>
      </c>
      <c r="C78" s="34">
        <f>Pair!C102</f>
        <v>0.9938411413418331</v>
      </c>
      <c r="D78" s="34">
        <f>Pair!D102</f>
        <v>1.0232133128784804</v>
      </c>
      <c r="E78" s="34">
        <f>Pair!E102</f>
        <v>1.0573880716989426</v>
      </c>
      <c r="F78" s="34">
        <f>Pair!F102</f>
        <v>1.0889302454709364</v>
      </c>
      <c r="G78" s="34">
        <f>Pair!G102</f>
        <v>1.1294587379248879</v>
      </c>
      <c r="H78" s="34">
        <f>Pair!H102</f>
        <v>0.63087860215577196</v>
      </c>
      <c r="I78" s="34">
        <f>Pair!I102</f>
        <v>0.98218561666881632</v>
      </c>
      <c r="J78" s="34">
        <f>Pair!J102</f>
        <v>0.77788983332189798</v>
      </c>
      <c r="K78" s="34">
        <f>Pair!K102</f>
        <v>0.32353341514031325</v>
      </c>
    </row>
    <row r="79" spans="1:11" x14ac:dyDescent="0.25">
      <c r="A79" s="32">
        <v>10</v>
      </c>
      <c r="B79" s="34">
        <f>Pair!B103</f>
        <v>0.54638209218554123</v>
      </c>
      <c r="C79" s="34">
        <f>Pair!C103</f>
        <v>0.75798005972279903</v>
      </c>
      <c r="D79" s="34">
        <f>Pair!D103</f>
        <v>0.7649717369497322</v>
      </c>
      <c r="E79" s="34">
        <f>Pair!E103</f>
        <v>0.77228266898215236</v>
      </c>
      <c r="F79" s="34">
        <f>Pair!F103</f>
        <v>0.77860586403751975</v>
      </c>
      <c r="G79" s="34">
        <f>Pair!G103</f>
        <v>0.80112182632876472</v>
      </c>
      <c r="H79" s="34">
        <f>Pair!H103</f>
        <v>0.84730093057265166</v>
      </c>
      <c r="I79" s="34">
        <f>Pair!I103</f>
        <v>0.86121010636793238</v>
      </c>
      <c r="J79" s="34">
        <f>Pair!J103</f>
        <v>0.81918071466135212</v>
      </c>
      <c r="K79" s="34">
        <f>Pair!K103</f>
        <v>0.54638209218554135</v>
      </c>
    </row>
    <row r="81" spans="1:14" x14ac:dyDescent="0.25">
      <c r="A81" s="37" t="s">
        <v>11</v>
      </c>
      <c r="B81" s="38"/>
      <c r="C81" s="39">
        <v>0</v>
      </c>
    </row>
    <row r="82" spans="1:14" ht="15.75" thickBot="1" x14ac:dyDescent="0.3"/>
    <row r="83" spans="1:14" ht="24" thickBot="1" x14ac:dyDescent="0.4">
      <c r="A83" s="575" t="s">
        <v>209</v>
      </c>
      <c r="B83" s="576"/>
      <c r="C83" s="576"/>
      <c r="D83" s="576"/>
      <c r="E83" s="576"/>
      <c r="F83" s="576"/>
      <c r="G83" s="576"/>
      <c r="H83" s="576"/>
      <c r="I83" s="576"/>
      <c r="J83" s="576"/>
      <c r="K83" s="577"/>
      <c r="M83" s="312" t="s">
        <v>201</v>
      </c>
      <c r="N83" s="33">
        <f>SUM(B85:K99,B101:K109,B111:K120,C122)</f>
        <v>-211.03553852455806</v>
      </c>
    </row>
    <row r="84" spans="1:14" x14ac:dyDescent="0.25">
      <c r="A84" s="146" t="s">
        <v>9</v>
      </c>
      <c r="B84" s="146" t="s">
        <v>1</v>
      </c>
      <c r="C84" s="146">
        <v>2</v>
      </c>
      <c r="D84" s="146">
        <v>3</v>
      </c>
      <c r="E84" s="146">
        <v>4</v>
      </c>
      <c r="F84" s="146">
        <v>5</v>
      </c>
      <c r="G84" s="146">
        <v>6</v>
      </c>
      <c r="H84" s="146">
        <v>7</v>
      </c>
      <c r="I84" s="146">
        <v>8</v>
      </c>
      <c r="J84" s="146">
        <v>9</v>
      </c>
      <c r="K84" s="146">
        <v>10</v>
      </c>
    </row>
    <row r="85" spans="1:14" x14ac:dyDescent="0.25">
      <c r="A85" s="32">
        <v>5</v>
      </c>
      <c r="B85" s="34">
        <f>HSDR!B108</f>
        <v>-0.66161021563681621</v>
      </c>
      <c r="C85" s="34">
        <f>HSDR!C108</f>
        <v>-0.63975586028521114</v>
      </c>
      <c r="D85" s="34">
        <f>HSDR!D108</f>
        <v>-0.63747965223362502</v>
      </c>
      <c r="E85" s="34">
        <f>HSDR!E108</f>
        <v>-0.65226238668282521</v>
      </c>
      <c r="F85" s="34">
        <f>HSDR!F108</f>
        <v>-0.65051607184757509</v>
      </c>
      <c r="G85" s="34">
        <f>HSDR!G108</f>
        <v>-0.64431188412953411</v>
      </c>
      <c r="H85" s="34">
        <f>HSDR!H108</f>
        <v>-0.51628322192830511</v>
      </c>
      <c r="I85" s="34">
        <f>HSDR!I108</f>
        <v>-0.54901899374941099</v>
      </c>
      <c r="J85" s="34">
        <f>HSDR!J108</f>
        <v>-0.58797254265475285</v>
      </c>
      <c r="K85" s="34">
        <f>HSDR!K108</f>
        <v>-0.63328384702255858</v>
      </c>
    </row>
    <row r="86" spans="1:14" x14ac:dyDescent="0.25">
      <c r="A86" s="32">
        <v>6</v>
      </c>
      <c r="B86" s="34">
        <f>HSDR!B109</f>
        <v>-0.67780484725526791</v>
      </c>
      <c r="C86" s="34">
        <f>HSDR!C109</f>
        <v>-0.65118323227086761</v>
      </c>
      <c r="D86" s="34">
        <f>HSDR!D109</f>
        <v>-0.64909810474299945</v>
      </c>
      <c r="E86" s="34">
        <f>HSDR!E109</f>
        <v>-0.66292687509510151</v>
      </c>
      <c r="F86" s="34">
        <f>HSDR!F109</f>
        <v>-0.6613324742233252</v>
      </c>
      <c r="G86" s="34">
        <f>HSDR!G109</f>
        <v>-0.65566123977056312</v>
      </c>
      <c r="H86" s="34">
        <f>HSDR!H109</f>
        <v>-0.53412528358263123</v>
      </c>
      <c r="I86" s="34">
        <f>HSDR!I109</f>
        <v>-0.5657286516448633</v>
      </c>
      <c r="J86" s="34">
        <f>HSDR!J109</f>
        <v>-0.60258608955731263</v>
      </c>
      <c r="K86" s="34">
        <f>HSDR!K109</f>
        <v>-0.64629383657022199</v>
      </c>
    </row>
    <row r="87" spans="1:14" x14ac:dyDescent="0.25">
      <c r="A87" s="32">
        <v>7</v>
      </c>
      <c r="B87" s="34">
        <f>HSDR!B110</f>
        <v>-0.65408751348945049</v>
      </c>
      <c r="C87" s="34">
        <f>HSDR!C110</f>
        <v>-0.57459899474076515</v>
      </c>
      <c r="D87" s="34">
        <f>HSDR!D110</f>
        <v>-0.56785808138444083</v>
      </c>
      <c r="E87" s="34">
        <f>HSDR!E110</f>
        <v>-0.57497300528939332</v>
      </c>
      <c r="F87" s="34">
        <f>HSDR!F110</f>
        <v>-0.56922223373423586</v>
      </c>
      <c r="G87" s="34">
        <f>HSDR!G110</f>
        <v>-0.54851117635997992</v>
      </c>
      <c r="H87" s="34">
        <f>HSDR!H110</f>
        <v>-0.44806397377899709</v>
      </c>
      <c r="I87" s="34">
        <f>HSDR!I110</f>
        <v>-0.54649948645992685</v>
      </c>
      <c r="J87" s="34">
        <f>HSDR!J110</f>
        <v>-0.59178605557427866</v>
      </c>
      <c r="K87" s="34">
        <f>HSDR!K110</f>
        <v>-0.63228864704315768</v>
      </c>
    </row>
    <row r="88" spans="1:14" x14ac:dyDescent="0.25">
      <c r="A88" s="32">
        <v>8</v>
      </c>
      <c r="B88" s="34">
        <f>HSDR!B111</f>
        <v>-0.61870368335035075</v>
      </c>
      <c r="C88" s="34">
        <f>HSDR!C111</f>
        <v>-0.52570125482952001</v>
      </c>
      <c r="D88" s="34">
        <f>HSDR!D111</f>
        <v>-0.51982063212531804</v>
      </c>
      <c r="E88" s="34">
        <f>HSDR!E111</f>
        <v>-0.52686965809573971</v>
      </c>
      <c r="F88" s="34">
        <f>HSDR!F111</f>
        <v>-0.52180592231171319</v>
      </c>
      <c r="G88" s="34">
        <f>HSDR!G111</f>
        <v>-0.50419996892272845</v>
      </c>
      <c r="H88" s="34">
        <f>HSDR!H111</f>
        <v>-0.40009338241588083</v>
      </c>
      <c r="I88" s="34">
        <f>HSDR!I111</f>
        <v>-0.44404302315822308</v>
      </c>
      <c r="J88" s="34">
        <f>HSDR!J111</f>
        <v>-0.54699786561582064</v>
      </c>
      <c r="K88" s="34">
        <f>HSDR!K111</f>
        <v>-0.60080448007436693</v>
      </c>
    </row>
    <row r="89" spans="1:14" x14ac:dyDescent="0.25">
      <c r="A89" s="32">
        <v>9</v>
      </c>
      <c r="B89" s="34">
        <f>HSDR!B112</f>
        <v>-0.57933468405491317</v>
      </c>
      <c r="C89" s="34">
        <f>HSDR!C112</f>
        <v>-0.47296850799930379</v>
      </c>
      <c r="D89" s="34">
        <f>HSDR!D112</f>
        <v>-1.0205935634387413</v>
      </c>
      <c r="E89" s="34">
        <f>HSDR!E112</f>
        <v>-1.0113220206464297</v>
      </c>
      <c r="F89" s="34">
        <f>HSDR!F112</f>
        <v>-1.0033241634726571</v>
      </c>
      <c r="G89" s="34">
        <f>HSDR!G112</f>
        <v>-0.97485808847527222</v>
      </c>
      <c r="H89" s="34">
        <f>HSDR!H112</f>
        <v>-0.36292586807283833</v>
      </c>
      <c r="I89" s="34">
        <f>HSDR!I112</f>
        <v>-0.39271659089901562</v>
      </c>
      <c r="J89" s="34">
        <f>HSDR!J112</f>
        <v>-0.44112297012360069</v>
      </c>
      <c r="K89" s="34">
        <f>HSDR!K112</f>
        <v>-0.54988410919942199</v>
      </c>
    </row>
    <row r="90" spans="1:14" x14ac:dyDescent="0.25">
      <c r="A90" s="32">
        <v>10</v>
      </c>
      <c r="B90" s="34">
        <f>HSDR!B113</f>
        <v>-0.51971754456469177</v>
      </c>
      <c r="C90" s="34">
        <f>HSDR!C113</f>
        <v>-0.85103178353717812</v>
      </c>
      <c r="D90" s="34">
        <f>HSDR!D113</f>
        <v>-0.84384328890976379</v>
      </c>
      <c r="E90" s="34">
        <f>HSDR!E113</f>
        <v>-0.83634589828741379</v>
      </c>
      <c r="F90" s="34">
        <f>HSDR!F113</f>
        <v>-0.82988803869487504</v>
      </c>
      <c r="G90" s="34">
        <f>HSDR!G113</f>
        <v>-0.80669875371777267</v>
      </c>
      <c r="H90" s="34">
        <f>HSDR!H113</f>
        <v>-0.76752220540680138</v>
      </c>
      <c r="I90" s="34">
        <f>HSDR!I113</f>
        <v>-0.80767276141362832</v>
      </c>
      <c r="J90" s="34">
        <f>HSDR!J113</f>
        <v>-0.85334348220532463</v>
      </c>
      <c r="K90" s="34">
        <f>HSDR!K113</f>
        <v>-0.4391161443290561</v>
      </c>
    </row>
    <row r="91" spans="1:14" x14ac:dyDescent="0.25">
      <c r="A91" s="32">
        <v>11</v>
      </c>
      <c r="B91" s="34">
        <f>HSDR!B114</f>
        <v>-0.44074979780503526</v>
      </c>
      <c r="C91" s="34">
        <f>HSDR!C114</f>
        <v>-0.79657325222673514</v>
      </c>
      <c r="D91" s="34">
        <f>HSDR!D114</f>
        <v>-0.79090499227980193</v>
      </c>
      <c r="E91" s="34">
        <f>HSDR!E114</f>
        <v>-0.78500772581014577</v>
      </c>
      <c r="F91" s="34">
        <f>HSDR!F114</f>
        <v>-0.77992826635423507</v>
      </c>
      <c r="G91" s="34">
        <f>HSDR!G114</f>
        <v>-0.76185417395280952</v>
      </c>
      <c r="H91" s="34">
        <f>HSDR!H114</f>
        <v>-0.73333434200581205</v>
      </c>
      <c r="I91" s="34">
        <f>HSDR!I114</f>
        <v>-0.7756443244216128</v>
      </c>
      <c r="J91" s="34">
        <f>HSDR!J114</f>
        <v>-0.82527093888866809</v>
      </c>
      <c r="K91" s="34">
        <f>HSDR!K114</f>
        <v>-0.41340283543922207</v>
      </c>
    </row>
    <row r="92" spans="1:14" x14ac:dyDescent="0.25">
      <c r="A92" s="32">
        <v>12</v>
      </c>
      <c r="B92" s="34">
        <f>HSDR!B115</f>
        <v>-0.69498195510467564</v>
      </c>
      <c r="C92" s="34">
        <f>HSDR!C115</f>
        <v>-0.64537193969934437</v>
      </c>
      <c r="D92" s="34">
        <f>HSDR!D115</f>
        <v>-0.64253780972587782</v>
      </c>
      <c r="E92" s="34">
        <f>HSDR!E115</f>
        <v>-0.78789092338230082</v>
      </c>
      <c r="F92" s="34">
        <f>HSDR!F115</f>
        <v>-0.78789092338230082</v>
      </c>
      <c r="G92" s="34">
        <f>HSDR!G115</f>
        <v>-0.78789092338230082</v>
      </c>
      <c r="H92" s="34">
        <f>HSDR!H115</f>
        <v>-0.56826126528899534</v>
      </c>
      <c r="I92" s="34">
        <f>HSDR!I115</f>
        <v>-0.59671580617491327</v>
      </c>
      <c r="J92" s="34">
        <f>HSDR!J115</f>
        <v>-0.63009096848306756</v>
      </c>
      <c r="K92" s="34">
        <f>HSDR!K115</f>
        <v>-0.66958834719356342</v>
      </c>
    </row>
    <row r="93" spans="1:14" x14ac:dyDescent="0.25">
      <c r="A93" s="32">
        <v>13</v>
      </c>
      <c r="B93" s="34">
        <f>HSDR!B116</f>
        <v>-0.71676895831148446</v>
      </c>
      <c r="C93" s="34">
        <f>HSDR!C116</f>
        <v>-0.78789092338230082</v>
      </c>
      <c r="D93" s="34">
        <f>HSDR!D116</f>
        <v>-0.78789092338230082</v>
      </c>
      <c r="E93" s="34">
        <f>HSDR!E116</f>
        <v>-0.78789092338230082</v>
      </c>
      <c r="F93" s="34">
        <f>HSDR!F116</f>
        <v>-0.78789092338230082</v>
      </c>
      <c r="G93" s="34">
        <f>HSDR!G116</f>
        <v>-0.78789092338230082</v>
      </c>
      <c r="H93" s="34">
        <f>HSDR!H116</f>
        <v>-0.59909974633978136</v>
      </c>
      <c r="I93" s="34">
        <f>HSDR!I116</f>
        <v>-0.62552182001956225</v>
      </c>
      <c r="J93" s="34">
        <f>HSDR!J116</f>
        <v>-0.65651304216284845</v>
      </c>
      <c r="K93" s="34">
        <f>HSDR!K116</f>
        <v>-0.69318917953688031</v>
      </c>
    </row>
    <row r="94" spans="1:14" x14ac:dyDescent="0.25">
      <c r="A94" s="32">
        <v>14</v>
      </c>
      <c r="B94" s="34">
        <f>HSDR!B117</f>
        <v>-0.73699974700352133</v>
      </c>
      <c r="C94" s="34">
        <f>HSDR!C117</f>
        <v>-0.78789092338230082</v>
      </c>
      <c r="D94" s="34">
        <f>HSDR!D117</f>
        <v>-0.78789092338230082</v>
      </c>
      <c r="E94" s="34">
        <f>HSDR!E117</f>
        <v>-0.78789092338230082</v>
      </c>
      <c r="F94" s="34">
        <f>HSDR!F117</f>
        <v>-0.78789092338230082</v>
      </c>
      <c r="G94" s="34">
        <f>HSDR!G117</f>
        <v>-0.78789092338230082</v>
      </c>
      <c r="H94" s="34">
        <f>HSDR!H117</f>
        <v>-0.62773547874408275</v>
      </c>
      <c r="I94" s="34">
        <f>HSDR!I117</f>
        <v>-0.65227026144673639</v>
      </c>
      <c r="J94" s="34">
        <f>HSDR!J117</f>
        <v>-0.68104782486550219</v>
      </c>
      <c r="K94" s="34">
        <f>HSDR!K117</f>
        <v>-0.71510423814138879</v>
      </c>
    </row>
    <row r="95" spans="1:14" x14ac:dyDescent="0.25">
      <c r="A95" s="32">
        <v>15</v>
      </c>
      <c r="B95" s="34">
        <f>HSDR!B118</f>
        <v>-0.75578547936041274</v>
      </c>
      <c r="C95" s="34">
        <f>HSDR!C118</f>
        <v>-0.78789092338230082</v>
      </c>
      <c r="D95" s="34">
        <f>HSDR!D118</f>
        <v>-0.78789092338230082</v>
      </c>
      <c r="E95" s="34">
        <f>HSDR!E118</f>
        <v>-0.78789092338230082</v>
      </c>
      <c r="F95" s="34">
        <f>HSDR!F118</f>
        <v>-0.78789092338230082</v>
      </c>
      <c r="G95" s="34">
        <f>HSDR!G118</f>
        <v>-0.78789092338230082</v>
      </c>
      <c r="H95" s="34">
        <f>HSDR!H118</f>
        <v>-0.65432580169093391</v>
      </c>
      <c r="I95" s="34">
        <f>HSDR!I118</f>
        <v>-0.67710809991482657</v>
      </c>
      <c r="J95" s="34">
        <f>HSDR!J118</f>
        <v>-0.70383012308939485</v>
      </c>
      <c r="K95" s="34">
        <f>HSDR!K118</f>
        <v>-0.73545393541700388</v>
      </c>
    </row>
    <row r="96" spans="1:14" x14ac:dyDescent="0.25">
      <c r="A96" s="32">
        <v>16</v>
      </c>
      <c r="B96" s="34">
        <f>HSDR!B119</f>
        <v>-0.78789092338230082</v>
      </c>
      <c r="C96" s="34">
        <f>HSDR!C119</f>
        <v>-0.78789092338230082</v>
      </c>
      <c r="D96" s="34">
        <f>HSDR!D119</f>
        <v>-0.78789092338230082</v>
      </c>
      <c r="E96" s="34">
        <f>HSDR!E119</f>
        <v>-0.78789092338230082</v>
      </c>
      <c r="F96" s="34">
        <f>HSDR!F119</f>
        <v>-0.78789092338230082</v>
      </c>
      <c r="G96" s="34">
        <f>HSDR!G119</f>
        <v>-0.78789092338230082</v>
      </c>
      <c r="H96" s="34">
        <f>HSDR!H119</f>
        <v>-0.67901681585586726</v>
      </c>
      <c r="I96" s="34">
        <f>HSDR!I119</f>
        <v>-0.70017180706376769</v>
      </c>
      <c r="J96" s="34">
        <f>HSDR!J119</f>
        <v>-0.72498511429729517</v>
      </c>
      <c r="K96" s="34">
        <f>HSDR!K119</f>
        <v>-0.75435008288721794</v>
      </c>
    </row>
    <row r="97" spans="1:11" x14ac:dyDescent="0.25">
      <c r="A97" s="32">
        <v>17</v>
      </c>
      <c r="B97" s="34">
        <f>HSDR!B120</f>
        <v>-0.67646658485968691</v>
      </c>
      <c r="C97" s="34">
        <f>HSDR!C120</f>
        <v>-0.50658272407690341</v>
      </c>
      <c r="D97" s="34">
        <f>HSDR!D120</f>
        <v>-0.49109112680671685</v>
      </c>
      <c r="E97" s="34">
        <f>HSDR!E120</f>
        <v>-0.47504181864785899</v>
      </c>
      <c r="F97" s="34">
        <f>HSDR!F120</f>
        <v>-0.46134504514718699</v>
      </c>
      <c r="G97" s="34">
        <f>HSDR!G120</f>
        <v>-0.41141133141165598</v>
      </c>
      <c r="H97" s="34">
        <f>HSDR!H120</f>
        <v>-0.36912139784422809</v>
      </c>
      <c r="I97" s="34">
        <f>HSDR!I120</f>
        <v>-0.62669221329963865</v>
      </c>
      <c r="J97" s="34">
        <f>HSDR!J120</f>
        <v>-0.65157939907966278</v>
      </c>
      <c r="K97" s="34">
        <f>HSDR!K120</f>
        <v>-0.6764665848596868</v>
      </c>
    </row>
    <row r="98" spans="1:11" x14ac:dyDescent="0.25">
      <c r="A98" s="32">
        <v>18</v>
      </c>
      <c r="B98" s="34">
        <f>HSDR!B121</f>
        <v>-0.56504224633707278</v>
      </c>
      <c r="C98" s="34">
        <f>HSDR!C121</f>
        <v>-0.37167537370220893</v>
      </c>
      <c r="D98" s="34">
        <f>HSDR!D121</f>
        <v>-0.36060880035197201</v>
      </c>
      <c r="E98" s="34">
        <f>HSDR!E121</f>
        <v>-0.34910374415465584</v>
      </c>
      <c r="F98" s="34">
        <f>HSDR!F121</f>
        <v>-0.33909375987663615</v>
      </c>
      <c r="G98" s="34">
        <f>HSDR!G121</f>
        <v>-0.30514475254144569</v>
      </c>
      <c r="H98" s="34">
        <f>HSDR!H121</f>
        <v>-0.23132443481922021</v>
      </c>
      <c r="I98" s="34">
        <f>HSDR!I121</f>
        <v>-0.26735643808123788</v>
      </c>
      <c r="J98" s="34">
        <f>HSDR!J121</f>
        <v>-0.53158395759377075</v>
      </c>
      <c r="K98" s="34">
        <f>HSDR!K121</f>
        <v>-0.56504224633707278</v>
      </c>
    </row>
    <row r="99" spans="1:11" x14ac:dyDescent="0.25">
      <c r="A99" s="32">
        <v>19</v>
      </c>
      <c r="B99" s="34">
        <f>HSDR!B122</f>
        <v>-0.45361790781445882</v>
      </c>
      <c r="C99" s="34">
        <f>HSDR!C122</f>
        <v>-0.24201994027720117</v>
      </c>
      <c r="D99" s="34">
        <f>HSDR!D122</f>
        <v>-0.23502826305026803</v>
      </c>
      <c r="E99" s="34">
        <f>HSDR!E122</f>
        <v>-0.22771733101784777</v>
      </c>
      <c r="F99" s="34">
        <f>HSDR!F122</f>
        <v>-0.22139413596248042</v>
      </c>
      <c r="G99" s="34">
        <f>HSDR!G122</f>
        <v>-0.19887817367123536</v>
      </c>
      <c r="H99" s="34">
        <f>HSDR!H122</f>
        <v>-0.15269906942734846</v>
      </c>
      <c r="I99" s="34">
        <f>HSDR!I122</f>
        <v>-0.13878989363206784</v>
      </c>
      <c r="J99" s="34">
        <f>HSDR!J122</f>
        <v>-0.18081928533864794</v>
      </c>
      <c r="K99" s="34">
        <f>HSDR!K122</f>
        <v>-0.45361790781445882</v>
      </c>
    </row>
    <row r="100" spans="1:11" x14ac:dyDescent="0.25">
      <c r="A100" s="32" t="s">
        <v>4</v>
      </c>
      <c r="B100" s="32" t="s">
        <v>1</v>
      </c>
      <c r="C100" s="35">
        <v>2</v>
      </c>
      <c r="D100" s="35">
        <v>3</v>
      </c>
      <c r="E100" s="35">
        <v>4</v>
      </c>
      <c r="F100" s="35">
        <v>5</v>
      </c>
      <c r="G100" s="35">
        <v>6</v>
      </c>
      <c r="H100" s="35">
        <v>7</v>
      </c>
      <c r="I100" s="35">
        <v>8</v>
      </c>
      <c r="J100" s="35">
        <v>9</v>
      </c>
      <c r="K100" s="35">
        <v>10</v>
      </c>
    </row>
    <row r="101" spans="1:11" x14ac:dyDescent="0.25">
      <c r="A101" s="32">
        <v>13</v>
      </c>
      <c r="B101" s="34">
        <f>HSDR!B138</f>
        <v>-0.56240601621241026</v>
      </c>
      <c r="C101" s="34">
        <f>HSDR!C138</f>
        <v>-0.51445576020727635</v>
      </c>
      <c r="D101" s="34">
        <f>HSDR!D138</f>
        <v>-0.5114953658832363</v>
      </c>
      <c r="E101" s="34">
        <f>HSDR!E138</f>
        <v>-0.52375443676139788</v>
      </c>
      <c r="F101" s="34">
        <f>HSDR!F138</f>
        <v>-0.52135061584605524</v>
      </c>
      <c r="G101" s="34">
        <f>HSDR!G138</f>
        <v>-1.1254961385907944</v>
      </c>
      <c r="H101" s="34">
        <f>HSDR!H138</f>
        <v>-0.39481076601916004</v>
      </c>
      <c r="I101" s="34">
        <f>HSDR!I138</f>
        <v>-0.41873426264447799</v>
      </c>
      <c r="J101" s="34">
        <f>HSDR!J138</f>
        <v>-0.4633466576346828</v>
      </c>
      <c r="K101" s="34">
        <f>HSDR!K138</f>
        <v>-0.52287626910804041</v>
      </c>
    </row>
    <row r="102" spans="1:11" x14ac:dyDescent="0.25">
      <c r="A102" s="32">
        <v>14</v>
      </c>
      <c r="B102" s="34">
        <f>HSDR!B139</f>
        <v>-0.57921216598864034</v>
      </c>
      <c r="C102" s="34">
        <f>HSDR!C139</f>
        <v>-0.5339868432912066</v>
      </c>
      <c r="D102" s="34">
        <f>HSDR!D139</f>
        <v>-0.53123790570459806</v>
      </c>
      <c r="E102" s="34">
        <f>HSDR!E139</f>
        <v>-0.54262132866289092</v>
      </c>
      <c r="F102" s="34">
        <f>HSDR!F139</f>
        <v>-1.14357023099222</v>
      </c>
      <c r="G102" s="34">
        <f>HSDR!G139</f>
        <v>-1.1254961385907944</v>
      </c>
      <c r="H102" s="34">
        <f>HSDR!H139</f>
        <v>-0.41758447387186204</v>
      </c>
      <c r="I102" s="34">
        <f>HSDR!I139</f>
        <v>-0.44114721429331949</v>
      </c>
      <c r="J102" s="34">
        <f>HSDR!J139</f>
        <v>-0.48415419444459573</v>
      </c>
      <c r="K102" s="34">
        <f>HSDR!K139</f>
        <v>-0.54130292231138855</v>
      </c>
    </row>
    <row r="103" spans="1:11" x14ac:dyDescent="0.25">
      <c r="A103" s="32">
        <v>15</v>
      </c>
      <c r="B103" s="34">
        <f>HSDR!B140</f>
        <v>-0.59585005959167214</v>
      </c>
      <c r="C103" s="34">
        <f>HSDR!C140</f>
        <v>-0.55212284901199915</v>
      </c>
      <c r="D103" s="34">
        <f>HSDR!D140</f>
        <v>-0.54957026411014831</v>
      </c>
      <c r="E103" s="34">
        <f>HSDR!E140</f>
        <v>-0.56014058542856304</v>
      </c>
      <c r="F103" s="34">
        <f>HSDR!F140</f>
        <v>-1.14357023099222</v>
      </c>
      <c r="G103" s="34">
        <f>HSDR!G140</f>
        <v>-1.1254961385907944</v>
      </c>
      <c r="H103" s="34">
        <f>HSDR!H140</f>
        <v>-0.44019249506183517</v>
      </c>
      <c r="I103" s="34">
        <f>HSDR!I140</f>
        <v>-0.46332395722373215</v>
      </c>
      <c r="J103" s="34">
        <f>HSDR!J140</f>
        <v>-0.50472725325291556</v>
      </c>
      <c r="K103" s="34">
        <f>HSDR!K140</f>
        <v>-0.55953150123513584</v>
      </c>
    </row>
    <row r="104" spans="1:11" x14ac:dyDescent="0.25">
      <c r="A104" s="32">
        <v>16</v>
      </c>
      <c r="B104" s="34">
        <f>HSDR!B141</f>
        <v>-0.61644700215283599</v>
      </c>
      <c r="C104" s="34">
        <f>HSDR!C141</f>
        <v>-0.56896342575273495</v>
      </c>
      <c r="D104" s="34">
        <f>HSDR!D141</f>
        <v>-0.56659316834387352</v>
      </c>
      <c r="E104" s="34">
        <f>HSDR!E141</f>
        <v>-1.1486496904481309</v>
      </c>
      <c r="F104" s="34">
        <f>HSDR!F141</f>
        <v>-1.14357023099222</v>
      </c>
      <c r="G104" s="34">
        <f>HSDR!G141</f>
        <v>-1.1254961385907944</v>
      </c>
      <c r="H104" s="34">
        <f>HSDR!H141</f>
        <v>-0.46254230672532326</v>
      </c>
      <c r="I104" s="34">
        <f>HSDR!I141</f>
        <v>-0.48518388374422211</v>
      </c>
      <c r="J104" s="34">
        <f>HSDR!J141</f>
        <v>-0.5249931700149213</v>
      </c>
      <c r="K104" s="34">
        <f>HSDR!K141</f>
        <v>-0.57749628866818747</v>
      </c>
    </row>
    <row r="105" spans="1:11" x14ac:dyDescent="0.25">
      <c r="A105" s="32">
        <v>17</v>
      </c>
      <c r="B105" s="34">
        <f>HSDR!B142</f>
        <v>-0.59685747123419386</v>
      </c>
      <c r="C105" s="34">
        <f>HSDR!C142</f>
        <v>-0.50422733292473321</v>
      </c>
      <c r="D105" s="34">
        <f>HSDR!D142</f>
        <v>-1.0175624354213635</v>
      </c>
      <c r="E105" s="34">
        <f>HSDR!E142</f>
        <v>-1.0042577959553116</v>
      </c>
      <c r="F105" s="34">
        <f>HSDR!F142</f>
        <v>-0.99285674872985985</v>
      </c>
      <c r="G105" s="34">
        <f>HSDR!G142</f>
        <v>-0.95173632691203536</v>
      </c>
      <c r="H105" s="34">
        <f>HSDR!H142</f>
        <v>-0.38946322365989378</v>
      </c>
      <c r="I105" s="34">
        <f>HSDR!I142</f>
        <v>-0.47954599433443851</v>
      </c>
      <c r="J105" s="34">
        <f>HSDR!J142</f>
        <v>-0.51830524740148154</v>
      </c>
      <c r="K105" s="34">
        <f>HSDR!K142</f>
        <v>-0.5678762745331094</v>
      </c>
    </row>
    <row r="106" spans="1:11" x14ac:dyDescent="0.25">
      <c r="A106" s="32">
        <v>18</v>
      </c>
      <c r="B106" s="34">
        <f>HSDR!B143</f>
        <v>-0.56504224633707278</v>
      </c>
      <c r="C106" s="34">
        <f>HSDR!C143</f>
        <v>-0.37167537370220893</v>
      </c>
      <c r="D106" s="34">
        <f>HSDR!D143</f>
        <v>-0.95733982321148137</v>
      </c>
      <c r="E106" s="34">
        <f>HSDR!E143</f>
        <v>-0.94613253080460236</v>
      </c>
      <c r="F106" s="34">
        <f>HSDR!F143</f>
        <v>-0.93643307860499025</v>
      </c>
      <c r="G106" s="34">
        <f>HSDR!G143</f>
        <v>-0.90269021358732282</v>
      </c>
      <c r="H106" s="34">
        <f>HSDR!H143</f>
        <v>-0.23132443481922021</v>
      </c>
      <c r="I106" s="34">
        <f>HSDR!I143</f>
        <v>-0.26735643808123788</v>
      </c>
      <c r="J106" s="34">
        <f>HSDR!J143</f>
        <v>-0.49354041781109681</v>
      </c>
      <c r="K106" s="34">
        <f>HSDR!K143</f>
        <v>-0.54379719997854659</v>
      </c>
    </row>
    <row r="107" spans="1:11" x14ac:dyDescent="0.25">
      <c r="A107" s="32">
        <v>19</v>
      </c>
      <c r="B107" s="34">
        <f>HSDR!B144</f>
        <v>-0.45361790781445882</v>
      </c>
      <c r="C107" s="34">
        <f>HSDR!C144</f>
        <v>-0.24201994027720117</v>
      </c>
      <c r="D107" s="34">
        <f>HSDR!D144</f>
        <v>-0.23502826305026803</v>
      </c>
      <c r="E107" s="34">
        <f>HSDR!E144</f>
        <v>-0.22771733101784777</v>
      </c>
      <c r="F107" s="34">
        <f>HSDR!F144</f>
        <v>-0.22139413596248042</v>
      </c>
      <c r="G107" s="34">
        <f>HSDR!G144</f>
        <v>-0.19887817367123536</v>
      </c>
      <c r="H107" s="34">
        <f>HSDR!H144</f>
        <v>-0.15269906942734846</v>
      </c>
      <c r="I107" s="34">
        <f>HSDR!I144</f>
        <v>-0.13878989363206784</v>
      </c>
      <c r="J107" s="34">
        <f>HSDR!J144</f>
        <v>-0.18081928533864794</v>
      </c>
      <c r="K107" s="34">
        <f>HSDR!K144</f>
        <v>-0.45361790781445882</v>
      </c>
    </row>
    <row r="108" spans="1:11" x14ac:dyDescent="0.25">
      <c r="A108" s="32">
        <v>20</v>
      </c>
      <c r="B108" s="34">
        <f>HSDR!B145</f>
        <v>-0.3421935692918448</v>
      </c>
      <c r="C108" s="34">
        <f>HSDR!C145</f>
        <v>-0.11799348450596005</v>
      </c>
      <c r="D108" s="34">
        <f>HSDR!D145</f>
        <v>-0.11469964269825067</v>
      </c>
      <c r="E108" s="34">
        <f>HSDR!E145</f>
        <v>-0.11123270703408057</v>
      </c>
      <c r="F108" s="34">
        <f>HSDR!F145</f>
        <v>-0.10824617340471979</v>
      </c>
      <c r="G108" s="34">
        <f>HSDR!G145</f>
        <v>-9.7163256157420136E-2</v>
      </c>
      <c r="H108" s="34">
        <f>HSDR!H145</f>
        <v>-7.4073704035476681E-2</v>
      </c>
      <c r="I108" s="34">
        <f>HSDR!I145</f>
        <v>-6.939494681603392E-2</v>
      </c>
      <c r="J108" s="34">
        <f>HSDR!J145</f>
        <v>-6.0823843852755924E-2</v>
      </c>
      <c r="K108" s="34">
        <f>HSDR!K145</f>
        <v>-0.11142433852261402</v>
      </c>
    </row>
    <row r="109" spans="1:11" x14ac:dyDescent="0.25">
      <c r="A109" s="32">
        <v>21</v>
      </c>
      <c r="B109" s="34">
        <f>HSDR!B146</f>
        <v>0</v>
      </c>
      <c r="C109" s="34">
        <f>HSDR!C146</f>
        <v>0</v>
      </c>
      <c r="D109" s="34">
        <f>HSDR!D146</f>
        <v>0</v>
      </c>
      <c r="E109" s="34">
        <f>HSDR!E146</f>
        <v>0</v>
      </c>
      <c r="F109" s="34">
        <f>HSDR!F146</f>
        <v>0</v>
      </c>
      <c r="G109" s="34">
        <f>HSDR!G146</f>
        <v>0</v>
      </c>
      <c r="H109" s="34">
        <f>HSDR!H146</f>
        <v>0</v>
      </c>
      <c r="I109" s="34">
        <f>HSDR!I146</f>
        <v>0</v>
      </c>
      <c r="J109" s="34">
        <f>HSDR!J146</f>
        <v>0</v>
      </c>
      <c r="K109" s="34">
        <f>HSDR!K146</f>
        <v>0</v>
      </c>
    </row>
    <row r="110" spans="1:11" x14ac:dyDescent="0.25">
      <c r="A110" s="32" t="s">
        <v>10</v>
      </c>
      <c r="B110" s="32" t="s">
        <v>1</v>
      </c>
      <c r="C110" s="35">
        <v>2</v>
      </c>
      <c r="D110" s="35">
        <v>3</v>
      </c>
      <c r="E110" s="35">
        <v>4</v>
      </c>
      <c r="F110" s="35">
        <v>5</v>
      </c>
      <c r="G110" s="35">
        <v>6</v>
      </c>
      <c r="H110" s="35">
        <v>7</v>
      </c>
      <c r="I110" s="35">
        <v>8</v>
      </c>
      <c r="J110" s="35">
        <v>9</v>
      </c>
      <c r="K110" s="35">
        <v>10</v>
      </c>
    </row>
    <row r="111" spans="1:11" x14ac:dyDescent="0.25">
      <c r="A111" s="32" t="s">
        <v>1</v>
      </c>
      <c r="B111" s="34">
        <f>Pair!B107</f>
        <v>-0.91950383464839502</v>
      </c>
      <c r="C111" s="34">
        <f>Pair!C107</f>
        <v>-0.79657325222673503</v>
      </c>
      <c r="D111" s="34">
        <f>Pair!D107</f>
        <v>-0.79090499227980193</v>
      </c>
      <c r="E111" s="34">
        <f>Pair!E107</f>
        <v>-0.78500772581014577</v>
      </c>
      <c r="F111" s="34">
        <f>Pair!F107</f>
        <v>-0.77992826635423507</v>
      </c>
      <c r="G111" s="34">
        <f>Pair!G107</f>
        <v>-0.76185417395280952</v>
      </c>
      <c r="H111" s="34">
        <f>Pair!H107</f>
        <v>-0.73333434200581205</v>
      </c>
      <c r="I111" s="34">
        <f>Pair!I107</f>
        <v>-0.77564432442161269</v>
      </c>
      <c r="J111" s="34">
        <f>Pair!J107</f>
        <v>-0.82527093888866809</v>
      </c>
      <c r="K111" s="34">
        <f>Pair!K107</f>
        <v>-0.88400087606851341</v>
      </c>
    </row>
    <row r="112" spans="1:11" x14ac:dyDescent="0.25">
      <c r="A112" s="32">
        <v>2</v>
      </c>
      <c r="B112" s="34">
        <f>Pair!B108</f>
        <v>-0.64969215627243293</v>
      </c>
      <c r="C112" s="34">
        <f>Pair!C108</f>
        <v>-0.62794445506581353</v>
      </c>
      <c r="D112" s="34">
        <f>Pair!D108</f>
        <v>-0.62549382739723836</v>
      </c>
      <c r="E112" s="34">
        <f>Pair!E108</f>
        <v>-1.233795673947496</v>
      </c>
      <c r="F112" s="34">
        <f>Pair!F108</f>
        <v>-1.2294260823600434</v>
      </c>
      <c r="G112" s="34">
        <f>Pair!G108</f>
        <v>-1.2139033364678189</v>
      </c>
      <c r="H112" s="34">
        <f>Pair!H108</f>
        <v>-0.93141319961009761</v>
      </c>
      <c r="I112" s="34">
        <f>Pair!I108</f>
        <v>-0.53303800219597064</v>
      </c>
      <c r="J112" s="34">
        <f>Pair!J108</f>
        <v>-0.57336816996507856</v>
      </c>
      <c r="K112" s="34">
        <f>Pair!K108</f>
        <v>-0.62034738716819848</v>
      </c>
    </row>
    <row r="113" spans="1:14" x14ac:dyDescent="0.25">
      <c r="A113" s="32">
        <v>3</v>
      </c>
      <c r="B113" s="34">
        <f>Pair!B109</f>
        <v>-0.67780484725526791</v>
      </c>
      <c r="C113" s="34">
        <f>Pair!C109</f>
        <v>-0.65118323227086761</v>
      </c>
      <c r="D113" s="34">
        <f>Pair!D109</f>
        <v>-0.64909810474299945</v>
      </c>
      <c r="E113" s="34">
        <f>Pair!E109</f>
        <v>-1.2592355852064572</v>
      </c>
      <c r="F113" s="34">
        <f>Pair!F109</f>
        <v>-1.2551816937596973</v>
      </c>
      <c r="G113" s="34">
        <f>Pair!G109</f>
        <v>-1.2407797451889642</v>
      </c>
      <c r="H113" s="34">
        <f>Pair!H109</f>
        <v>-0.96452201711337948</v>
      </c>
      <c r="I113" s="34">
        <f>Pair!I109</f>
        <v>-0.5657286516448633</v>
      </c>
      <c r="J113" s="34">
        <f>Pair!J109</f>
        <v>-0.60258608955731263</v>
      </c>
      <c r="K113" s="34">
        <f>Pair!K109</f>
        <v>-0.64629383657022199</v>
      </c>
    </row>
    <row r="114" spans="1:14" x14ac:dyDescent="0.25">
      <c r="A114" s="32">
        <v>4</v>
      </c>
      <c r="B114" s="34">
        <f>Pair!B110</f>
        <v>-0.61870368335035075</v>
      </c>
      <c r="C114" s="34">
        <f>Pair!C110</f>
        <v>-0.52570125482952001</v>
      </c>
      <c r="D114" s="34">
        <f>Pair!D110</f>
        <v>-0.51982063212531804</v>
      </c>
      <c r="E114" s="34">
        <f>Pair!E110</f>
        <v>-0.52686965809573971</v>
      </c>
      <c r="F114" s="34">
        <f>Pair!F110</f>
        <v>-0.52180592231171319</v>
      </c>
      <c r="G114" s="34">
        <f>Pair!G110</f>
        <v>-0.50419996892272845</v>
      </c>
      <c r="H114" s="34">
        <f>Pair!H110</f>
        <v>-0.40009338241588083</v>
      </c>
      <c r="I114" s="34">
        <f>Pair!I110</f>
        <v>-0.44404302315822308</v>
      </c>
      <c r="J114" s="34">
        <f>Pair!J110</f>
        <v>-0.54699786561582064</v>
      </c>
      <c r="K114" s="34">
        <f>Pair!K110</f>
        <v>-0.60080448007436693</v>
      </c>
    </row>
    <row r="115" spans="1:14" x14ac:dyDescent="0.25">
      <c r="A115" s="32">
        <v>5</v>
      </c>
      <c r="B115" s="34">
        <f>Pair!B111</f>
        <v>-0.51971754456469177</v>
      </c>
      <c r="C115" s="34">
        <f>Pair!C111</f>
        <v>-0.85103178353717812</v>
      </c>
      <c r="D115" s="34">
        <f>Pair!D111</f>
        <v>-0.84384328890976379</v>
      </c>
      <c r="E115" s="34">
        <f>Pair!E111</f>
        <v>-0.83634589828741379</v>
      </c>
      <c r="F115" s="34">
        <f>Pair!F111</f>
        <v>-0.82988803869487504</v>
      </c>
      <c r="G115" s="34">
        <f>Pair!G111</f>
        <v>-0.80669875371777267</v>
      </c>
      <c r="H115" s="34">
        <f>Pair!H111</f>
        <v>-0.76752220540680138</v>
      </c>
      <c r="I115" s="34">
        <f>Pair!I111</f>
        <v>-0.80767276141362832</v>
      </c>
      <c r="J115" s="34">
        <f>Pair!J111</f>
        <v>-0.85334348220532463</v>
      </c>
      <c r="K115" s="34">
        <f>Pair!K111</f>
        <v>-0.4391161443290561</v>
      </c>
    </row>
    <row r="116" spans="1:14" x14ac:dyDescent="0.25">
      <c r="A116" s="32">
        <v>6</v>
      </c>
      <c r="B116" s="34">
        <f>Pair!B112</f>
        <v>-0.69498195510467564</v>
      </c>
      <c r="C116" s="34">
        <f>Pair!C112</f>
        <v>-0.64537193969934437</v>
      </c>
      <c r="D116" s="34">
        <f>Pair!D112</f>
        <v>-1.2981962094859989</v>
      </c>
      <c r="E116" s="34">
        <f>Pair!E112</f>
        <v>-1.3258537501902028</v>
      </c>
      <c r="F116" s="34">
        <f>Pair!F112</f>
        <v>-1.3226649484466504</v>
      </c>
      <c r="G116" s="34">
        <f>Pair!G112</f>
        <v>-1.311322479541126</v>
      </c>
      <c r="H116" s="34">
        <f>Pair!H112</f>
        <v>-0.56826126528899534</v>
      </c>
      <c r="I116" s="34">
        <f>Pair!I112</f>
        <v>-0.59671580617491327</v>
      </c>
      <c r="J116" s="34">
        <f>Pair!J112</f>
        <v>-0.63009096848306756</v>
      </c>
      <c r="K116" s="34">
        <f>Pair!K112</f>
        <v>-0.66958834719356342</v>
      </c>
    </row>
    <row r="117" spans="1:14" x14ac:dyDescent="0.25">
      <c r="A117" s="32">
        <v>7</v>
      </c>
      <c r="B117" s="34">
        <f>Pair!B113</f>
        <v>-0.73699974700352133</v>
      </c>
      <c r="C117" s="34">
        <f>Pair!C113</f>
        <v>-1.1491979894815301</v>
      </c>
      <c r="D117" s="34">
        <f>Pair!D113</f>
        <v>-1.1357161627688817</v>
      </c>
      <c r="E117" s="34">
        <f>Pair!E113</f>
        <v>-1.1499460105787866</v>
      </c>
      <c r="F117" s="34">
        <f>Pair!F113</f>
        <v>-1.1384444674684717</v>
      </c>
      <c r="G117" s="34">
        <f>Pair!G113</f>
        <v>-1.0970223527199601</v>
      </c>
      <c r="H117" s="34">
        <f>Pair!H113</f>
        <v>-0.89612794755799419</v>
      </c>
      <c r="I117" s="34">
        <f>Pair!I113</f>
        <v>-0.65227026144673639</v>
      </c>
      <c r="J117" s="34">
        <f>Pair!J113</f>
        <v>-0.68104782486550219</v>
      </c>
      <c r="K117" s="34">
        <f>Pair!K113</f>
        <v>-0.71510423814138879</v>
      </c>
    </row>
    <row r="118" spans="1:14" x14ac:dyDescent="0.25">
      <c r="A118" s="32">
        <v>8</v>
      </c>
      <c r="B118" s="34">
        <f>Pair!B114</f>
        <v>-0.78789092338230082</v>
      </c>
      <c r="C118" s="34">
        <f>Pair!C114</f>
        <v>-1.05140250965904</v>
      </c>
      <c r="D118" s="34">
        <f>Pair!D114</f>
        <v>-1.0396412642506361</v>
      </c>
      <c r="E118" s="34">
        <f>Pair!E114</f>
        <v>-1.0537393161914792</v>
      </c>
      <c r="F118" s="34">
        <f>Pair!F114</f>
        <v>-1.0436118446234266</v>
      </c>
      <c r="G118" s="34">
        <f>Pair!G114</f>
        <v>-1.0083999378454569</v>
      </c>
      <c r="H118" s="34">
        <f>Pair!H114</f>
        <v>-0.80018676483176154</v>
      </c>
      <c r="I118" s="34">
        <f>Pair!I114</f>
        <v>-0.88808604631644616</v>
      </c>
      <c r="J118" s="34">
        <f>Pair!J114</f>
        <v>-1.0939957312316413</v>
      </c>
      <c r="K118" s="34">
        <f>Pair!K114</f>
        <v>-0.75435008288721794</v>
      </c>
    </row>
    <row r="119" spans="1:14" x14ac:dyDescent="0.25">
      <c r="A119" s="32">
        <v>9</v>
      </c>
      <c r="B119" s="34">
        <f>Pair!B115</f>
        <v>-0.56504224633707278</v>
      </c>
      <c r="C119" s="34">
        <f>Pair!C115</f>
        <v>-0.94593701599860758</v>
      </c>
      <c r="D119" s="34">
        <f>Pair!D115</f>
        <v>-0.93613624810926055</v>
      </c>
      <c r="E119" s="34">
        <f>Pair!E115</f>
        <v>-0.95049324211147157</v>
      </c>
      <c r="F119" s="34">
        <f>Pair!F115</f>
        <v>-0.94210465728724424</v>
      </c>
      <c r="G119" s="34">
        <f>Pair!G115</f>
        <v>-0.91224826748974974</v>
      </c>
      <c r="H119" s="34">
        <f>Pair!H115</f>
        <v>-0.23132443481922021</v>
      </c>
      <c r="I119" s="34">
        <f>Pair!I115</f>
        <v>-0.78543318179803123</v>
      </c>
      <c r="J119" s="34">
        <f>Pair!J115</f>
        <v>-0.88224594024720138</v>
      </c>
      <c r="K119" s="34">
        <f>Pair!K115</f>
        <v>-0.56504224633707278</v>
      </c>
    </row>
    <row r="120" spans="1:14" x14ac:dyDescent="0.25">
      <c r="A120" s="32">
        <v>10</v>
      </c>
      <c r="B120" s="34">
        <f>Pair!B116</f>
        <v>-0.3421935692918448</v>
      </c>
      <c r="C120" s="34">
        <f>Pair!C116</f>
        <v>-0.11799348450596005</v>
      </c>
      <c r="D120" s="34">
        <f>Pair!D116</f>
        <v>-0.11469964269825067</v>
      </c>
      <c r="E120" s="34">
        <f>Pair!E116</f>
        <v>-0.11123270703408057</v>
      </c>
      <c r="F120" s="34">
        <f>Pair!F116</f>
        <v>-0.10824617340471979</v>
      </c>
      <c r="G120" s="34">
        <f>Pair!G116</f>
        <v>-9.7163256157420136E-2</v>
      </c>
      <c r="H120" s="34">
        <f>Pair!H116</f>
        <v>-7.4073704035476681E-2</v>
      </c>
      <c r="I120" s="34">
        <f>Pair!I116</f>
        <v>-6.939494681603392E-2</v>
      </c>
      <c r="J120" s="34">
        <f>Pair!J116</f>
        <v>-6.0823843852755924E-2</v>
      </c>
      <c r="K120" s="34">
        <f>Pair!K116</f>
        <v>-0.11142433852261402</v>
      </c>
    </row>
    <row r="122" spans="1:14" x14ac:dyDescent="0.25">
      <c r="A122" s="37" t="s">
        <v>11</v>
      </c>
      <c r="B122" s="38"/>
      <c r="C122" s="39">
        <v>-1</v>
      </c>
    </row>
    <row r="123" spans="1:14" ht="15.75" thickBot="1" x14ac:dyDescent="0.3"/>
    <row r="124" spans="1:14" ht="24" thickBot="1" x14ac:dyDescent="0.4">
      <c r="A124" s="575" t="s">
        <v>212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7"/>
      <c r="M124" s="312" t="s">
        <v>2</v>
      </c>
      <c r="N124" s="33">
        <f>SUM(B126:K140,B142:K150,B152:K161,C163)</f>
        <v>-3.0187032811491319</v>
      </c>
    </row>
    <row r="125" spans="1:14" x14ac:dyDescent="0.25">
      <c r="A125" s="146" t="s">
        <v>9</v>
      </c>
      <c r="B125" s="146" t="s">
        <v>1</v>
      </c>
      <c r="C125" s="146">
        <v>2</v>
      </c>
      <c r="D125" s="146">
        <v>3</v>
      </c>
      <c r="E125" s="146">
        <v>4</v>
      </c>
      <c r="F125" s="146">
        <v>5</v>
      </c>
      <c r="G125" s="146">
        <v>6</v>
      </c>
      <c r="H125" s="146">
        <v>7</v>
      </c>
      <c r="I125" s="146">
        <v>8</v>
      </c>
      <c r="J125" s="146">
        <v>9</v>
      </c>
      <c r="K125" s="146">
        <v>10</v>
      </c>
    </row>
    <row r="126" spans="1:14" x14ac:dyDescent="0.25">
      <c r="A126" s="32">
        <v>5</v>
      </c>
      <c r="B126" s="34">
        <f>B44+B85</f>
        <v>-0.40632230211141929</v>
      </c>
      <c r="C126" s="34">
        <f t="shared" ref="C126:K126" si="0">C44+C85</f>
        <v>-0.22298742563519591</v>
      </c>
      <c r="D126" s="34">
        <f t="shared" si="0"/>
        <v>-0.20365615107193252</v>
      </c>
      <c r="E126" s="34">
        <f t="shared" si="0"/>
        <v>-0.19821866254841491</v>
      </c>
      <c r="F126" s="34">
        <f t="shared" si="0"/>
        <v>-0.17716593873782382</v>
      </c>
      <c r="G126" s="34">
        <f t="shared" si="0"/>
        <v>-0.15943230099265976</v>
      </c>
      <c r="H126" s="34">
        <f t="shared" si="0"/>
        <v>-0.11944744188414858</v>
      </c>
      <c r="I126" s="34">
        <f t="shared" si="0"/>
        <v>-0.18809330390318524</v>
      </c>
      <c r="J126" s="34">
        <f t="shared" si="0"/>
        <v>-0.26661505335795915</v>
      </c>
      <c r="K126" s="34">
        <f t="shared" si="0"/>
        <v>-0.35774345258089801</v>
      </c>
    </row>
    <row r="127" spans="1:14" x14ac:dyDescent="0.25">
      <c r="A127" s="32">
        <v>6</v>
      </c>
      <c r="B127" s="34">
        <f t="shared" ref="B127:K127" si="1">B45+B86</f>
        <v>-0.41968690347101084</v>
      </c>
      <c r="C127" s="34">
        <f t="shared" si="1"/>
        <v>-0.23916588978464803</v>
      </c>
      <c r="D127" s="34">
        <f t="shared" si="1"/>
        <v>-0.219792540124366</v>
      </c>
      <c r="E127" s="34">
        <f t="shared" si="1"/>
        <v>-0.21335958714857922</v>
      </c>
      <c r="F127" s="34">
        <f t="shared" si="1"/>
        <v>-0.19225163618674357</v>
      </c>
      <c r="G127" s="34">
        <f t="shared" si="1"/>
        <v>-0.17553750370041121</v>
      </c>
      <c r="H127" s="34">
        <f t="shared" si="1"/>
        <v>-0.15193270723669949</v>
      </c>
      <c r="I127" s="34">
        <f t="shared" si="1"/>
        <v>-0.21724188132078476</v>
      </c>
      <c r="J127" s="34">
        <f t="shared" si="1"/>
        <v>-0.29264070019772609</v>
      </c>
      <c r="K127" s="34">
        <f t="shared" si="1"/>
        <v>-0.38050766229289545</v>
      </c>
    </row>
    <row r="128" spans="1:14" x14ac:dyDescent="0.25">
      <c r="A128" s="32">
        <v>7</v>
      </c>
      <c r="B128" s="34">
        <f t="shared" ref="B128:K128" si="2">B46+B87</f>
        <v>-0.39971038372569107</v>
      </c>
      <c r="C128" s="34">
        <f t="shared" si="2"/>
        <v>-0.16716826718028743</v>
      </c>
      <c r="D128" s="34">
        <f t="shared" si="2"/>
        <v>-0.14287292363546222</v>
      </c>
      <c r="E128" s="34">
        <f t="shared" si="2"/>
        <v>-0.12976077465279967</v>
      </c>
      <c r="F128" s="34">
        <f t="shared" si="2"/>
        <v>-0.10444380043319518</v>
      </c>
      <c r="G128" s="34">
        <f t="shared" si="2"/>
        <v>-7.1196213933497787E-2</v>
      </c>
      <c r="H128" s="34">
        <f t="shared" si="2"/>
        <v>-6.8807799580427709E-2</v>
      </c>
      <c r="I128" s="34">
        <f t="shared" si="2"/>
        <v>-0.21060476872434952</v>
      </c>
      <c r="J128" s="34">
        <f t="shared" si="2"/>
        <v>-0.28536544048687662</v>
      </c>
      <c r="K128" s="34">
        <f t="shared" si="2"/>
        <v>-0.36507789921394684</v>
      </c>
    </row>
    <row r="129" spans="1:11" x14ac:dyDescent="0.25">
      <c r="A129" s="32">
        <v>8</v>
      </c>
      <c r="B129" s="34">
        <f t="shared" ref="B129:K129" si="3">B47+B88</f>
        <v>-0.33034033459070083</v>
      </c>
      <c r="C129" s="34">
        <f t="shared" si="3"/>
        <v>-7.589887540672835E-2</v>
      </c>
      <c r="D129" s="34">
        <f t="shared" si="3"/>
        <v>-5.3844204634631188E-2</v>
      </c>
      <c r="E129" s="34">
        <f t="shared" si="3"/>
        <v>-4.2144240724940829E-2</v>
      </c>
      <c r="F129" s="34">
        <f t="shared" si="3"/>
        <v>-1.9858644918399615E-2</v>
      </c>
      <c r="G129" s="34">
        <f t="shared" si="3"/>
        <v>2.1302717196534426E-2</v>
      </c>
      <c r="H129" s="34">
        <f t="shared" si="3"/>
        <v>8.2207439363742696E-2</v>
      </c>
      <c r="I129" s="34">
        <f t="shared" si="3"/>
        <v>-5.9898275658656186E-2</v>
      </c>
      <c r="J129" s="34">
        <f t="shared" si="3"/>
        <v>-0.21018633199821762</v>
      </c>
      <c r="K129" s="34">
        <f t="shared" si="3"/>
        <v>-0.30177738614031374</v>
      </c>
    </row>
    <row r="130" spans="1:11" x14ac:dyDescent="0.25">
      <c r="A130" s="32">
        <v>9</v>
      </c>
      <c r="B130" s="34">
        <f t="shared" ref="B130:K130" si="4">B48+B89</f>
        <v>-0.25192476177072093</v>
      </c>
      <c r="C130" s="34">
        <f t="shared" si="4"/>
        <v>2.3952062671612817E-2</v>
      </c>
      <c r="D130" s="34">
        <f t="shared" si="4"/>
        <v>-2.8505931683336483E-2</v>
      </c>
      <c r="E130" s="34">
        <f t="shared" si="4"/>
        <v>1.3617208927950486E-2</v>
      </c>
      <c r="F130" s="34">
        <f t="shared" si="4"/>
        <v>5.4477600598054732E-2</v>
      </c>
      <c r="G130" s="34">
        <f t="shared" si="4"/>
        <v>0.12224728527031403</v>
      </c>
      <c r="H130" s="34">
        <f t="shared" si="4"/>
        <v>0.17186785993695253</v>
      </c>
      <c r="I130" s="34">
        <f t="shared" si="4"/>
        <v>9.8376217435392488E-2</v>
      </c>
      <c r="J130" s="34">
        <f t="shared" si="4"/>
        <v>-5.2178053462651752E-2</v>
      </c>
      <c r="K130" s="34">
        <f t="shared" si="4"/>
        <v>-0.21343169035706566</v>
      </c>
    </row>
    <row r="131" spans="1:11" x14ac:dyDescent="0.25">
      <c r="A131" s="32">
        <v>10</v>
      </c>
      <c r="B131" s="34">
        <f t="shared" ref="B131:K131" si="5">B49+B90</f>
        <v>-0.14666789263035868</v>
      </c>
      <c r="C131" s="34">
        <f t="shared" si="5"/>
        <v>0.2500939818440977</v>
      </c>
      <c r="D131" s="34">
        <f t="shared" si="5"/>
        <v>0.28488543266482846</v>
      </c>
      <c r="E131" s="34">
        <f t="shared" si="5"/>
        <v>0.32066380619062806</v>
      </c>
      <c r="F131" s="34">
        <f t="shared" si="5"/>
        <v>0.35536742210744987</v>
      </c>
      <c r="G131" s="34">
        <f t="shared" si="5"/>
        <v>0.41325061823830811</v>
      </c>
      <c r="H131" s="34">
        <f t="shared" si="5"/>
        <v>0.35379450778718047</v>
      </c>
      <c r="I131" s="34">
        <f t="shared" si="5"/>
        <v>0.26153405101436689</v>
      </c>
      <c r="J131" s="34">
        <f t="shared" si="5"/>
        <v>0.13177753544481252</v>
      </c>
      <c r="K131" s="34">
        <f t="shared" si="5"/>
        <v>-4.4990260383612979E-2</v>
      </c>
    </row>
    <row r="132" spans="1:11" x14ac:dyDescent="0.25">
      <c r="A132" s="32">
        <v>11</v>
      </c>
      <c r="B132" s="34">
        <f t="shared" ref="B132:K132" si="6">B50+B91</f>
        <v>-4.1986836980868136E-2</v>
      </c>
      <c r="C132" s="34">
        <f t="shared" si="6"/>
        <v>0.36179549274126732</v>
      </c>
      <c r="D132" s="34">
        <f t="shared" si="6"/>
        <v>0.39336001561110612</v>
      </c>
      <c r="E132" s="34">
        <f t="shared" si="6"/>
        <v>0.4257641128142502</v>
      </c>
      <c r="F132" s="34">
        <f t="shared" si="6"/>
        <v>0.45754933101321016</v>
      </c>
      <c r="G132" s="34">
        <f t="shared" si="6"/>
        <v>0.50504054454810898</v>
      </c>
      <c r="H132" s="34">
        <f t="shared" si="6"/>
        <v>0.42427100136903362</v>
      </c>
      <c r="I132" s="34">
        <f t="shared" si="6"/>
        <v>0.32559092499839826</v>
      </c>
      <c r="J132" s="34">
        <f t="shared" si="6"/>
        <v>0.21523259021649621</v>
      </c>
      <c r="K132" s="34">
        <f t="shared" si="6"/>
        <v>5.9690795265877505E-2</v>
      </c>
    </row>
    <row r="133" spans="1:11" x14ac:dyDescent="0.25">
      <c r="A133" s="32">
        <v>12</v>
      </c>
      <c r="B133" s="34">
        <f t="shared" ref="B133:K133" si="7">B51+B92</f>
        <v>-0.4656605837768395</v>
      </c>
      <c r="C133" s="34">
        <f t="shared" si="7"/>
        <v>-0.29692815820591867</v>
      </c>
      <c r="D133" s="34">
        <f t="shared" si="7"/>
        <v>-0.2834649948025309</v>
      </c>
      <c r="E133" s="34">
        <f t="shared" si="7"/>
        <v>-0.39342247787975798</v>
      </c>
      <c r="F133" s="34">
        <f t="shared" si="7"/>
        <v>-0.37148725380003844</v>
      </c>
      <c r="G133" s="34">
        <f t="shared" si="7"/>
        <v>-0.36474043129730305</v>
      </c>
      <c r="H133" s="34">
        <f t="shared" si="7"/>
        <v>-0.21284771451731427</v>
      </c>
      <c r="I133" s="34">
        <f t="shared" si="7"/>
        <v>-0.27157480502428621</v>
      </c>
      <c r="J133" s="34">
        <f t="shared" si="7"/>
        <v>-0.34001328060893565</v>
      </c>
      <c r="K133" s="34">
        <f t="shared" si="7"/>
        <v>-0.42069618899826788</v>
      </c>
    </row>
    <row r="134" spans="1:11" x14ac:dyDescent="0.25">
      <c r="A134" s="32">
        <v>13</v>
      </c>
      <c r="B134" s="34">
        <f t="shared" ref="B134:K134" si="8">B52+B93</f>
        <v>-0.50382768493563657</v>
      </c>
      <c r="C134" s="34">
        <f t="shared" si="8"/>
        <v>-0.43428278698693945</v>
      </c>
      <c r="D134" s="34">
        <f t="shared" si="8"/>
        <v>-0.41401603800015752</v>
      </c>
      <c r="E134" s="34">
        <f t="shared" si="8"/>
        <v>-0.39342247787975798</v>
      </c>
      <c r="F134" s="34">
        <f t="shared" si="8"/>
        <v>-0.37148725380003844</v>
      </c>
      <c r="G134" s="34">
        <f t="shared" si="8"/>
        <v>-0.36474043129730305</v>
      </c>
      <c r="H134" s="34">
        <f t="shared" si="8"/>
        <v>-0.26907287776607758</v>
      </c>
      <c r="I134" s="34">
        <f t="shared" si="8"/>
        <v>-0.32360517609397998</v>
      </c>
      <c r="J134" s="34">
        <f t="shared" si="8"/>
        <v>-0.3871551891368688</v>
      </c>
      <c r="K134" s="34">
        <f t="shared" si="8"/>
        <v>-0.46207503264124877</v>
      </c>
    </row>
    <row r="135" spans="1:11" x14ac:dyDescent="0.25">
      <c r="A135" s="32">
        <v>14</v>
      </c>
      <c r="B135" s="34">
        <f t="shared" ref="B135:K135" si="9">B53+B94</f>
        <v>-0.53926856458309114</v>
      </c>
      <c r="C135" s="34">
        <f t="shared" si="9"/>
        <v>-0.43428278698693945</v>
      </c>
      <c r="D135" s="34">
        <f t="shared" si="9"/>
        <v>-0.41401603800015752</v>
      </c>
      <c r="E135" s="34">
        <f t="shared" si="9"/>
        <v>-0.39342247787975798</v>
      </c>
      <c r="F135" s="34">
        <f t="shared" si="9"/>
        <v>-0.37148725380003844</v>
      </c>
      <c r="G135" s="34">
        <f t="shared" si="9"/>
        <v>-0.36474043129730305</v>
      </c>
      <c r="H135" s="34">
        <f t="shared" si="9"/>
        <v>-0.32128195792564351</v>
      </c>
      <c r="I135" s="34">
        <f t="shared" si="9"/>
        <v>-0.37191909208726714</v>
      </c>
      <c r="J135" s="34">
        <f t="shared" si="9"/>
        <v>-0.43092981848423534</v>
      </c>
      <c r="K135" s="34">
        <f t="shared" si="9"/>
        <v>-0.50049824459544523</v>
      </c>
    </row>
    <row r="136" spans="1:11" x14ac:dyDescent="0.25">
      <c r="A136" s="32">
        <v>15</v>
      </c>
      <c r="B136" s="34">
        <f t="shared" ref="B136:K136" si="10">B54+B95</f>
        <v>-0.57217795282715611</v>
      </c>
      <c r="C136" s="34">
        <f t="shared" si="10"/>
        <v>-0.43428278698693945</v>
      </c>
      <c r="D136" s="34">
        <f t="shared" si="10"/>
        <v>-0.41401603800015752</v>
      </c>
      <c r="E136" s="34">
        <f t="shared" si="10"/>
        <v>-0.39342247787975798</v>
      </c>
      <c r="F136" s="34">
        <f t="shared" si="10"/>
        <v>-0.37148725380003844</v>
      </c>
      <c r="G136" s="34">
        <f t="shared" si="10"/>
        <v>-0.36474043129730305</v>
      </c>
      <c r="H136" s="34">
        <f t="shared" si="10"/>
        <v>-0.3697618180738117</v>
      </c>
      <c r="I136" s="34">
        <f t="shared" si="10"/>
        <v>-0.41678201408103366</v>
      </c>
      <c r="J136" s="34">
        <f t="shared" si="10"/>
        <v>-0.47157768859250421</v>
      </c>
      <c r="K136" s="34">
        <f t="shared" si="10"/>
        <v>-0.53617694141005634</v>
      </c>
    </row>
    <row r="137" spans="1:11" x14ac:dyDescent="0.25">
      <c r="A137" s="32">
        <v>16</v>
      </c>
      <c r="B137" s="34">
        <f t="shared" ref="B137:K137" si="11">B55+B96</f>
        <v>-0.57578184676460165</v>
      </c>
      <c r="C137" s="34">
        <f t="shared" si="11"/>
        <v>-0.43428278698693945</v>
      </c>
      <c r="D137" s="34">
        <f t="shared" si="11"/>
        <v>-0.41401603800015752</v>
      </c>
      <c r="E137" s="34">
        <f t="shared" si="11"/>
        <v>-0.39342247787975798</v>
      </c>
      <c r="F137" s="34">
        <f t="shared" si="11"/>
        <v>-0.37148725380003844</v>
      </c>
      <c r="G137" s="34">
        <f t="shared" si="11"/>
        <v>-0.36474043129730305</v>
      </c>
      <c r="H137" s="34">
        <f t="shared" si="11"/>
        <v>-0.41477883106853952</v>
      </c>
      <c r="I137" s="34">
        <f t="shared" si="11"/>
        <v>-0.4584404416466743</v>
      </c>
      <c r="J137" s="34">
        <f t="shared" si="11"/>
        <v>-0.50932213940732529</v>
      </c>
      <c r="K137" s="34">
        <f t="shared" si="11"/>
        <v>-0.56930715988076663</v>
      </c>
    </row>
    <row r="138" spans="1:11" x14ac:dyDescent="0.25">
      <c r="A138" s="32">
        <v>17</v>
      </c>
      <c r="B138" s="34">
        <f t="shared" ref="B138:K138" si="12">B56+B97</f>
        <v>-0.46435750824198774</v>
      </c>
      <c r="C138" s="34">
        <f t="shared" si="12"/>
        <v>-0.15297458768154204</v>
      </c>
      <c r="D138" s="34">
        <f t="shared" si="12"/>
        <v>-0.11721624142457354</v>
      </c>
      <c r="E138" s="34">
        <f t="shared" si="12"/>
        <v>-8.0573373145316152E-2</v>
      </c>
      <c r="F138" s="34">
        <f t="shared" si="12"/>
        <v>-4.4941375564924613E-2</v>
      </c>
      <c r="G138" s="34">
        <f t="shared" si="12"/>
        <v>1.1739160673341797E-2</v>
      </c>
      <c r="H138" s="34">
        <f t="shared" si="12"/>
        <v>-0.10680898948269474</v>
      </c>
      <c r="I138" s="34">
        <f t="shared" si="12"/>
        <v>-0.38195097104844722</v>
      </c>
      <c r="J138" s="34">
        <f t="shared" si="12"/>
        <v>-0.42315423964521748</v>
      </c>
      <c r="K138" s="34">
        <f t="shared" si="12"/>
        <v>-0.46435750824198757</v>
      </c>
    </row>
    <row r="139" spans="1:11" x14ac:dyDescent="0.25">
      <c r="A139" s="32">
        <v>18</v>
      </c>
      <c r="B139" s="34">
        <f t="shared" ref="B139:K139" si="13">B57+B98</f>
        <v>-0.24150883119675959</v>
      </c>
      <c r="C139" s="34">
        <f t="shared" si="13"/>
        <v>0.12174190222088777</v>
      </c>
      <c r="D139" s="34">
        <f t="shared" si="13"/>
        <v>0.14830007284131125</v>
      </c>
      <c r="E139" s="34">
        <f t="shared" si="13"/>
        <v>0.17585443719748528</v>
      </c>
      <c r="F139" s="34">
        <f t="shared" si="13"/>
        <v>0.19956119497617708</v>
      </c>
      <c r="G139" s="34">
        <f t="shared" si="13"/>
        <v>0.28344391604689845</v>
      </c>
      <c r="H139" s="34">
        <f t="shared" si="13"/>
        <v>0.39955416733655175</v>
      </c>
      <c r="I139" s="34">
        <f t="shared" si="13"/>
        <v>0.10595134861912359</v>
      </c>
      <c r="J139" s="34">
        <f t="shared" si="13"/>
        <v>-0.18316335667343342</v>
      </c>
      <c r="K139" s="34">
        <f t="shared" si="13"/>
        <v>-0.24150883119675953</v>
      </c>
    </row>
    <row r="140" spans="1:11" x14ac:dyDescent="0.25">
      <c r="A140" s="32">
        <v>19</v>
      </c>
      <c r="B140" s="34">
        <f t="shared" ref="B140:K142" si="14">B58+B99</f>
        <v>-1.8660154151531605E-2</v>
      </c>
      <c r="C140" s="34">
        <f t="shared" si="14"/>
        <v>0.38630468602058998</v>
      </c>
      <c r="D140" s="34">
        <f t="shared" si="14"/>
        <v>0.40436293659776013</v>
      </c>
      <c r="E140" s="34">
        <f t="shared" si="14"/>
        <v>0.42317892482749653</v>
      </c>
      <c r="F140" s="34">
        <f t="shared" si="14"/>
        <v>0.43951210416088365</v>
      </c>
      <c r="G140" s="34">
        <f t="shared" si="14"/>
        <v>0.49597707378731903</v>
      </c>
      <c r="H140" s="34">
        <f t="shared" si="14"/>
        <v>0.61597649575343139</v>
      </c>
      <c r="I140" s="34">
        <f t="shared" si="14"/>
        <v>0.5938536682866945</v>
      </c>
      <c r="J140" s="34">
        <f t="shared" si="14"/>
        <v>0.28759675706758142</v>
      </c>
      <c r="K140" s="34">
        <f t="shared" si="14"/>
        <v>-1.8660154151531549E-2</v>
      </c>
    </row>
    <row r="141" spans="1:11" x14ac:dyDescent="0.25">
      <c r="A141" s="32" t="s">
        <v>4</v>
      </c>
      <c r="B141" s="32" t="s">
        <v>1</v>
      </c>
      <c r="C141" s="35">
        <v>2</v>
      </c>
      <c r="D141" s="35">
        <v>3</v>
      </c>
      <c r="E141" s="35">
        <v>4</v>
      </c>
      <c r="F141" s="35">
        <v>5</v>
      </c>
      <c r="G141" s="35">
        <v>6</v>
      </c>
      <c r="H141" s="35">
        <v>7</v>
      </c>
      <c r="I141" s="35">
        <v>8</v>
      </c>
      <c r="J141" s="35">
        <v>9</v>
      </c>
      <c r="K141" s="35">
        <v>10</v>
      </c>
    </row>
    <row r="142" spans="1:11" x14ac:dyDescent="0.25">
      <c r="A142" s="32">
        <v>13</v>
      </c>
      <c r="B142" s="34">
        <f t="shared" si="14"/>
        <v>-0.23472177802444927</v>
      </c>
      <c r="C142" s="34">
        <f t="shared" si="14"/>
        <v>-2.1983366580353492E-2</v>
      </c>
      <c r="D142" s="34">
        <f t="shared" si="14"/>
        <v>-4.3289785203662889E-3</v>
      </c>
      <c r="E142" s="34">
        <f t="shared" si="14"/>
        <v>9.8018717131465039E-4</v>
      </c>
      <c r="F142" s="34">
        <f t="shared" si="14"/>
        <v>1.9657146080705346E-2</v>
      </c>
      <c r="G142" s="34">
        <f t="shared" si="14"/>
        <v>-7.9995074747221784E-2</v>
      </c>
      <c r="H142" s="34">
        <f t="shared" si="14"/>
        <v>0.12238569517899184</v>
      </c>
      <c r="I142" s="34">
        <f t="shared" si="14"/>
        <v>5.4057070196311396E-2</v>
      </c>
      <c r="J142" s="34">
        <f t="shared" si="14"/>
        <v>-3.7694688127480003E-2</v>
      </c>
      <c r="K142" s="34">
        <f t="shared" si="14"/>
        <v>-0.16080628455762785</v>
      </c>
    </row>
    <row r="143" spans="1:11" x14ac:dyDescent="0.25">
      <c r="A143" s="32">
        <v>14</v>
      </c>
      <c r="B143" s="34">
        <f t="shared" ref="B143:K143" si="15">B61+B102</f>
        <v>-0.26406959413166392</v>
      </c>
      <c r="C143" s="34">
        <f t="shared" si="15"/>
        <v>-5.1433325180823886E-2</v>
      </c>
      <c r="D143" s="34">
        <f t="shared" si="15"/>
        <v>-3.35923399117799E-2</v>
      </c>
      <c r="E143" s="34">
        <f t="shared" si="15"/>
        <v>-2.7191431760904772E-2</v>
      </c>
      <c r="F143" s="34">
        <f t="shared" si="15"/>
        <v>-0.12548501378462906</v>
      </c>
      <c r="G143" s="34">
        <f t="shared" si="15"/>
        <v>-7.9995074747221562E-2</v>
      </c>
      <c r="H143" s="34">
        <f t="shared" si="15"/>
        <v>7.9507488494468037E-2</v>
      </c>
      <c r="I143" s="34">
        <f t="shared" si="15"/>
        <v>1.3277219463208478E-2</v>
      </c>
      <c r="J143" s="34">
        <f t="shared" si="15"/>
        <v>-7.5163189441683931E-2</v>
      </c>
      <c r="K143" s="34">
        <f t="shared" si="15"/>
        <v>-0.19330354140765693</v>
      </c>
    </row>
    <row r="144" spans="1:11" x14ac:dyDescent="0.25">
      <c r="A144" s="32">
        <v>15</v>
      </c>
      <c r="B144" s="34">
        <f t="shared" ref="B144:K144" si="16">B62+B103</f>
        <v>-0.29312934580507005</v>
      </c>
      <c r="C144" s="34">
        <f t="shared" si="16"/>
        <v>-7.8779715309832299E-2</v>
      </c>
      <c r="D144" s="34">
        <f t="shared" si="16"/>
        <v>-6.0765461203806936E-2</v>
      </c>
      <c r="E144" s="34">
        <f t="shared" si="16"/>
        <v>-5.335079219796568E-2</v>
      </c>
      <c r="F144" s="34">
        <f t="shared" si="16"/>
        <v>-0.12548501378462906</v>
      </c>
      <c r="G144" s="34">
        <f t="shared" si="16"/>
        <v>-7.9995074747221784E-2</v>
      </c>
      <c r="H144" s="34">
        <f t="shared" si="16"/>
        <v>3.7028282279269298E-2</v>
      </c>
      <c r="I144" s="34">
        <f t="shared" si="16"/>
        <v>-2.705478050290161E-2</v>
      </c>
      <c r="J144" s="34">
        <f t="shared" si="16"/>
        <v>-0.11218876868994304</v>
      </c>
      <c r="K144" s="34">
        <f t="shared" si="16"/>
        <v>-0.2254399335823879</v>
      </c>
    </row>
    <row r="145" spans="1:11" x14ac:dyDescent="0.25">
      <c r="A145" s="32">
        <v>16</v>
      </c>
      <c r="B145" s="34">
        <f t="shared" ref="B145:K145" si="17">B63+B104</f>
        <v>-0.31409107314591783</v>
      </c>
      <c r="C145" s="34">
        <f t="shared" si="17"/>
        <v>-0.10417279185819706</v>
      </c>
      <c r="D145" s="34">
        <f t="shared" si="17"/>
        <v>-8.5997645260689093E-2</v>
      </c>
      <c r="E145" s="34">
        <f t="shared" si="17"/>
        <v>-0.16601578142221651</v>
      </c>
      <c r="F145" s="34">
        <f t="shared" si="17"/>
        <v>-0.12548501378462906</v>
      </c>
      <c r="G145" s="34">
        <f t="shared" si="17"/>
        <v>-7.9995074747221784E-2</v>
      </c>
      <c r="H145" s="34">
        <f t="shared" si="17"/>
        <v>-4.8901571730159965E-3</v>
      </c>
      <c r="I145" s="34">
        <f t="shared" si="17"/>
        <v>-6.6794847920094103E-2</v>
      </c>
      <c r="J145" s="34">
        <f t="shared" si="17"/>
        <v>-0.14864353463007479</v>
      </c>
      <c r="K145" s="34">
        <f t="shared" si="17"/>
        <v>-0.25710121084742421</v>
      </c>
    </row>
    <row r="146" spans="1:11" x14ac:dyDescent="0.25">
      <c r="A146" s="32">
        <v>17</v>
      </c>
      <c r="B146" s="34">
        <f t="shared" ref="B146:K146" si="18">B64+B105</f>
        <v>-0.3009477459693628</v>
      </c>
      <c r="C146" s="34">
        <f t="shared" si="18"/>
        <v>-4.7378305994422221E-2</v>
      </c>
      <c r="D146" s="34">
        <f t="shared" si="18"/>
        <v>-6.9339953031812174E-2</v>
      </c>
      <c r="E146" s="34">
        <f t="shared" si="18"/>
        <v>-2.1623886929397207E-2</v>
      </c>
      <c r="F146" s="34">
        <f t="shared" si="18"/>
        <v>2.5228468477730859E-2</v>
      </c>
      <c r="G146" s="34">
        <f t="shared" si="18"/>
        <v>9.3764736931537529E-2</v>
      </c>
      <c r="H146" s="34">
        <f t="shared" si="18"/>
        <v>5.3823463716116626E-2</v>
      </c>
      <c r="I146" s="34">
        <f t="shared" si="18"/>
        <v>-7.2915398729642089E-2</v>
      </c>
      <c r="J146" s="34">
        <f t="shared" si="18"/>
        <v>-0.14978689218213326</v>
      </c>
      <c r="K146" s="34">
        <f t="shared" si="18"/>
        <v>-0.24941602102444044</v>
      </c>
    </row>
    <row r="147" spans="1:11" x14ac:dyDescent="0.25">
      <c r="A147" s="32">
        <v>18</v>
      </c>
      <c r="B147" s="34">
        <f t="shared" ref="B147:K147" si="19">B65+B106</f>
        <v>-0.24150883119675959</v>
      </c>
      <c r="C147" s="34">
        <f t="shared" si="19"/>
        <v>0.12174190222088777</v>
      </c>
      <c r="D147" s="34">
        <f t="shared" si="19"/>
        <v>5.3206038167826764E-2</v>
      </c>
      <c r="E147" s="34">
        <f t="shared" si="19"/>
        <v>9.6727410151895898E-2</v>
      </c>
      <c r="F147" s="34">
        <f t="shared" si="19"/>
        <v>0.13807580872747016</v>
      </c>
      <c r="G147" s="34">
        <f t="shared" si="19"/>
        <v>0.21916693171933288</v>
      </c>
      <c r="H147" s="34">
        <f t="shared" si="19"/>
        <v>0.39955416733655175</v>
      </c>
      <c r="I147" s="34">
        <f t="shared" si="19"/>
        <v>0.10595134861912359</v>
      </c>
      <c r="J147" s="34">
        <f t="shared" si="19"/>
        <v>-0.10074430758041525</v>
      </c>
      <c r="K147" s="34">
        <f t="shared" si="19"/>
        <v>-0.20109793381277147</v>
      </c>
    </row>
    <row r="148" spans="1:11" x14ac:dyDescent="0.25">
      <c r="A148" s="32">
        <v>19</v>
      </c>
      <c r="B148" s="34">
        <f t="shared" ref="B148:K148" si="20">B66+B107</f>
        <v>-1.8660154151531605E-2</v>
      </c>
      <c r="C148" s="34">
        <f t="shared" si="20"/>
        <v>0.38630468602058998</v>
      </c>
      <c r="D148" s="34">
        <f t="shared" si="20"/>
        <v>0.40436293659776013</v>
      </c>
      <c r="E148" s="34">
        <f t="shared" si="20"/>
        <v>0.42317892482749653</v>
      </c>
      <c r="F148" s="34">
        <f t="shared" si="20"/>
        <v>0.43951210416088365</v>
      </c>
      <c r="G148" s="34">
        <f t="shared" si="20"/>
        <v>0.49597707378731903</v>
      </c>
      <c r="H148" s="34">
        <f t="shared" si="20"/>
        <v>0.61597649575343139</v>
      </c>
      <c r="I148" s="34">
        <f t="shared" si="20"/>
        <v>0.5938536682866945</v>
      </c>
      <c r="J148" s="34">
        <f t="shared" si="20"/>
        <v>0.28759675706758142</v>
      </c>
      <c r="K148" s="34">
        <f t="shared" si="20"/>
        <v>-1.8660154151531549E-2</v>
      </c>
    </row>
    <row r="149" spans="1:11" x14ac:dyDescent="0.25">
      <c r="A149" s="32">
        <v>20</v>
      </c>
      <c r="B149" s="34">
        <f t="shared" ref="B149:K149" si="21">B67+B108</f>
        <v>0.20418852289369643</v>
      </c>
      <c r="C149" s="34">
        <f t="shared" si="21"/>
        <v>0.63998657521683899</v>
      </c>
      <c r="D149" s="34">
        <f t="shared" si="21"/>
        <v>0.65027209425148147</v>
      </c>
      <c r="E149" s="34">
        <f t="shared" si="21"/>
        <v>0.66104996194807175</v>
      </c>
      <c r="F149" s="34">
        <f t="shared" si="21"/>
        <v>0.67035969063279999</v>
      </c>
      <c r="G149" s="34">
        <f t="shared" si="21"/>
        <v>0.70395857017134456</v>
      </c>
      <c r="H149" s="34">
        <f t="shared" si="21"/>
        <v>0.77322722653717502</v>
      </c>
      <c r="I149" s="34">
        <f t="shared" si="21"/>
        <v>0.79181515955189852</v>
      </c>
      <c r="J149" s="34">
        <f t="shared" si="21"/>
        <v>0.75835687080859615</v>
      </c>
      <c r="K149" s="34">
        <f t="shared" si="21"/>
        <v>0.43495775366292733</v>
      </c>
    </row>
    <row r="150" spans="1:11" x14ac:dyDescent="0.25">
      <c r="A150" s="32">
        <v>21</v>
      </c>
      <c r="B150" s="34">
        <f t="shared" ref="B150:K152" si="22">B68+B109</f>
        <v>1.5</v>
      </c>
      <c r="C150" s="34">
        <f t="shared" si="22"/>
        <v>1.5</v>
      </c>
      <c r="D150" s="34">
        <f t="shared" si="22"/>
        <v>1.5</v>
      </c>
      <c r="E150" s="34">
        <f t="shared" si="22"/>
        <v>1.5</v>
      </c>
      <c r="F150" s="34">
        <f t="shared" si="22"/>
        <v>1.5</v>
      </c>
      <c r="G150" s="34">
        <f t="shared" si="22"/>
        <v>1.5</v>
      </c>
      <c r="H150" s="34">
        <f t="shared" si="22"/>
        <v>1.5</v>
      </c>
      <c r="I150" s="34">
        <f t="shared" si="22"/>
        <v>1.5</v>
      </c>
      <c r="J150" s="34">
        <f t="shared" si="22"/>
        <v>1.5</v>
      </c>
      <c r="K150" s="34">
        <f t="shared" si="22"/>
        <v>1.5</v>
      </c>
    </row>
    <row r="151" spans="1:11" x14ac:dyDescent="0.25">
      <c r="A151" s="32" t="s">
        <v>10</v>
      </c>
      <c r="B151" s="32" t="s">
        <v>1</v>
      </c>
      <c r="C151" s="35">
        <v>2</v>
      </c>
      <c r="D151" s="35">
        <v>3</v>
      </c>
      <c r="E151" s="35">
        <v>4</v>
      </c>
      <c r="F151" s="35">
        <v>5</v>
      </c>
      <c r="G151" s="35">
        <v>6</v>
      </c>
      <c r="H151" s="35">
        <v>7</v>
      </c>
      <c r="I151" s="35">
        <v>8</v>
      </c>
      <c r="J151" s="35">
        <v>9</v>
      </c>
      <c r="K151" s="35">
        <v>10</v>
      </c>
    </row>
    <row r="152" spans="1:11" x14ac:dyDescent="0.25">
      <c r="A152" s="32" t="s">
        <v>1</v>
      </c>
      <c r="B152" s="34">
        <f t="shared" si="22"/>
        <v>-0.11815715102876445</v>
      </c>
      <c r="C152" s="34">
        <f t="shared" si="22"/>
        <v>0.36179549274126743</v>
      </c>
      <c r="D152" s="34">
        <f t="shared" si="22"/>
        <v>0.39336001561110612</v>
      </c>
      <c r="E152" s="34">
        <f t="shared" si="22"/>
        <v>0.4257641128142502</v>
      </c>
      <c r="F152" s="34">
        <f t="shared" si="22"/>
        <v>0.45754933101320994</v>
      </c>
      <c r="G152" s="34">
        <f t="shared" si="22"/>
        <v>0.50504054454810898</v>
      </c>
      <c r="H152" s="34">
        <f t="shared" si="22"/>
        <v>0.42427100136903362</v>
      </c>
      <c r="I152" s="34">
        <f t="shared" si="22"/>
        <v>0.32559092499839815</v>
      </c>
      <c r="J152" s="34">
        <f t="shared" si="22"/>
        <v>0.21523259021649621</v>
      </c>
      <c r="K152" s="34">
        <f t="shared" si="22"/>
        <v>5.9357641870643851E-2</v>
      </c>
    </row>
    <row r="153" spans="1:11" x14ac:dyDescent="0.25">
      <c r="A153" s="32">
        <v>2</v>
      </c>
      <c r="B153" s="34">
        <f t="shared" ref="B153:K153" si="23">B71+B112</f>
        <v>-0.38538530661686632</v>
      </c>
      <c r="C153" s="34">
        <f t="shared" si="23"/>
        <v>-0.20602511996206857</v>
      </c>
      <c r="D153" s="34">
        <f t="shared" si="23"/>
        <v>-0.18677494476941914</v>
      </c>
      <c r="E153" s="34">
        <f t="shared" si="23"/>
        <v>-0.2941585785129972</v>
      </c>
      <c r="F153" s="34">
        <f t="shared" si="23"/>
        <v>-0.25256403275726136</v>
      </c>
      <c r="G153" s="34">
        <f t="shared" si="23"/>
        <v>-0.21150506043503303</v>
      </c>
      <c r="H153" s="34">
        <f t="shared" si="23"/>
        <v>-5.4514042751724667E-2</v>
      </c>
      <c r="I153" s="34">
        <f t="shared" si="23"/>
        <v>-0.15933415266020512</v>
      </c>
      <c r="J153" s="34">
        <f t="shared" si="23"/>
        <v>-0.24066617915336558</v>
      </c>
      <c r="K153" s="34">
        <f t="shared" si="23"/>
        <v>-0.33509986436351086</v>
      </c>
    </row>
    <row r="154" spans="1:11" x14ac:dyDescent="0.25">
      <c r="A154" s="32">
        <v>3</v>
      </c>
      <c r="B154" s="34">
        <f t="shared" ref="B154:K154" si="24">B72+B113</f>
        <v>-0.41968690347101084</v>
      </c>
      <c r="C154" s="34">
        <f t="shared" si="24"/>
        <v>-0.23916588978464803</v>
      </c>
      <c r="D154" s="34">
        <f t="shared" si="24"/>
        <v>-0.219792540124366</v>
      </c>
      <c r="E154" s="34">
        <f t="shared" si="24"/>
        <v>-0.33094241722127005</v>
      </c>
      <c r="F154" s="34">
        <f t="shared" si="24"/>
        <v>-0.28916413203834468</v>
      </c>
      <c r="G154" s="34">
        <f t="shared" si="24"/>
        <v>-0.25012230188467299</v>
      </c>
      <c r="H154" s="34">
        <f t="shared" si="24"/>
        <v>-0.11487517708071349</v>
      </c>
      <c r="I154" s="34">
        <f t="shared" si="24"/>
        <v>-0.21724188132078476</v>
      </c>
      <c r="J154" s="34">
        <f t="shared" si="24"/>
        <v>-0.29264070019772609</v>
      </c>
      <c r="K154" s="34">
        <f t="shared" si="24"/>
        <v>-0.38050766229289545</v>
      </c>
    </row>
    <row r="155" spans="1:11" x14ac:dyDescent="0.25">
      <c r="A155" s="32">
        <v>4</v>
      </c>
      <c r="B155" s="34">
        <f t="shared" ref="B155:K155" si="25">B73+B114</f>
        <v>-0.33034033459070083</v>
      </c>
      <c r="C155" s="34">
        <f t="shared" si="25"/>
        <v>-7.589887540672835E-2</v>
      </c>
      <c r="D155" s="34">
        <f t="shared" si="25"/>
        <v>-5.3844204634631188E-2</v>
      </c>
      <c r="E155" s="34">
        <f t="shared" si="25"/>
        <v>-4.2144240724940829E-2</v>
      </c>
      <c r="F155" s="34">
        <f t="shared" si="25"/>
        <v>-1.9858644918399615E-2</v>
      </c>
      <c r="G155" s="34">
        <f t="shared" si="25"/>
        <v>2.1302717196534426E-2</v>
      </c>
      <c r="H155" s="34">
        <f t="shared" si="25"/>
        <v>8.2207439363742696E-2</v>
      </c>
      <c r="I155" s="34">
        <f t="shared" si="25"/>
        <v>-5.9898275658656186E-2</v>
      </c>
      <c r="J155" s="34">
        <f t="shared" si="25"/>
        <v>-0.21018633199821762</v>
      </c>
      <c r="K155" s="34">
        <f t="shared" si="25"/>
        <v>-0.30177738614031374</v>
      </c>
    </row>
    <row r="156" spans="1:11" x14ac:dyDescent="0.25">
      <c r="A156" s="32">
        <v>5</v>
      </c>
      <c r="B156" s="34">
        <f t="shared" ref="B156:K156" si="26">B74+B115</f>
        <v>-0.14666789263035868</v>
      </c>
      <c r="C156" s="34">
        <f t="shared" si="26"/>
        <v>0.2500939818440977</v>
      </c>
      <c r="D156" s="34">
        <f t="shared" si="26"/>
        <v>0.28488543266482846</v>
      </c>
      <c r="E156" s="34">
        <f t="shared" si="26"/>
        <v>0.32066380619062806</v>
      </c>
      <c r="F156" s="34">
        <f t="shared" si="26"/>
        <v>0.35536742210744987</v>
      </c>
      <c r="G156" s="34">
        <f t="shared" si="26"/>
        <v>0.41325061823830811</v>
      </c>
      <c r="H156" s="34">
        <f t="shared" si="26"/>
        <v>0.35379450778718047</v>
      </c>
      <c r="I156" s="34">
        <f t="shared" si="26"/>
        <v>0.26153405101436689</v>
      </c>
      <c r="J156" s="34">
        <f t="shared" si="26"/>
        <v>0.13177753544481252</v>
      </c>
      <c r="K156" s="34">
        <f t="shared" si="26"/>
        <v>-4.4990260383612979E-2</v>
      </c>
    </row>
    <row r="157" spans="1:11" x14ac:dyDescent="0.25">
      <c r="A157" s="32">
        <v>6</v>
      </c>
      <c r="B157" s="34">
        <f t="shared" ref="B157:K157" si="27">B75+B116</f>
        <v>-0.4656605837768395</v>
      </c>
      <c r="C157" s="34">
        <f t="shared" si="27"/>
        <v>-0.29692815820591867</v>
      </c>
      <c r="D157" s="34">
        <f t="shared" si="27"/>
        <v>-0.43958508024873177</v>
      </c>
      <c r="E157" s="34">
        <f t="shared" si="27"/>
        <v>-0.42671917429715833</v>
      </c>
      <c r="F157" s="34">
        <f t="shared" si="27"/>
        <v>-0.38450327237348692</v>
      </c>
      <c r="G157" s="34">
        <f t="shared" si="27"/>
        <v>-0.3510750074008222</v>
      </c>
      <c r="H157" s="34">
        <f t="shared" si="27"/>
        <v>-0.21284771451731427</v>
      </c>
      <c r="I157" s="34">
        <f t="shared" si="27"/>
        <v>-0.27157480502428621</v>
      </c>
      <c r="J157" s="34">
        <f t="shared" si="27"/>
        <v>-0.34001328060893565</v>
      </c>
      <c r="K157" s="34">
        <f t="shared" si="27"/>
        <v>-0.42069618899826788</v>
      </c>
    </row>
    <row r="158" spans="1:11" x14ac:dyDescent="0.25">
      <c r="A158" s="32">
        <v>7</v>
      </c>
      <c r="B158" s="34">
        <f t="shared" ref="B158:K158" si="28">B76+B117</f>
        <v>-0.53926856458309114</v>
      </c>
      <c r="C158" s="34">
        <f t="shared" si="28"/>
        <v>-0.33433653436057464</v>
      </c>
      <c r="D158" s="34">
        <f t="shared" si="28"/>
        <v>-0.28574584727092445</v>
      </c>
      <c r="E158" s="34">
        <f t="shared" si="28"/>
        <v>-0.25952154930559934</v>
      </c>
      <c r="F158" s="34">
        <f t="shared" si="28"/>
        <v>-0.20888760086639024</v>
      </c>
      <c r="G158" s="34">
        <f t="shared" si="28"/>
        <v>-0.14239242786699591</v>
      </c>
      <c r="H158" s="34">
        <f t="shared" si="28"/>
        <v>-0.13761559916085564</v>
      </c>
      <c r="I158" s="34">
        <f t="shared" si="28"/>
        <v>-0.37191909208726714</v>
      </c>
      <c r="J158" s="34">
        <f t="shared" si="28"/>
        <v>-0.43092981848423534</v>
      </c>
      <c r="K158" s="34">
        <f t="shared" si="28"/>
        <v>-0.50049824459544523</v>
      </c>
    </row>
    <row r="159" spans="1:11" x14ac:dyDescent="0.25">
      <c r="A159" s="32">
        <v>8</v>
      </c>
      <c r="B159" s="34">
        <f t="shared" ref="B159:K159" si="29">B77+B118</f>
        <v>-0.57578184676460165</v>
      </c>
      <c r="C159" s="34">
        <f t="shared" si="29"/>
        <v>-0.15179775081345681</v>
      </c>
      <c r="D159" s="34">
        <f t="shared" si="29"/>
        <v>-0.10768840926926226</v>
      </c>
      <c r="E159" s="34">
        <f t="shared" si="29"/>
        <v>-8.4288481449881436E-2</v>
      </c>
      <c r="F159" s="34">
        <f t="shared" si="29"/>
        <v>-3.971728983679923E-2</v>
      </c>
      <c r="G159" s="34">
        <f t="shared" si="29"/>
        <v>4.2605434393068853E-2</v>
      </c>
      <c r="H159" s="34">
        <f t="shared" si="29"/>
        <v>0.1644148787274855</v>
      </c>
      <c r="I159" s="34">
        <f t="shared" si="29"/>
        <v>-0.11979655131731248</v>
      </c>
      <c r="J159" s="34">
        <f t="shared" si="29"/>
        <v>-0.42037266399643525</v>
      </c>
      <c r="K159" s="34">
        <f t="shared" si="29"/>
        <v>-0.56930715988076663</v>
      </c>
    </row>
    <row r="160" spans="1:11" x14ac:dyDescent="0.25">
      <c r="A160" s="32">
        <v>9</v>
      </c>
      <c r="B160" s="34">
        <f t="shared" ref="B160:K160" si="30">B78+B119</f>
        <v>-0.24150883119675959</v>
      </c>
      <c r="C160" s="34">
        <f t="shared" si="30"/>
        <v>4.7904125343225523E-2</v>
      </c>
      <c r="D160" s="34">
        <f t="shared" si="30"/>
        <v>8.7077064769219836E-2</v>
      </c>
      <c r="E160" s="34">
        <f t="shared" si="30"/>
        <v>0.10689482958747099</v>
      </c>
      <c r="F160" s="34">
        <f t="shared" si="30"/>
        <v>0.14682558818369218</v>
      </c>
      <c r="G160" s="34">
        <f t="shared" si="30"/>
        <v>0.21721047043513819</v>
      </c>
      <c r="H160" s="34">
        <f t="shared" si="30"/>
        <v>0.39955416733655175</v>
      </c>
      <c r="I160" s="34">
        <f t="shared" si="30"/>
        <v>0.19675243487078509</v>
      </c>
      <c r="J160" s="34">
        <f t="shared" si="30"/>
        <v>-0.10435610692530339</v>
      </c>
      <c r="K160" s="34">
        <f t="shared" si="30"/>
        <v>-0.24150883119675953</v>
      </c>
    </row>
    <row r="161" spans="1:14" x14ac:dyDescent="0.25">
      <c r="A161" s="32">
        <v>10</v>
      </c>
      <c r="B161" s="34">
        <f t="shared" ref="B161:K163" si="31">B79+B120</f>
        <v>0.20418852289369643</v>
      </c>
      <c r="C161" s="34">
        <f t="shared" si="31"/>
        <v>0.63998657521683899</v>
      </c>
      <c r="D161" s="34">
        <f t="shared" si="31"/>
        <v>0.65027209425148147</v>
      </c>
      <c r="E161" s="34">
        <f t="shared" si="31"/>
        <v>0.66104996194807175</v>
      </c>
      <c r="F161" s="34">
        <f t="shared" si="31"/>
        <v>0.67035969063279999</v>
      </c>
      <c r="G161" s="34">
        <f t="shared" si="31"/>
        <v>0.70395857017134456</v>
      </c>
      <c r="H161" s="34">
        <f t="shared" si="31"/>
        <v>0.77322722653717502</v>
      </c>
      <c r="I161" s="34">
        <f t="shared" si="31"/>
        <v>0.79181515955189852</v>
      </c>
      <c r="J161" s="34">
        <f t="shared" si="31"/>
        <v>0.75835687080859615</v>
      </c>
      <c r="K161" s="34">
        <f t="shared" si="31"/>
        <v>0.43495775366292733</v>
      </c>
    </row>
    <row r="163" spans="1:14" x14ac:dyDescent="0.25">
      <c r="A163" s="37" t="s">
        <v>11</v>
      </c>
      <c r="B163" s="38"/>
      <c r="C163" s="34">
        <f t="shared" si="31"/>
        <v>-1</v>
      </c>
    </row>
    <row r="164" spans="1:14" ht="15.75" thickBot="1" x14ac:dyDescent="0.3"/>
    <row r="165" spans="1:14" ht="24" thickBot="1" x14ac:dyDescent="0.4">
      <c r="A165" s="575" t="s">
        <v>211</v>
      </c>
      <c r="B165" s="576"/>
      <c r="C165" s="576"/>
      <c r="D165" s="576"/>
      <c r="E165" s="576"/>
      <c r="F165" s="576"/>
      <c r="G165" s="576"/>
      <c r="H165" s="576"/>
      <c r="I165" s="576"/>
      <c r="J165" s="576"/>
      <c r="K165" s="577"/>
      <c r="M165" s="312" t="s">
        <v>2</v>
      </c>
      <c r="N165" s="33">
        <f>SUM(B167:K181,B183:K191,B193:K202,C204)</f>
        <v>-20.490032541298191</v>
      </c>
    </row>
    <row r="166" spans="1:14" x14ac:dyDescent="0.25">
      <c r="A166" s="146" t="s">
        <v>9</v>
      </c>
      <c r="B166" s="146" t="s">
        <v>1</v>
      </c>
      <c r="C166" s="146">
        <v>2</v>
      </c>
      <c r="D166" s="146">
        <v>3</v>
      </c>
      <c r="E166" s="146">
        <v>4</v>
      </c>
      <c r="F166" s="146">
        <v>5</v>
      </c>
      <c r="G166" s="146">
        <v>6</v>
      </c>
      <c r="H166" s="146">
        <v>7</v>
      </c>
      <c r="I166" s="146">
        <v>8</v>
      </c>
      <c r="J166" s="146">
        <v>9</v>
      </c>
      <c r="K166" s="146">
        <v>10</v>
      </c>
    </row>
    <row r="167" spans="1:14" x14ac:dyDescent="0.25">
      <c r="A167" s="32">
        <v>5</v>
      </c>
      <c r="B167" s="34">
        <f>B126-B3</f>
        <v>0</v>
      </c>
      <c r="C167" s="34">
        <f t="shared" ref="C167:K167" si="32">C126-C3</f>
        <v>-9.4771858571448403E-2</v>
      </c>
      <c r="D167" s="34">
        <f t="shared" si="32"/>
        <v>-0.1083459238104427</v>
      </c>
      <c r="E167" s="34">
        <f t="shared" si="32"/>
        <v>-0.13673919834872064</v>
      </c>
      <c r="F167" s="34">
        <f t="shared" si="32"/>
        <v>-0.15318696834596401</v>
      </c>
      <c r="G167" s="34">
        <f t="shared" si="32"/>
        <v>-0.15824596315421952</v>
      </c>
      <c r="H167" s="34">
        <f t="shared" si="32"/>
        <v>0</v>
      </c>
      <c r="I167" s="34">
        <f t="shared" si="32"/>
        <v>0</v>
      </c>
      <c r="J167" s="34">
        <f t="shared" si="32"/>
        <v>0</v>
      </c>
      <c r="K167" s="34">
        <f t="shared" si="32"/>
        <v>0</v>
      </c>
    </row>
    <row r="168" spans="1:14" x14ac:dyDescent="0.25">
      <c r="A168" s="32">
        <v>6</v>
      </c>
      <c r="B168" s="34">
        <f t="shared" ref="B168:K168" si="33">B127-B4</f>
        <v>0</v>
      </c>
      <c r="C168" s="34">
        <f t="shared" si="33"/>
        <v>-9.8406772324628078E-2</v>
      </c>
      <c r="D168" s="34">
        <f t="shared" si="33"/>
        <v>-0.11250146211575768</v>
      </c>
      <c r="E168" s="34">
        <f t="shared" si="33"/>
        <v>-0.1404424452221919</v>
      </c>
      <c r="F168" s="34">
        <f t="shared" si="33"/>
        <v>-0.15733566285664122</v>
      </c>
      <c r="G168" s="34">
        <f t="shared" si="33"/>
        <v>-0.16253166817053688</v>
      </c>
      <c r="H168" s="34">
        <f t="shared" si="33"/>
        <v>0</v>
      </c>
      <c r="I168" s="34">
        <f t="shared" si="33"/>
        <v>0</v>
      </c>
      <c r="J168" s="34">
        <f t="shared" si="33"/>
        <v>0</v>
      </c>
      <c r="K168" s="34">
        <f t="shared" si="33"/>
        <v>0</v>
      </c>
    </row>
    <row r="169" spans="1:14" x14ac:dyDescent="0.25">
      <c r="A169" s="32">
        <v>7</v>
      </c>
      <c r="B169" s="34">
        <f t="shared" ref="B169:K169" si="34">B128-B5</f>
        <v>0</v>
      </c>
      <c r="C169" s="34">
        <f t="shared" si="34"/>
        <v>-5.7984839313671085E-2</v>
      </c>
      <c r="D169" s="34">
        <f t="shared" si="34"/>
        <v>-6.6289941730998697E-2</v>
      </c>
      <c r="E169" s="34">
        <f t="shared" si="34"/>
        <v>-8.6738980648457781E-2</v>
      </c>
      <c r="F169" s="34">
        <f t="shared" si="34"/>
        <v>-9.7172439530254118E-2</v>
      </c>
      <c r="G169" s="34">
        <f t="shared" si="34"/>
        <v>-0.10038155628735861</v>
      </c>
      <c r="H169" s="34">
        <f t="shared" si="34"/>
        <v>0</v>
      </c>
      <c r="I169" s="34">
        <f t="shared" si="34"/>
        <v>0</v>
      </c>
      <c r="J169" s="34">
        <f t="shared" si="34"/>
        <v>0</v>
      </c>
      <c r="K169" s="34">
        <f t="shared" si="34"/>
        <v>0</v>
      </c>
    </row>
    <row r="170" spans="1:14" x14ac:dyDescent="0.25">
      <c r="A170" s="32">
        <v>8</v>
      </c>
      <c r="B170" s="34">
        <f t="shared" ref="B170:K170" si="35">B129-B6</f>
        <v>0</v>
      </c>
      <c r="C170" s="34">
        <f t="shared" si="35"/>
        <v>-5.4100687397922682E-2</v>
      </c>
      <c r="D170" s="34">
        <f t="shared" si="35"/>
        <v>-6.1849467165285943E-2</v>
      </c>
      <c r="E170" s="34">
        <f t="shared" si="35"/>
        <v>-8.0928714002149627E-2</v>
      </c>
      <c r="F170" s="34">
        <f t="shared" si="35"/>
        <v>-9.0663280901433302E-2</v>
      </c>
      <c r="G170" s="34">
        <f t="shared" si="35"/>
        <v>-9.3657432899688725E-2</v>
      </c>
      <c r="H170" s="34">
        <f t="shared" si="35"/>
        <v>-1.6653345369377348E-16</v>
      </c>
      <c r="I170" s="34">
        <f t="shared" si="35"/>
        <v>9.0205620750793969E-17</v>
      </c>
      <c r="J170" s="34">
        <f t="shared" si="35"/>
        <v>0</v>
      </c>
      <c r="K170" s="34">
        <f t="shared" si="35"/>
        <v>0</v>
      </c>
    </row>
    <row r="171" spans="1:14" x14ac:dyDescent="0.25">
      <c r="A171" s="32">
        <v>9</v>
      </c>
      <c r="B171" s="34">
        <f t="shared" ref="B171:K171" si="36">B130-B7</f>
        <v>0</v>
      </c>
      <c r="C171" s="34">
        <f t="shared" si="36"/>
        <v>-5.0493974904727734E-2</v>
      </c>
      <c r="D171" s="34">
        <f t="shared" si="36"/>
        <v>-0.14932228501333322</v>
      </c>
      <c r="E171" s="34">
        <f t="shared" si="36"/>
        <v>-0.16833172512447114</v>
      </c>
      <c r="F171" s="34">
        <f t="shared" si="36"/>
        <v>-0.18857962427498137</v>
      </c>
      <c r="G171" s="34">
        <f t="shared" si="36"/>
        <v>-0.19480746043135272</v>
      </c>
      <c r="H171" s="34">
        <f t="shared" si="36"/>
        <v>0</v>
      </c>
      <c r="I171" s="34">
        <f t="shared" si="36"/>
        <v>0</v>
      </c>
      <c r="J171" s="34">
        <f t="shared" si="36"/>
        <v>0</v>
      </c>
      <c r="K171" s="34">
        <f t="shared" si="36"/>
        <v>0</v>
      </c>
    </row>
    <row r="172" spans="1:14" x14ac:dyDescent="0.25">
      <c r="A172" s="32">
        <v>10</v>
      </c>
      <c r="B172" s="34">
        <f t="shared" ref="B172:K172" si="37">B131-B8</f>
        <v>0</v>
      </c>
      <c r="C172" s="34">
        <f t="shared" si="37"/>
        <v>-0.10884543059820151</v>
      </c>
      <c r="D172" s="34">
        <f t="shared" si="37"/>
        <v>-0.12443523751111096</v>
      </c>
      <c r="E172" s="34">
        <f t="shared" si="37"/>
        <v>-0.14027643760372588</v>
      </c>
      <c r="F172" s="34">
        <f t="shared" si="37"/>
        <v>-0.15714968689581776</v>
      </c>
      <c r="G172" s="34">
        <f t="shared" si="37"/>
        <v>-0.16233955035946035</v>
      </c>
      <c r="H172" s="34">
        <f t="shared" si="37"/>
        <v>-3.861794749525721E-2</v>
      </c>
      <c r="I172" s="34">
        <f t="shared" si="37"/>
        <v>-2.5101665871916923E-2</v>
      </c>
      <c r="J172" s="34">
        <f t="shared" si="37"/>
        <v>-1.2550832935958489E-2</v>
      </c>
      <c r="K172" s="34">
        <f t="shared" si="37"/>
        <v>0</v>
      </c>
    </row>
    <row r="173" spans="1:14" x14ac:dyDescent="0.25">
      <c r="A173" s="32">
        <v>11</v>
      </c>
      <c r="B173" s="34">
        <f t="shared" ref="B173:K173" si="38">B132-B9</f>
        <v>5.5511151231257827E-17</v>
      </c>
      <c r="C173" s="34">
        <f t="shared" si="38"/>
        <v>-0.10884543059820173</v>
      </c>
      <c r="D173" s="34">
        <f t="shared" si="38"/>
        <v>-0.12443523751111085</v>
      </c>
      <c r="E173" s="34">
        <f t="shared" si="38"/>
        <v>-0.14027643760372577</v>
      </c>
      <c r="F173" s="34">
        <f t="shared" si="38"/>
        <v>-0.15714968689581754</v>
      </c>
      <c r="G173" s="34">
        <f t="shared" si="38"/>
        <v>-0.16233955035946046</v>
      </c>
      <c r="H173" s="34">
        <f t="shared" si="38"/>
        <v>-3.8617947495257154E-2</v>
      </c>
      <c r="I173" s="34">
        <f t="shared" si="38"/>
        <v>-2.5101665871916812E-2</v>
      </c>
      <c r="J173" s="34">
        <f t="shared" si="38"/>
        <v>-1.2550832935958489E-2</v>
      </c>
      <c r="K173" s="34">
        <f t="shared" si="38"/>
        <v>-5.5511151231257827E-17</v>
      </c>
    </row>
    <row r="174" spans="1:14" x14ac:dyDescent="0.25">
      <c r="A174" s="32">
        <v>12</v>
      </c>
      <c r="B174" s="34">
        <f t="shared" ref="B174:K174" si="39">B133-B10</f>
        <v>0</v>
      </c>
      <c r="C174" s="34">
        <f t="shared" si="39"/>
        <v>-4.3538172239280637E-2</v>
      </c>
      <c r="D174" s="34">
        <f t="shared" si="39"/>
        <v>-4.9774095004444352E-2</v>
      </c>
      <c r="E174" s="34">
        <f t="shared" si="39"/>
        <v>-0.18235936888484361</v>
      </c>
      <c r="F174" s="34">
        <f t="shared" si="39"/>
        <v>-0.20429459296456298</v>
      </c>
      <c r="G174" s="34">
        <f t="shared" si="39"/>
        <v>-0.21104141546729849</v>
      </c>
      <c r="H174" s="34">
        <f t="shared" si="39"/>
        <v>0</v>
      </c>
      <c r="I174" s="34">
        <f t="shared" si="39"/>
        <v>0</v>
      </c>
      <c r="J174" s="34">
        <f t="shared" si="39"/>
        <v>0</v>
      </c>
      <c r="K174" s="34">
        <f t="shared" si="39"/>
        <v>0</v>
      </c>
    </row>
    <row r="175" spans="1:14" x14ac:dyDescent="0.25">
      <c r="A175" s="32">
        <v>13</v>
      </c>
      <c r="B175" s="34">
        <f t="shared" ref="B175:K175" si="40">B134-B11</f>
        <v>0</v>
      </c>
      <c r="C175" s="34">
        <f t="shared" si="40"/>
        <v>-0.14149905977766208</v>
      </c>
      <c r="D175" s="34">
        <f t="shared" si="40"/>
        <v>-0.16176580876444402</v>
      </c>
      <c r="E175" s="34">
        <f t="shared" si="40"/>
        <v>-0.18235936888484361</v>
      </c>
      <c r="F175" s="34">
        <f t="shared" si="40"/>
        <v>-0.20429459296456298</v>
      </c>
      <c r="G175" s="34">
        <f t="shared" si="40"/>
        <v>-0.21104141546729849</v>
      </c>
      <c r="H175" s="34">
        <f t="shared" si="40"/>
        <v>0</v>
      </c>
      <c r="I175" s="34">
        <f t="shared" si="40"/>
        <v>0</v>
      </c>
      <c r="J175" s="34">
        <f t="shared" si="40"/>
        <v>0</v>
      </c>
      <c r="K175" s="34">
        <f t="shared" si="40"/>
        <v>0</v>
      </c>
    </row>
    <row r="176" spans="1:14" x14ac:dyDescent="0.25">
      <c r="A176" s="32">
        <v>14</v>
      </c>
      <c r="B176" s="34">
        <f t="shared" ref="B176:K176" si="41">B135-B12</f>
        <v>0</v>
      </c>
      <c r="C176" s="34">
        <f t="shared" si="41"/>
        <v>-0.14149905977766208</v>
      </c>
      <c r="D176" s="34">
        <f t="shared" si="41"/>
        <v>-0.16176580876444402</v>
      </c>
      <c r="E176" s="34">
        <f t="shared" si="41"/>
        <v>-0.18235936888484361</v>
      </c>
      <c r="F176" s="34">
        <f t="shared" si="41"/>
        <v>-0.20429459296456298</v>
      </c>
      <c r="G176" s="34">
        <f t="shared" si="41"/>
        <v>-0.21104141546729849</v>
      </c>
      <c r="H176" s="34">
        <f t="shared" si="41"/>
        <v>0</v>
      </c>
      <c r="I176" s="34">
        <f t="shared" si="41"/>
        <v>0</v>
      </c>
      <c r="J176" s="34">
        <f t="shared" si="41"/>
        <v>0</v>
      </c>
      <c r="K176" s="34">
        <f t="shared" si="41"/>
        <v>0</v>
      </c>
    </row>
    <row r="177" spans="1:11" x14ac:dyDescent="0.25">
      <c r="A177" s="32">
        <v>15</v>
      </c>
      <c r="B177" s="34">
        <f t="shared" ref="B177:K177" si="42">B136-B13</f>
        <v>0</v>
      </c>
      <c r="C177" s="34">
        <f t="shared" si="42"/>
        <v>-0.14149905977766208</v>
      </c>
      <c r="D177" s="34">
        <f t="shared" si="42"/>
        <v>-0.16176580876444402</v>
      </c>
      <c r="E177" s="34">
        <f t="shared" si="42"/>
        <v>-0.18235936888484361</v>
      </c>
      <c r="F177" s="34">
        <f t="shared" si="42"/>
        <v>-0.20429459296456298</v>
      </c>
      <c r="G177" s="34">
        <f t="shared" si="42"/>
        <v>-0.21104141546729849</v>
      </c>
      <c r="H177" s="34">
        <f t="shared" si="42"/>
        <v>0</v>
      </c>
      <c r="I177" s="34">
        <f t="shared" si="42"/>
        <v>0</v>
      </c>
      <c r="J177" s="34">
        <f t="shared" si="42"/>
        <v>0</v>
      </c>
      <c r="K177" s="34">
        <f t="shared" si="42"/>
        <v>0</v>
      </c>
    </row>
    <row r="178" spans="1:11" x14ac:dyDescent="0.25">
      <c r="A178" s="32">
        <v>16</v>
      </c>
      <c r="B178" s="34">
        <f t="shared" ref="B178:K178" si="43">B137-B14</f>
        <v>0</v>
      </c>
      <c r="C178" s="34">
        <f t="shared" si="43"/>
        <v>-0.14149905977766208</v>
      </c>
      <c r="D178" s="34">
        <f t="shared" si="43"/>
        <v>-0.16176580876444402</v>
      </c>
      <c r="E178" s="34">
        <f t="shared" si="43"/>
        <v>-0.18235936888484361</v>
      </c>
      <c r="F178" s="34">
        <f t="shared" si="43"/>
        <v>-0.20429459296456298</v>
      </c>
      <c r="G178" s="34">
        <f t="shared" si="43"/>
        <v>-0.21104141546729849</v>
      </c>
      <c r="H178" s="34">
        <f t="shared" si="43"/>
        <v>0</v>
      </c>
      <c r="I178" s="34">
        <f t="shared" si="43"/>
        <v>0</v>
      </c>
      <c r="J178" s="34">
        <f t="shared" si="43"/>
        <v>0</v>
      </c>
      <c r="K178" s="34">
        <f t="shared" si="43"/>
        <v>0</v>
      </c>
    </row>
    <row r="179" spans="1:11" x14ac:dyDescent="0.25">
      <c r="A179" s="32">
        <v>17</v>
      </c>
      <c r="B179" s="34">
        <f t="shared" ref="B179:K179" si="44">B138-B15</f>
        <v>0</v>
      </c>
      <c r="C179" s="34">
        <f t="shared" si="44"/>
        <v>0</v>
      </c>
      <c r="D179" s="34">
        <f t="shared" si="44"/>
        <v>0</v>
      </c>
      <c r="E179" s="34">
        <f t="shared" si="44"/>
        <v>0</v>
      </c>
      <c r="F179" s="34">
        <f t="shared" si="44"/>
        <v>0</v>
      </c>
      <c r="G179" s="34">
        <f t="shared" si="44"/>
        <v>0</v>
      </c>
      <c r="H179" s="34">
        <f t="shared" si="44"/>
        <v>0</v>
      </c>
      <c r="I179" s="34">
        <f t="shared" si="44"/>
        <v>0</v>
      </c>
      <c r="J179" s="34">
        <f t="shared" si="44"/>
        <v>0</v>
      </c>
      <c r="K179" s="34">
        <f t="shared" si="44"/>
        <v>0</v>
      </c>
    </row>
    <row r="180" spans="1:11" x14ac:dyDescent="0.25">
      <c r="A180" s="32">
        <v>18</v>
      </c>
      <c r="B180" s="34">
        <f t="shared" ref="B180:K180" si="45">B139-B16</f>
        <v>0</v>
      </c>
      <c r="C180" s="34">
        <f t="shared" si="45"/>
        <v>0</v>
      </c>
      <c r="D180" s="34">
        <f t="shared" si="45"/>
        <v>0</v>
      </c>
      <c r="E180" s="34">
        <f t="shared" si="45"/>
        <v>0</v>
      </c>
      <c r="F180" s="34">
        <f t="shared" si="45"/>
        <v>0</v>
      </c>
      <c r="G180" s="34">
        <f t="shared" si="45"/>
        <v>0</v>
      </c>
      <c r="H180" s="34">
        <f t="shared" si="45"/>
        <v>0</v>
      </c>
      <c r="I180" s="34">
        <f t="shared" si="45"/>
        <v>0</v>
      </c>
      <c r="J180" s="34">
        <f t="shared" si="45"/>
        <v>0</v>
      </c>
      <c r="K180" s="34">
        <f t="shared" si="45"/>
        <v>0</v>
      </c>
    </row>
    <row r="181" spans="1:11" x14ac:dyDescent="0.25">
      <c r="A181" s="32">
        <v>19</v>
      </c>
      <c r="B181" s="34">
        <f t="shared" ref="B181:K183" si="46">B140-B17</f>
        <v>0</v>
      </c>
      <c r="C181" s="34">
        <f t="shared" si="46"/>
        <v>0</v>
      </c>
      <c r="D181" s="34">
        <f t="shared" si="46"/>
        <v>0</v>
      </c>
      <c r="E181" s="34">
        <f t="shared" si="46"/>
        <v>0</v>
      </c>
      <c r="F181" s="34">
        <f t="shared" si="46"/>
        <v>0</v>
      </c>
      <c r="G181" s="34">
        <f t="shared" si="46"/>
        <v>0</v>
      </c>
      <c r="H181" s="34">
        <f t="shared" si="46"/>
        <v>0</v>
      </c>
      <c r="I181" s="34">
        <f t="shared" si="46"/>
        <v>0</v>
      </c>
      <c r="J181" s="34">
        <f t="shared" si="46"/>
        <v>0</v>
      </c>
      <c r="K181" s="34">
        <f t="shared" si="46"/>
        <v>0</v>
      </c>
    </row>
    <row r="182" spans="1:11" x14ac:dyDescent="0.25">
      <c r="A182" s="32" t="s">
        <v>4</v>
      </c>
      <c r="B182" s="32" t="s">
        <v>1</v>
      </c>
      <c r="C182" s="35">
        <v>2</v>
      </c>
      <c r="D182" s="35">
        <v>3</v>
      </c>
      <c r="E182" s="35">
        <v>4</v>
      </c>
      <c r="F182" s="35">
        <v>5</v>
      </c>
      <c r="G182" s="35">
        <v>6</v>
      </c>
      <c r="H182" s="35">
        <v>7</v>
      </c>
      <c r="I182" s="35">
        <v>8</v>
      </c>
      <c r="J182" s="35">
        <v>9</v>
      </c>
      <c r="K182" s="35">
        <v>10</v>
      </c>
    </row>
    <row r="183" spans="1:11" x14ac:dyDescent="0.25">
      <c r="A183" s="32">
        <v>13</v>
      </c>
      <c r="B183" s="34">
        <f t="shared" si="46"/>
        <v>0</v>
      </c>
      <c r="C183" s="34">
        <f t="shared" si="46"/>
        <v>-6.8619499275663048E-2</v>
      </c>
      <c r="D183" s="34">
        <f t="shared" si="46"/>
        <v>-7.844779191311041E-2</v>
      </c>
      <c r="E183" s="34">
        <f t="shared" si="46"/>
        <v>-0.10149695970072052</v>
      </c>
      <c r="F183" s="34">
        <f t="shared" si="46"/>
        <v>-0.1137055924025118</v>
      </c>
      <c r="G183" s="34">
        <f t="shared" si="46"/>
        <v>-0.25974328057513674</v>
      </c>
      <c r="H183" s="34">
        <f t="shared" si="46"/>
        <v>-1.5265566588595902E-16</v>
      </c>
      <c r="I183" s="34">
        <f t="shared" si="46"/>
        <v>0</v>
      </c>
      <c r="J183" s="34">
        <f t="shared" si="46"/>
        <v>0</v>
      </c>
      <c r="K183" s="34">
        <f t="shared" si="46"/>
        <v>0</v>
      </c>
    </row>
    <row r="184" spans="1:11" x14ac:dyDescent="0.25">
      <c r="A184" s="32">
        <v>14</v>
      </c>
      <c r="B184" s="34">
        <f t="shared" ref="B184:K184" si="47">B143-B20</f>
        <v>0</v>
      </c>
      <c r="C184" s="34">
        <f t="shared" si="47"/>
        <v>-7.3825182168662962E-2</v>
      </c>
      <c r="D184" s="34">
        <f t="shared" si="47"/>
        <v>-8.4399078831062763E-2</v>
      </c>
      <c r="E184" s="34">
        <f t="shared" si="47"/>
        <v>-0.10727284607101496</v>
      </c>
      <c r="F184" s="34">
        <f t="shared" si="47"/>
        <v>-0.25143949903330798</v>
      </c>
      <c r="G184" s="34">
        <f t="shared" si="47"/>
        <v>-0.25974328057513651</v>
      </c>
      <c r="H184" s="34">
        <f t="shared" si="47"/>
        <v>-1.8041124150158794E-16</v>
      </c>
      <c r="I184" s="34">
        <f t="shared" si="47"/>
        <v>-2.7755575615628914E-17</v>
      </c>
      <c r="J184" s="34">
        <f t="shared" si="47"/>
        <v>0</v>
      </c>
      <c r="K184" s="34">
        <f t="shared" si="47"/>
        <v>0</v>
      </c>
    </row>
    <row r="185" spans="1:11" x14ac:dyDescent="0.25">
      <c r="A185" s="32">
        <v>15</v>
      </c>
      <c r="B185" s="34">
        <f t="shared" ref="B185:K185" si="48">B144-B21</f>
        <v>0</v>
      </c>
      <c r="C185" s="34">
        <f t="shared" si="48"/>
        <v>-7.8659030569305871E-2</v>
      </c>
      <c r="D185" s="34">
        <f t="shared" si="48"/>
        <v>-8.9925273826304331E-2</v>
      </c>
      <c r="E185" s="34">
        <f t="shared" si="48"/>
        <v>-0.11263616912914554</v>
      </c>
      <c r="F185" s="34">
        <f t="shared" si="48"/>
        <v>-0.25143949903330798</v>
      </c>
      <c r="G185" s="34">
        <f t="shared" si="48"/>
        <v>-0.25974328057513674</v>
      </c>
      <c r="H185" s="34">
        <f t="shared" si="48"/>
        <v>0</v>
      </c>
      <c r="I185" s="34">
        <f t="shared" si="48"/>
        <v>4.163336342344337E-17</v>
      </c>
      <c r="J185" s="34">
        <f t="shared" si="48"/>
        <v>0</v>
      </c>
      <c r="K185" s="34">
        <f t="shared" si="48"/>
        <v>0</v>
      </c>
    </row>
    <row r="186" spans="1:11" x14ac:dyDescent="0.25">
      <c r="A186" s="32">
        <v>16</v>
      </c>
      <c r="B186" s="34">
        <f t="shared" ref="B186:K186" si="49">B145-B22</f>
        <v>0</v>
      </c>
      <c r="C186" s="34">
        <f t="shared" si="49"/>
        <v>-8.314760408418842E-2</v>
      </c>
      <c r="D186" s="34">
        <f t="shared" si="49"/>
        <v>-9.5056740607599999E-2</v>
      </c>
      <c r="E186" s="34">
        <f t="shared" si="49"/>
        <v>-0.22444230016596137</v>
      </c>
      <c r="F186" s="34">
        <f t="shared" si="49"/>
        <v>-0.25143949903330798</v>
      </c>
      <c r="G186" s="34">
        <f t="shared" si="49"/>
        <v>-0.25974328057513674</v>
      </c>
      <c r="H186" s="34">
        <f t="shared" si="49"/>
        <v>-1.3877787807814457E-16</v>
      </c>
      <c r="I186" s="34">
        <f t="shared" si="49"/>
        <v>0</v>
      </c>
      <c r="J186" s="34">
        <f t="shared" si="49"/>
        <v>0</v>
      </c>
      <c r="K186" s="34">
        <f t="shared" si="49"/>
        <v>0</v>
      </c>
    </row>
    <row r="187" spans="1:11" x14ac:dyDescent="0.25">
      <c r="A187" s="32">
        <v>17</v>
      </c>
      <c r="B187" s="34">
        <f t="shared" ref="B187:K187" si="50">B146-B23</f>
        <v>0</v>
      </c>
      <c r="C187" s="34">
        <f t="shared" si="50"/>
        <v>-4.6887262411533071E-2</v>
      </c>
      <c r="D187" s="34">
        <f t="shared" si="50"/>
        <v>-0.12443523751111066</v>
      </c>
      <c r="E187" s="34">
        <f t="shared" si="50"/>
        <v>-0.14027643760372588</v>
      </c>
      <c r="F187" s="34">
        <f t="shared" si="50"/>
        <v>-0.15714968689581768</v>
      </c>
      <c r="G187" s="34">
        <f t="shared" si="50"/>
        <v>-0.16233955035946035</v>
      </c>
      <c r="H187" s="34">
        <f t="shared" si="50"/>
        <v>-6.2450045135165055E-17</v>
      </c>
      <c r="I187" s="34">
        <f t="shared" si="50"/>
        <v>0</v>
      </c>
      <c r="J187" s="34">
        <f t="shared" si="50"/>
        <v>0</v>
      </c>
      <c r="K187" s="34">
        <f t="shared" si="50"/>
        <v>0</v>
      </c>
    </row>
    <row r="188" spans="1:11" x14ac:dyDescent="0.25">
      <c r="A188" s="32">
        <v>18</v>
      </c>
      <c r="B188" s="34">
        <f t="shared" ref="B188:K188" si="51">B147-B24</f>
        <v>0</v>
      </c>
      <c r="C188" s="34">
        <f t="shared" si="51"/>
        <v>0</v>
      </c>
      <c r="D188" s="34">
        <f t="shared" si="51"/>
        <v>-0.12443523751111088</v>
      </c>
      <c r="E188" s="34">
        <f t="shared" si="51"/>
        <v>-0.14027643760372577</v>
      </c>
      <c r="F188" s="34">
        <f t="shared" si="51"/>
        <v>-0.1571496868958176</v>
      </c>
      <c r="G188" s="34">
        <f t="shared" si="51"/>
        <v>-0.16233955035946041</v>
      </c>
      <c r="H188" s="34">
        <f t="shared" si="51"/>
        <v>0</v>
      </c>
      <c r="I188" s="34">
        <f t="shared" si="51"/>
        <v>0</v>
      </c>
      <c r="J188" s="34">
        <f t="shared" si="51"/>
        <v>0</v>
      </c>
      <c r="K188" s="34">
        <f t="shared" si="51"/>
        <v>0</v>
      </c>
    </row>
    <row r="189" spans="1:11" x14ac:dyDescent="0.25">
      <c r="A189" s="32">
        <v>19</v>
      </c>
      <c r="B189" s="34">
        <f t="shared" ref="B189:K189" si="52">B148-B25</f>
        <v>0</v>
      </c>
      <c r="C189" s="34">
        <f t="shared" si="52"/>
        <v>0</v>
      </c>
      <c r="D189" s="34">
        <f t="shared" si="52"/>
        <v>0</v>
      </c>
      <c r="E189" s="34">
        <f t="shared" si="52"/>
        <v>0</v>
      </c>
      <c r="F189" s="34">
        <f t="shared" si="52"/>
        <v>0</v>
      </c>
      <c r="G189" s="34">
        <f t="shared" si="52"/>
        <v>0</v>
      </c>
      <c r="H189" s="34">
        <f t="shared" si="52"/>
        <v>0</v>
      </c>
      <c r="I189" s="34">
        <f t="shared" si="52"/>
        <v>0</v>
      </c>
      <c r="J189" s="34">
        <f t="shared" si="52"/>
        <v>0</v>
      </c>
      <c r="K189" s="34">
        <f t="shared" si="52"/>
        <v>0</v>
      </c>
    </row>
    <row r="190" spans="1:11" x14ac:dyDescent="0.25">
      <c r="A190" s="32">
        <v>20</v>
      </c>
      <c r="B190" s="34">
        <f t="shared" ref="B190:K190" si="53">B149-B26</f>
        <v>0</v>
      </c>
      <c r="C190" s="34">
        <f t="shared" si="53"/>
        <v>0</v>
      </c>
      <c r="D190" s="34">
        <f t="shared" si="53"/>
        <v>0</v>
      </c>
      <c r="E190" s="34">
        <f t="shared" si="53"/>
        <v>0</v>
      </c>
      <c r="F190" s="34">
        <f t="shared" si="53"/>
        <v>0</v>
      </c>
      <c r="G190" s="34">
        <f t="shared" si="53"/>
        <v>0</v>
      </c>
      <c r="H190" s="34">
        <f t="shared" si="53"/>
        <v>0</v>
      </c>
      <c r="I190" s="34">
        <f t="shared" si="53"/>
        <v>0</v>
      </c>
      <c r="J190" s="34">
        <f t="shared" si="53"/>
        <v>0</v>
      </c>
      <c r="K190" s="34">
        <f t="shared" si="53"/>
        <v>0</v>
      </c>
    </row>
    <row r="191" spans="1:11" x14ac:dyDescent="0.25">
      <c r="A191" s="32">
        <v>21</v>
      </c>
      <c r="B191" s="34">
        <f t="shared" ref="B191:K193" si="54">B150-B27</f>
        <v>0</v>
      </c>
      <c r="C191" s="34">
        <f t="shared" si="54"/>
        <v>0</v>
      </c>
      <c r="D191" s="34">
        <f t="shared" si="54"/>
        <v>0</v>
      </c>
      <c r="E191" s="34">
        <f t="shared" si="54"/>
        <v>0</v>
      </c>
      <c r="F191" s="34">
        <f t="shared" si="54"/>
        <v>0</v>
      </c>
      <c r="G191" s="34">
        <f t="shared" si="54"/>
        <v>0</v>
      </c>
      <c r="H191" s="34">
        <f t="shared" si="54"/>
        <v>0</v>
      </c>
      <c r="I191" s="34">
        <f t="shared" si="54"/>
        <v>0</v>
      </c>
      <c r="J191" s="34">
        <f t="shared" si="54"/>
        <v>0</v>
      </c>
      <c r="K191" s="34">
        <f t="shared" si="54"/>
        <v>0</v>
      </c>
    </row>
    <row r="192" spans="1:11" x14ac:dyDescent="0.25">
      <c r="A192" s="32" t="s">
        <v>10</v>
      </c>
      <c r="B192" s="32" t="s">
        <v>1</v>
      </c>
      <c r="C192" s="35">
        <v>2</v>
      </c>
      <c r="D192" s="35">
        <v>3</v>
      </c>
      <c r="E192" s="35">
        <v>4</v>
      </c>
      <c r="F192" s="35">
        <v>5</v>
      </c>
      <c r="G192" s="35">
        <v>6</v>
      </c>
      <c r="H192" s="35">
        <v>7</v>
      </c>
      <c r="I192" s="35">
        <v>8</v>
      </c>
      <c r="J192" s="35">
        <v>9</v>
      </c>
      <c r="K192" s="35">
        <v>10</v>
      </c>
    </row>
    <row r="193" spans="1:11" x14ac:dyDescent="0.25">
      <c r="A193" s="32" t="s">
        <v>1</v>
      </c>
      <c r="B193" s="34">
        <f t="shared" si="54"/>
        <v>1.6653345369377348E-16</v>
      </c>
      <c r="C193" s="34">
        <f t="shared" si="54"/>
        <v>-0.10884543059820162</v>
      </c>
      <c r="D193" s="34">
        <f t="shared" si="54"/>
        <v>-0.12443523751111085</v>
      </c>
      <c r="E193" s="34">
        <f t="shared" si="54"/>
        <v>-0.14027643760372577</v>
      </c>
      <c r="F193" s="34">
        <f t="shared" si="54"/>
        <v>-0.15714968689581776</v>
      </c>
      <c r="G193" s="34">
        <f t="shared" si="54"/>
        <v>-0.16233955035946046</v>
      </c>
      <c r="H193" s="34">
        <f t="shared" si="54"/>
        <v>-3.8617947495257154E-2</v>
      </c>
      <c r="I193" s="34">
        <f t="shared" si="54"/>
        <v>-2.5101665871916923E-2</v>
      </c>
      <c r="J193" s="34">
        <f t="shared" si="54"/>
        <v>-1.2550832935958489E-2</v>
      </c>
      <c r="K193" s="34">
        <f t="shared" si="54"/>
        <v>1.1102230246251565E-16</v>
      </c>
    </row>
    <row r="194" spans="1:11" x14ac:dyDescent="0.25">
      <c r="A194" s="32">
        <v>2</v>
      </c>
      <c r="B194" s="34">
        <f t="shared" ref="B194:K194" si="55">B153-B30</f>
        <v>0</v>
      </c>
      <c r="C194" s="34">
        <f t="shared" si="55"/>
        <v>-9.1111792343147188E-2</v>
      </c>
      <c r="D194" s="34">
        <f t="shared" si="55"/>
        <v>-0.10416163046967482</v>
      </c>
      <c r="E194" s="34">
        <f t="shared" si="55"/>
        <v>-0.24995775424132838</v>
      </c>
      <c r="F194" s="34">
        <f t="shared" si="55"/>
        <v>-0.28002409732682815</v>
      </c>
      <c r="G194" s="34">
        <f t="shared" si="55"/>
        <v>-0.2892718843276354</v>
      </c>
      <c r="H194" s="34">
        <f t="shared" si="55"/>
        <v>-1.6653345369377348E-16</v>
      </c>
      <c r="I194" s="34">
        <f t="shared" si="55"/>
        <v>0</v>
      </c>
      <c r="J194" s="34">
        <f t="shared" si="55"/>
        <v>0</v>
      </c>
      <c r="K194" s="34">
        <f t="shared" si="55"/>
        <v>0</v>
      </c>
    </row>
    <row r="195" spans="1:11" x14ac:dyDescent="0.25">
      <c r="A195" s="32">
        <v>3</v>
      </c>
      <c r="B195" s="34">
        <f t="shared" ref="B195:K195" si="56">B154-B31</f>
        <v>0</v>
      </c>
      <c r="C195" s="34">
        <f t="shared" si="56"/>
        <v>-9.8406772324628078E-2</v>
      </c>
      <c r="D195" s="34">
        <f t="shared" si="56"/>
        <v>-0.11250146211575768</v>
      </c>
      <c r="E195" s="34">
        <f t="shared" si="56"/>
        <v>-0.25841983580345929</v>
      </c>
      <c r="F195" s="34">
        <f t="shared" si="56"/>
        <v>-0.28950404628113813</v>
      </c>
      <c r="G195" s="34">
        <f t="shared" si="56"/>
        <v>-0.29906490829779164</v>
      </c>
      <c r="H195" s="34">
        <f t="shared" si="56"/>
        <v>-1.6653345369377348E-16</v>
      </c>
      <c r="I195" s="34">
        <f t="shared" si="56"/>
        <v>0</v>
      </c>
      <c r="J195" s="34">
        <f t="shared" si="56"/>
        <v>0</v>
      </c>
      <c r="K195" s="34">
        <f t="shared" si="56"/>
        <v>0</v>
      </c>
    </row>
    <row r="196" spans="1:11" x14ac:dyDescent="0.25">
      <c r="A196" s="32">
        <v>4</v>
      </c>
      <c r="B196" s="34">
        <f t="shared" ref="B196:K196" si="57">B155-B32</f>
        <v>0</v>
      </c>
      <c r="C196" s="34">
        <f t="shared" si="57"/>
        <v>-5.4100687397922682E-2</v>
      </c>
      <c r="D196" s="34">
        <f t="shared" si="57"/>
        <v>-6.1849467165285943E-2</v>
      </c>
      <c r="E196" s="34">
        <f t="shared" si="57"/>
        <v>-8.0928714002149627E-2</v>
      </c>
      <c r="F196" s="34">
        <f t="shared" si="57"/>
        <v>-9.0663280901433302E-2</v>
      </c>
      <c r="G196" s="34">
        <f t="shared" si="57"/>
        <v>-9.3657432899688725E-2</v>
      </c>
      <c r="H196" s="34">
        <f t="shared" si="57"/>
        <v>-1.6653345369377348E-16</v>
      </c>
      <c r="I196" s="34">
        <f t="shared" si="57"/>
        <v>9.0205620750793969E-17</v>
      </c>
      <c r="J196" s="34">
        <f t="shared" si="57"/>
        <v>0</v>
      </c>
      <c r="K196" s="34">
        <f t="shared" si="57"/>
        <v>0</v>
      </c>
    </row>
    <row r="197" spans="1:11" x14ac:dyDescent="0.25">
      <c r="A197" s="32">
        <v>5</v>
      </c>
      <c r="B197" s="34">
        <f t="shared" ref="B197:K197" si="58">B156-B33</f>
        <v>0</v>
      </c>
      <c r="C197" s="34">
        <f t="shared" si="58"/>
        <v>-0.10884543059820151</v>
      </c>
      <c r="D197" s="34">
        <f t="shared" si="58"/>
        <v>-0.12443523751111096</v>
      </c>
      <c r="E197" s="34">
        <f t="shared" si="58"/>
        <v>-0.14027643760372588</v>
      </c>
      <c r="F197" s="34">
        <f t="shared" si="58"/>
        <v>-0.15714968689581776</v>
      </c>
      <c r="G197" s="34">
        <f t="shared" si="58"/>
        <v>-0.16233955035946035</v>
      </c>
      <c r="H197" s="34">
        <f t="shared" si="58"/>
        <v>-3.861794749525721E-2</v>
      </c>
      <c r="I197" s="34">
        <f t="shared" si="58"/>
        <v>-2.5101665871916923E-2</v>
      </c>
      <c r="J197" s="34">
        <f t="shared" si="58"/>
        <v>-1.2550832935958489E-2</v>
      </c>
      <c r="K197" s="34">
        <f t="shared" si="58"/>
        <v>0</v>
      </c>
    </row>
    <row r="198" spans="1:11" x14ac:dyDescent="0.25">
      <c r="A198" s="32">
        <v>6</v>
      </c>
      <c r="B198" s="34">
        <f t="shared" ref="B198:K198" si="59">B157-B34</f>
        <v>0</v>
      </c>
      <c r="C198" s="34">
        <f t="shared" si="59"/>
        <v>-4.3538172239280637E-2</v>
      </c>
      <c r="D198" s="34">
        <f t="shared" si="59"/>
        <v>-0.22500292423151513</v>
      </c>
      <c r="E198" s="34">
        <f t="shared" si="59"/>
        <v>-0.28088489044438369</v>
      </c>
      <c r="F198" s="34">
        <f t="shared" si="59"/>
        <v>-0.31467132571328221</v>
      </c>
      <c r="G198" s="34">
        <f t="shared" si="59"/>
        <v>-0.32506333634107354</v>
      </c>
      <c r="H198" s="34">
        <f t="shared" si="59"/>
        <v>0</v>
      </c>
      <c r="I198" s="34">
        <f t="shared" si="59"/>
        <v>0</v>
      </c>
      <c r="J198" s="34">
        <f t="shared" si="59"/>
        <v>0</v>
      </c>
      <c r="K198" s="34">
        <f t="shared" si="59"/>
        <v>0</v>
      </c>
    </row>
    <row r="199" spans="1:11" x14ac:dyDescent="0.25">
      <c r="A199" s="32">
        <v>7</v>
      </c>
      <c r="B199" s="34">
        <f t="shared" ref="B199:K199" si="60">B158-B35</f>
        <v>0</v>
      </c>
      <c r="C199" s="34">
        <f t="shared" si="60"/>
        <v>-0.11596967862734195</v>
      </c>
      <c r="D199" s="34">
        <f t="shared" si="60"/>
        <v>-0.13257988346199739</v>
      </c>
      <c r="E199" s="34">
        <f t="shared" si="60"/>
        <v>-0.17347796129691556</v>
      </c>
      <c r="F199" s="34">
        <f t="shared" si="60"/>
        <v>-0.19434487906050812</v>
      </c>
      <c r="G199" s="34">
        <f t="shared" si="60"/>
        <v>-0.20076311257471754</v>
      </c>
      <c r="H199" s="34">
        <f t="shared" si="60"/>
        <v>0</v>
      </c>
      <c r="I199" s="34">
        <f t="shared" si="60"/>
        <v>0</v>
      </c>
      <c r="J199" s="34">
        <f t="shared" si="60"/>
        <v>0</v>
      </c>
      <c r="K199" s="34">
        <f t="shared" si="60"/>
        <v>0</v>
      </c>
    </row>
    <row r="200" spans="1:11" x14ac:dyDescent="0.25">
      <c r="A200" s="32">
        <v>8</v>
      </c>
      <c r="B200" s="34">
        <f t="shared" ref="B200:K200" si="61">B159-B36</f>
        <v>0</v>
      </c>
      <c r="C200" s="34">
        <f t="shared" si="61"/>
        <v>-0.10820137479584548</v>
      </c>
      <c r="D200" s="34">
        <f t="shared" si="61"/>
        <v>-0.12369893433057177</v>
      </c>
      <c r="E200" s="34">
        <f t="shared" si="61"/>
        <v>-0.16185742800429903</v>
      </c>
      <c r="F200" s="34">
        <f t="shared" si="61"/>
        <v>-0.1813265618028666</v>
      </c>
      <c r="G200" s="34">
        <f t="shared" si="61"/>
        <v>-0.18731486579937745</v>
      </c>
      <c r="H200" s="34">
        <f t="shared" si="61"/>
        <v>-2.2204460492503131E-16</v>
      </c>
      <c r="I200" s="34">
        <f t="shared" si="61"/>
        <v>0</v>
      </c>
      <c r="J200" s="34">
        <f t="shared" si="61"/>
        <v>0</v>
      </c>
      <c r="K200" s="34">
        <f t="shared" si="61"/>
        <v>0</v>
      </c>
    </row>
    <row r="201" spans="1:11" x14ac:dyDescent="0.25">
      <c r="A201" s="32">
        <v>9</v>
      </c>
      <c r="B201" s="34">
        <f t="shared" ref="B201:K201" si="62">B160-B37</f>
        <v>0</v>
      </c>
      <c r="C201" s="34">
        <f t="shared" si="62"/>
        <v>-0.10098794980945558</v>
      </c>
      <c r="D201" s="34">
        <f t="shared" si="62"/>
        <v>-0.11545233870853389</v>
      </c>
      <c r="E201" s="34">
        <f t="shared" si="62"/>
        <v>-0.15106693280401257</v>
      </c>
      <c r="F201" s="34">
        <f t="shared" si="62"/>
        <v>-0.16923812434934227</v>
      </c>
      <c r="G201" s="34">
        <f t="shared" si="62"/>
        <v>-0.17482720807941921</v>
      </c>
      <c r="H201" s="34">
        <f t="shared" si="62"/>
        <v>0</v>
      </c>
      <c r="I201" s="34">
        <f t="shared" si="62"/>
        <v>0</v>
      </c>
      <c r="J201" s="34">
        <f t="shared" si="62"/>
        <v>1.3877787807814457E-16</v>
      </c>
      <c r="K201" s="34">
        <f t="shared" si="62"/>
        <v>0</v>
      </c>
    </row>
    <row r="202" spans="1:11" x14ac:dyDescent="0.25">
      <c r="A202" s="32">
        <v>10</v>
      </c>
      <c r="B202" s="34">
        <f t="shared" ref="B202:K204" si="63">B161-B38</f>
        <v>0</v>
      </c>
      <c r="C202" s="34">
        <f t="shared" si="63"/>
        <v>0</v>
      </c>
      <c r="D202" s="34">
        <f t="shared" si="63"/>
        <v>0</v>
      </c>
      <c r="E202" s="34">
        <f t="shared" si="63"/>
        <v>0</v>
      </c>
      <c r="F202" s="34">
        <f t="shared" si="63"/>
        <v>0</v>
      </c>
      <c r="G202" s="34">
        <f t="shared" si="63"/>
        <v>0</v>
      </c>
      <c r="H202" s="34">
        <f t="shared" si="63"/>
        <v>0</v>
      </c>
      <c r="I202" s="34">
        <f t="shared" si="63"/>
        <v>0</v>
      </c>
      <c r="J202" s="34">
        <f t="shared" si="63"/>
        <v>0</v>
      </c>
      <c r="K202" s="34">
        <f t="shared" si="63"/>
        <v>0</v>
      </c>
    </row>
    <row r="204" spans="1:11" x14ac:dyDescent="0.25">
      <c r="A204" s="37" t="s">
        <v>11</v>
      </c>
      <c r="B204" s="38"/>
      <c r="C204" s="34">
        <f t="shared" si="63"/>
        <v>0</v>
      </c>
    </row>
  </sheetData>
  <sheetProtection sheet="1" objects="1" scenarios="1"/>
  <mergeCells count="6">
    <mergeCell ref="A1:U1"/>
    <mergeCell ref="A165:K165"/>
    <mergeCell ref="M14:P14"/>
    <mergeCell ref="A42:K42"/>
    <mergeCell ref="A83:K83"/>
    <mergeCell ref="A124:K124"/>
  </mergeCells>
  <phoneticPr fontId="16" type="noConversion"/>
  <conditionalFormatting sqref="B39:K39">
    <cfRule type="containsText" dxfId="277" priority="150" operator="containsText" text="R">
      <formula>NOT(ISERROR(SEARCH("R",B39)))</formula>
    </cfRule>
    <cfRule type="containsText" dxfId="276" priority="151" operator="containsText" text="D">
      <formula>NOT(ISERROR(SEARCH("D",B39)))</formula>
    </cfRule>
    <cfRule type="containsText" dxfId="275" priority="152" operator="containsText" text="S">
      <formula>NOT(ISERROR(SEARCH("S",B39)))</formula>
    </cfRule>
    <cfRule type="containsText" dxfId="274" priority="153" operator="containsText" text="H">
      <formula>NOT(ISERROR(SEARCH("H",B39)))</formula>
    </cfRule>
  </conditionalFormatting>
  <conditionalFormatting sqref="B39:K39">
    <cfRule type="containsText" dxfId="273" priority="149" operator="containsText" text="P">
      <formula>NOT(ISERROR(SEARCH("P",B39)))</formula>
    </cfRule>
  </conditionalFormatting>
  <conditionalFormatting sqref="B3:K17">
    <cfRule type="containsText" dxfId="272" priority="135" operator="containsText" text="R">
      <formula>NOT(ISERROR(SEARCH("R",B3)))</formula>
    </cfRule>
    <cfRule type="containsText" dxfId="271" priority="136" operator="containsText" text="D">
      <formula>NOT(ISERROR(SEARCH("D",B3)))</formula>
    </cfRule>
    <cfRule type="containsText" dxfId="270" priority="137" operator="containsText" text="S">
      <formula>NOT(ISERROR(SEARCH("S",B3)))</formula>
    </cfRule>
    <cfRule type="containsText" dxfId="269" priority="138" operator="containsText" text="H">
      <formula>NOT(ISERROR(SEARCH("H",B3)))</formula>
    </cfRule>
  </conditionalFormatting>
  <conditionalFormatting sqref="B3:K17">
    <cfRule type="containsText" dxfId="268" priority="134" operator="containsText" text="P">
      <formula>NOT(ISERROR(SEARCH("P",B3)))</formula>
    </cfRule>
  </conditionalFormatting>
  <conditionalFormatting sqref="B3:K17">
    <cfRule type="colorScale" priority="13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267" priority="117" operator="containsText" text="R">
      <formula>NOT(ISERROR(SEARCH("R",B19)))</formula>
    </cfRule>
    <cfRule type="containsText" dxfId="266" priority="118" operator="containsText" text="D">
      <formula>NOT(ISERROR(SEARCH("D",B19)))</formula>
    </cfRule>
    <cfRule type="containsText" dxfId="265" priority="119" operator="containsText" text="S">
      <formula>NOT(ISERROR(SEARCH("S",B19)))</formula>
    </cfRule>
    <cfRule type="containsText" dxfId="264" priority="120" operator="containsText" text="H">
      <formula>NOT(ISERROR(SEARCH("H",B19)))</formula>
    </cfRule>
  </conditionalFormatting>
  <conditionalFormatting sqref="B19:K27">
    <cfRule type="containsText" dxfId="263" priority="116" operator="containsText" text="P">
      <formula>NOT(ISERROR(SEARCH("P",B19)))</formula>
    </cfRule>
  </conditionalFormatting>
  <conditionalFormatting sqref="B19:K27">
    <cfRule type="colorScale" priority="11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262" priority="111" operator="containsText" text="R">
      <formula>NOT(ISERROR(SEARCH("R",B29)))</formula>
    </cfRule>
    <cfRule type="containsText" dxfId="261" priority="112" operator="containsText" text="D">
      <formula>NOT(ISERROR(SEARCH("D",B29)))</formula>
    </cfRule>
    <cfRule type="containsText" dxfId="260" priority="113" operator="containsText" text="S">
      <formula>NOT(ISERROR(SEARCH("S",B29)))</formula>
    </cfRule>
    <cfRule type="containsText" dxfId="259" priority="114" operator="containsText" text="H">
      <formula>NOT(ISERROR(SEARCH("H",B29)))</formula>
    </cfRule>
  </conditionalFormatting>
  <conditionalFormatting sqref="B29:K38">
    <cfRule type="containsText" dxfId="258" priority="110" operator="containsText" text="P">
      <formula>NOT(ISERROR(SEARCH("P",B29)))</formula>
    </cfRule>
  </conditionalFormatting>
  <conditionalFormatting sqref="B29:K38">
    <cfRule type="colorScale" priority="10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44:K58">
    <cfRule type="containsText" dxfId="257" priority="105" operator="containsText" text="R">
      <formula>NOT(ISERROR(SEARCH("R",B44)))</formula>
    </cfRule>
    <cfRule type="containsText" dxfId="256" priority="106" operator="containsText" text="D">
      <formula>NOT(ISERROR(SEARCH("D",B44)))</formula>
    </cfRule>
    <cfRule type="containsText" dxfId="255" priority="107" operator="containsText" text="S">
      <formula>NOT(ISERROR(SEARCH("S",B44)))</formula>
    </cfRule>
    <cfRule type="containsText" dxfId="254" priority="108" operator="containsText" text="H">
      <formula>NOT(ISERROR(SEARCH("H",B44)))</formula>
    </cfRule>
  </conditionalFormatting>
  <conditionalFormatting sqref="B44:K58">
    <cfRule type="containsText" dxfId="253" priority="104" operator="containsText" text="P">
      <formula>NOT(ISERROR(SEARCH("P",B44)))</formula>
    </cfRule>
  </conditionalFormatting>
  <conditionalFormatting sqref="B44:K58">
    <cfRule type="colorScale" priority="10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60:K68">
    <cfRule type="containsText" dxfId="252" priority="99" operator="containsText" text="R">
      <formula>NOT(ISERROR(SEARCH("R",B60)))</formula>
    </cfRule>
    <cfRule type="containsText" dxfId="251" priority="100" operator="containsText" text="D">
      <formula>NOT(ISERROR(SEARCH("D",B60)))</formula>
    </cfRule>
    <cfRule type="containsText" dxfId="250" priority="101" operator="containsText" text="S">
      <formula>NOT(ISERROR(SEARCH("S",B60)))</formula>
    </cfRule>
    <cfRule type="containsText" dxfId="249" priority="102" operator="containsText" text="H">
      <formula>NOT(ISERROR(SEARCH("H",B60)))</formula>
    </cfRule>
  </conditionalFormatting>
  <conditionalFormatting sqref="B60:K68">
    <cfRule type="containsText" dxfId="248" priority="98" operator="containsText" text="P">
      <formula>NOT(ISERROR(SEARCH("P",B60)))</formula>
    </cfRule>
  </conditionalFormatting>
  <conditionalFormatting sqref="B60:K68">
    <cfRule type="colorScale" priority="9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70:K79">
    <cfRule type="containsText" dxfId="247" priority="93" operator="containsText" text="R">
      <formula>NOT(ISERROR(SEARCH("R",B70)))</formula>
    </cfRule>
    <cfRule type="containsText" dxfId="246" priority="94" operator="containsText" text="D">
      <formula>NOT(ISERROR(SEARCH("D",B70)))</formula>
    </cfRule>
    <cfRule type="containsText" dxfId="245" priority="95" operator="containsText" text="S">
      <formula>NOT(ISERROR(SEARCH("S",B70)))</formula>
    </cfRule>
    <cfRule type="containsText" dxfId="244" priority="96" operator="containsText" text="H">
      <formula>NOT(ISERROR(SEARCH("H",B70)))</formula>
    </cfRule>
  </conditionalFormatting>
  <conditionalFormatting sqref="B70:K79">
    <cfRule type="containsText" dxfId="243" priority="92" operator="containsText" text="P">
      <formula>NOT(ISERROR(SEARCH("P",B70)))</formula>
    </cfRule>
  </conditionalFormatting>
  <conditionalFormatting sqref="B70:K79">
    <cfRule type="colorScale" priority="9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85:K99">
    <cfRule type="containsText" dxfId="242" priority="87" operator="containsText" text="R">
      <formula>NOT(ISERROR(SEARCH("R",B85)))</formula>
    </cfRule>
    <cfRule type="containsText" dxfId="241" priority="88" operator="containsText" text="D">
      <formula>NOT(ISERROR(SEARCH("D",B85)))</formula>
    </cfRule>
    <cfRule type="containsText" dxfId="240" priority="89" operator="containsText" text="S">
      <formula>NOT(ISERROR(SEARCH("S",B85)))</formula>
    </cfRule>
    <cfRule type="containsText" dxfId="239" priority="90" operator="containsText" text="H">
      <formula>NOT(ISERROR(SEARCH("H",B85)))</formula>
    </cfRule>
  </conditionalFormatting>
  <conditionalFormatting sqref="B85:K99">
    <cfRule type="containsText" dxfId="238" priority="86" operator="containsText" text="P">
      <formula>NOT(ISERROR(SEARCH("P",B85)))</formula>
    </cfRule>
  </conditionalFormatting>
  <conditionalFormatting sqref="B85:K99">
    <cfRule type="colorScale" priority="8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01:K109">
    <cfRule type="containsText" dxfId="237" priority="81" operator="containsText" text="R">
      <formula>NOT(ISERROR(SEARCH("R",B101)))</formula>
    </cfRule>
    <cfRule type="containsText" dxfId="236" priority="82" operator="containsText" text="D">
      <formula>NOT(ISERROR(SEARCH("D",B101)))</formula>
    </cfRule>
    <cfRule type="containsText" dxfId="235" priority="83" operator="containsText" text="S">
      <formula>NOT(ISERROR(SEARCH("S",B101)))</formula>
    </cfRule>
    <cfRule type="containsText" dxfId="234" priority="84" operator="containsText" text="H">
      <formula>NOT(ISERROR(SEARCH("H",B101)))</formula>
    </cfRule>
  </conditionalFormatting>
  <conditionalFormatting sqref="B101:K109">
    <cfRule type="containsText" dxfId="233" priority="80" operator="containsText" text="P">
      <formula>NOT(ISERROR(SEARCH("P",B101)))</formula>
    </cfRule>
  </conditionalFormatting>
  <conditionalFormatting sqref="B101:K109">
    <cfRule type="colorScale" priority="7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11:K120">
    <cfRule type="containsText" dxfId="232" priority="75" operator="containsText" text="R">
      <formula>NOT(ISERROR(SEARCH("R",B111)))</formula>
    </cfRule>
    <cfRule type="containsText" dxfId="231" priority="76" operator="containsText" text="D">
      <formula>NOT(ISERROR(SEARCH("D",B111)))</formula>
    </cfRule>
    <cfRule type="containsText" dxfId="230" priority="77" operator="containsText" text="S">
      <formula>NOT(ISERROR(SEARCH("S",B111)))</formula>
    </cfRule>
    <cfRule type="containsText" dxfId="229" priority="78" operator="containsText" text="H">
      <formula>NOT(ISERROR(SEARCH("H",B111)))</formula>
    </cfRule>
  </conditionalFormatting>
  <conditionalFormatting sqref="B111:K120">
    <cfRule type="containsText" dxfId="228" priority="74" operator="containsText" text="P">
      <formula>NOT(ISERROR(SEARCH("P",B111)))</formula>
    </cfRule>
  </conditionalFormatting>
  <conditionalFormatting sqref="B111:K120">
    <cfRule type="colorScale" priority="7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26:K140">
    <cfRule type="containsText" dxfId="227" priority="69" operator="containsText" text="R">
      <formula>NOT(ISERROR(SEARCH("R",B126)))</formula>
    </cfRule>
    <cfRule type="containsText" dxfId="226" priority="70" operator="containsText" text="D">
      <formula>NOT(ISERROR(SEARCH("D",B126)))</formula>
    </cfRule>
    <cfRule type="containsText" dxfId="225" priority="71" operator="containsText" text="S">
      <formula>NOT(ISERROR(SEARCH("S",B126)))</formula>
    </cfRule>
    <cfRule type="containsText" dxfId="224" priority="72" operator="containsText" text="H">
      <formula>NOT(ISERROR(SEARCH("H",B126)))</formula>
    </cfRule>
  </conditionalFormatting>
  <conditionalFormatting sqref="B126:K140">
    <cfRule type="containsText" dxfId="223" priority="68" operator="containsText" text="P">
      <formula>NOT(ISERROR(SEARCH("P",B126)))</formula>
    </cfRule>
  </conditionalFormatting>
  <conditionalFormatting sqref="B126:K140">
    <cfRule type="colorScale" priority="6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42:K150">
    <cfRule type="containsText" dxfId="222" priority="51" operator="containsText" text="R">
      <formula>NOT(ISERROR(SEARCH("R",B142)))</formula>
    </cfRule>
    <cfRule type="containsText" dxfId="221" priority="52" operator="containsText" text="D">
      <formula>NOT(ISERROR(SEARCH("D",B142)))</formula>
    </cfRule>
    <cfRule type="containsText" dxfId="220" priority="53" operator="containsText" text="S">
      <formula>NOT(ISERROR(SEARCH("S",B142)))</formula>
    </cfRule>
    <cfRule type="containsText" dxfId="219" priority="54" operator="containsText" text="H">
      <formula>NOT(ISERROR(SEARCH("H",B142)))</formula>
    </cfRule>
  </conditionalFormatting>
  <conditionalFormatting sqref="B142:K150">
    <cfRule type="containsText" dxfId="218" priority="50" operator="containsText" text="P">
      <formula>NOT(ISERROR(SEARCH("P",B142)))</formula>
    </cfRule>
  </conditionalFormatting>
  <conditionalFormatting sqref="B142:K150">
    <cfRule type="colorScale" priority="4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52:K161">
    <cfRule type="containsText" dxfId="217" priority="45" operator="containsText" text="R">
      <formula>NOT(ISERROR(SEARCH("R",B152)))</formula>
    </cfRule>
    <cfRule type="containsText" dxfId="216" priority="46" operator="containsText" text="D">
      <formula>NOT(ISERROR(SEARCH("D",B152)))</formula>
    </cfRule>
    <cfRule type="containsText" dxfId="215" priority="47" operator="containsText" text="S">
      <formula>NOT(ISERROR(SEARCH("S",B152)))</formula>
    </cfRule>
    <cfRule type="containsText" dxfId="214" priority="48" operator="containsText" text="H">
      <formula>NOT(ISERROR(SEARCH("H",B152)))</formula>
    </cfRule>
  </conditionalFormatting>
  <conditionalFormatting sqref="B152:K161">
    <cfRule type="containsText" dxfId="213" priority="44" operator="containsText" text="P">
      <formula>NOT(ISERROR(SEARCH("P",B152)))</formula>
    </cfRule>
  </conditionalFormatting>
  <conditionalFormatting sqref="B152:K161">
    <cfRule type="colorScale" priority="4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67:K181">
    <cfRule type="containsText" dxfId="212" priority="39" operator="containsText" text="R">
      <formula>NOT(ISERROR(SEARCH("R",B167)))</formula>
    </cfRule>
    <cfRule type="containsText" dxfId="211" priority="40" operator="containsText" text="D">
      <formula>NOT(ISERROR(SEARCH("D",B167)))</formula>
    </cfRule>
    <cfRule type="containsText" dxfId="210" priority="41" operator="containsText" text="S">
      <formula>NOT(ISERROR(SEARCH("S",B167)))</formula>
    </cfRule>
    <cfRule type="containsText" dxfId="209" priority="42" operator="containsText" text="H">
      <formula>NOT(ISERROR(SEARCH("H",B167)))</formula>
    </cfRule>
  </conditionalFormatting>
  <conditionalFormatting sqref="B167:K181">
    <cfRule type="containsText" dxfId="208" priority="38" operator="containsText" text="P">
      <formula>NOT(ISERROR(SEARCH("P",B167)))</formula>
    </cfRule>
  </conditionalFormatting>
  <conditionalFormatting sqref="B167:K181">
    <cfRule type="colorScale" priority="3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83:K191">
    <cfRule type="containsText" dxfId="207" priority="21" operator="containsText" text="R">
      <formula>NOT(ISERROR(SEARCH("R",B183)))</formula>
    </cfRule>
    <cfRule type="containsText" dxfId="206" priority="22" operator="containsText" text="D">
      <formula>NOT(ISERROR(SEARCH("D",B183)))</formula>
    </cfRule>
    <cfRule type="containsText" dxfId="205" priority="23" operator="containsText" text="S">
      <formula>NOT(ISERROR(SEARCH("S",B183)))</formula>
    </cfRule>
    <cfRule type="containsText" dxfId="204" priority="24" operator="containsText" text="H">
      <formula>NOT(ISERROR(SEARCH("H",B183)))</formula>
    </cfRule>
  </conditionalFormatting>
  <conditionalFormatting sqref="B183:K191">
    <cfRule type="containsText" dxfId="203" priority="20" operator="containsText" text="P">
      <formula>NOT(ISERROR(SEARCH("P",B183)))</formula>
    </cfRule>
  </conditionalFormatting>
  <conditionalFormatting sqref="B183:K191">
    <cfRule type="colorScale" priority="1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3:K202">
    <cfRule type="containsText" dxfId="202" priority="15" operator="containsText" text="R">
      <formula>NOT(ISERROR(SEARCH("R",B193)))</formula>
    </cfRule>
    <cfRule type="containsText" dxfId="201" priority="16" operator="containsText" text="D">
      <formula>NOT(ISERROR(SEARCH("D",B193)))</formula>
    </cfRule>
    <cfRule type="containsText" dxfId="200" priority="17" operator="containsText" text="S">
      <formula>NOT(ISERROR(SEARCH("S",B193)))</formula>
    </cfRule>
    <cfRule type="containsText" dxfId="199" priority="18" operator="containsText" text="H">
      <formula>NOT(ISERROR(SEARCH("H",B193)))</formula>
    </cfRule>
  </conditionalFormatting>
  <conditionalFormatting sqref="B193:K202">
    <cfRule type="containsText" dxfId="198" priority="14" operator="containsText" text="P">
      <formula>NOT(ISERROR(SEARCH("P",B193)))</formula>
    </cfRule>
  </conditionalFormatting>
  <conditionalFormatting sqref="B193:K202">
    <cfRule type="colorScale" priority="1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C163">
    <cfRule type="containsText" dxfId="197" priority="9" operator="containsText" text="R">
      <formula>NOT(ISERROR(SEARCH("R",C163)))</formula>
    </cfRule>
    <cfRule type="containsText" dxfId="196" priority="10" operator="containsText" text="D">
      <formula>NOT(ISERROR(SEARCH("D",C163)))</formula>
    </cfRule>
    <cfRule type="containsText" dxfId="195" priority="11" operator="containsText" text="S">
      <formula>NOT(ISERROR(SEARCH("S",C163)))</formula>
    </cfRule>
    <cfRule type="containsText" dxfId="194" priority="12" operator="containsText" text="H">
      <formula>NOT(ISERROR(SEARCH("H",C163)))</formula>
    </cfRule>
  </conditionalFormatting>
  <conditionalFormatting sqref="C163">
    <cfRule type="containsText" dxfId="193" priority="8" operator="containsText" text="P">
      <formula>NOT(ISERROR(SEARCH("P",C163)))</formula>
    </cfRule>
  </conditionalFormatting>
  <conditionalFormatting sqref="C163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C204">
    <cfRule type="containsText" dxfId="192" priority="3" operator="containsText" text="R">
      <formula>NOT(ISERROR(SEARCH("R",C204)))</formula>
    </cfRule>
    <cfRule type="containsText" dxfId="191" priority="4" operator="containsText" text="D">
      <formula>NOT(ISERROR(SEARCH("D",C204)))</formula>
    </cfRule>
    <cfRule type="containsText" dxfId="190" priority="5" operator="containsText" text="S">
      <formula>NOT(ISERROR(SEARCH("S",C204)))</formula>
    </cfRule>
    <cfRule type="containsText" dxfId="189" priority="6" operator="containsText" text="H">
      <formula>NOT(ISERROR(SEARCH("H",C204)))</formula>
    </cfRule>
  </conditionalFormatting>
  <conditionalFormatting sqref="C204">
    <cfRule type="containsText" dxfId="188" priority="2" operator="containsText" text="P">
      <formula>NOT(ISERROR(SEARCH("P",C204)))</formula>
    </cfRule>
  </conditionalFormatting>
  <conditionalFormatting sqref="C204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B78F-F989-47D1-8E43-C5F9B24D3FAA}">
  <sheetPr codeName="Sheet47"/>
  <dimension ref="A1:XFD290"/>
  <sheetViews>
    <sheetView workbookViewId="0">
      <selection sqref="A1:XFD1"/>
    </sheetView>
  </sheetViews>
  <sheetFormatPr defaultColWidth="8.75" defaultRowHeight="15.75" x14ac:dyDescent="0.25"/>
  <cols>
    <col min="3" max="3" width="8.75" customWidth="1"/>
    <col min="5" max="6" width="8.75" customWidth="1"/>
    <col min="10" max="10" width="8.75" customWidth="1"/>
  </cols>
  <sheetData>
    <row r="1" spans="1:16384" ht="27" thickBot="1" x14ac:dyDescent="0.45">
      <c r="A1" s="527" t="s">
        <v>289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527"/>
      <c r="AJ1" s="527"/>
      <c r="AK1" s="527"/>
      <c r="AL1" s="527"/>
      <c r="AM1" s="527"/>
      <c r="AN1" s="527"/>
      <c r="AO1" s="527"/>
      <c r="AP1" s="527"/>
      <c r="AQ1" s="527"/>
      <c r="AR1" s="527"/>
      <c r="AS1" s="527"/>
      <c r="AT1" s="527"/>
      <c r="AU1" s="527"/>
      <c r="AV1" s="527"/>
      <c r="AW1" s="527"/>
      <c r="AX1" s="527"/>
      <c r="AY1" s="527"/>
      <c r="AZ1" s="527"/>
      <c r="BA1" s="527"/>
      <c r="BB1" s="527"/>
      <c r="BC1" s="527"/>
      <c r="BD1" s="527"/>
      <c r="BE1" s="527"/>
      <c r="BF1" s="527"/>
      <c r="BG1" s="527"/>
      <c r="BH1" s="527"/>
      <c r="BI1" s="527"/>
      <c r="BJ1" s="527"/>
      <c r="BK1" s="527"/>
      <c r="BL1" s="527"/>
      <c r="BM1" s="527"/>
      <c r="BN1" s="527"/>
      <c r="BO1" s="527"/>
      <c r="BP1" s="527"/>
      <c r="BQ1" s="527"/>
      <c r="BR1" s="527"/>
      <c r="BS1" s="527"/>
      <c r="BT1" s="527"/>
      <c r="BU1" s="527"/>
      <c r="BV1" s="527"/>
      <c r="BW1" s="527"/>
      <c r="BX1" s="527"/>
      <c r="BY1" s="527"/>
      <c r="BZ1" s="527"/>
      <c r="CA1" s="527"/>
      <c r="CB1" s="527"/>
      <c r="CC1" s="527"/>
      <c r="CD1" s="527"/>
      <c r="CE1" s="527"/>
      <c r="CF1" s="527"/>
      <c r="CG1" s="527"/>
      <c r="CH1" s="527"/>
      <c r="CI1" s="527"/>
      <c r="CJ1" s="527"/>
      <c r="CK1" s="527"/>
      <c r="CL1" s="527"/>
      <c r="CM1" s="527"/>
      <c r="CN1" s="527"/>
      <c r="CO1" s="527"/>
      <c r="CP1" s="527"/>
      <c r="CQ1" s="527"/>
      <c r="CR1" s="527"/>
      <c r="CS1" s="527"/>
      <c r="CT1" s="527"/>
      <c r="CU1" s="527"/>
      <c r="CV1" s="527"/>
      <c r="CW1" s="527"/>
      <c r="CX1" s="527"/>
      <c r="CY1" s="527"/>
      <c r="CZ1" s="527"/>
      <c r="DA1" s="527"/>
      <c r="DB1" s="527"/>
      <c r="DC1" s="527"/>
      <c r="DD1" s="527"/>
      <c r="DE1" s="527"/>
      <c r="DF1" s="527"/>
      <c r="DG1" s="527"/>
      <c r="DH1" s="527"/>
      <c r="DI1" s="527"/>
      <c r="DJ1" s="527"/>
      <c r="DK1" s="527"/>
      <c r="DL1" s="527"/>
      <c r="DM1" s="527"/>
      <c r="DN1" s="527"/>
      <c r="DO1" s="527"/>
      <c r="DP1" s="527"/>
      <c r="DQ1" s="527"/>
      <c r="DR1" s="527"/>
      <c r="DS1" s="527"/>
      <c r="DT1" s="527"/>
      <c r="DU1" s="527"/>
      <c r="DV1" s="527"/>
      <c r="DW1" s="527"/>
      <c r="DX1" s="527"/>
      <c r="DY1" s="527"/>
      <c r="DZ1" s="527"/>
      <c r="EA1" s="527"/>
      <c r="EB1" s="527"/>
      <c r="EC1" s="527"/>
      <c r="ED1" s="527"/>
      <c r="EE1" s="527"/>
      <c r="EF1" s="527"/>
      <c r="EG1" s="527"/>
      <c r="EH1" s="527"/>
      <c r="EI1" s="527"/>
      <c r="EJ1" s="527"/>
      <c r="EK1" s="527"/>
      <c r="EL1" s="527"/>
      <c r="EM1" s="527"/>
      <c r="EN1" s="527"/>
      <c r="EO1" s="527"/>
      <c r="EP1" s="527"/>
      <c r="EQ1" s="527"/>
      <c r="ER1" s="527"/>
      <c r="ES1" s="527"/>
      <c r="ET1" s="527"/>
      <c r="EU1" s="527"/>
      <c r="EV1" s="527"/>
      <c r="EW1" s="527"/>
      <c r="EX1" s="527"/>
      <c r="EY1" s="527"/>
      <c r="EZ1" s="527"/>
      <c r="FA1" s="527"/>
      <c r="FB1" s="527"/>
      <c r="FC1" s="527"/>
      <c r="FD1" s="527"/>
      <c r="FE1" s="527"/>
      <c r="FF1" s="527"/>
      <c r="FG1" s="527"/>
      <c r="FH1" s="527"/>
      <c r="FI1" s="527"/>
      <c r="FJ1" s="527"/>
      <c r="FK1" s="527"/>
      <c r="FL1" s="527"/>
      <c r="FM1" s="527"/>
      <c r="FN1" s="527"/>
      <c r="FO1" s="527"/>
      <c r="FP1" s="527"/>
      <c r="FQ1" s="527"/>
      <c r="FR1" s="527"/>
      <c r="FS1" s="527"/>
      <c r="FT1" s="527"/>
      <c r="FU1" s="527"/>
      <c r="FV1" s="527"/>
      <c r="FW1" s="527"/>
      <c r="FX1" s="527"/>
      <c r="FY1" s="527"/>
      <c r="FZ1" s="527"/>
      <c r="GA1" s="527"/>
      <c r="GB1" s="527"/>
      <c r="GC1" s="527"/>
      <c r="GD1" s="527"/>
      <c r="GE1" s="527"/>
      <c r="GF1" s="527"/>
      <c r="GG1" s="527"/>
      <c r="GH1" s="527"/>
      <c r="GI1" s="527"/>
      <c r="GJ1" s="527"/>
      <c r="GK1" s="527"/>
      <c r="GL1" s="527"/>
      <c r="GM1" s="527"/>
      <c r="GN1" s="527"/>
      <c r="GO1" s="527"/>
      <c r="GP1" s="527"/>
      <c r="GQ1" s="527"/>
      <c r="GR1" s="527"/>
      <c r="GS1" s="527"/>
      <c r="GT1" s="527"/>
      <c r="GU1" s="527"/>
      <c r="GV1" s="527"/>
      <c r="GW1" s="527"/>
      <c r="GX1" s="527"/>
      <c r="GY1" s="527"/>
      <c r="GZ1" s="527"/>
      <c r="HA1" s="527"/>
      <c r="HB1" s="527"/>
      <c r="HC1" s="527"/>
      <c r="HD1" s="527"/>
      <c r="HE1" s="527"/>
      <c r="HF1" s="527"/>
      <c r="HG1" s="527"/>
      <c r="HH1" s="527"/>
      <c r="HI1" s="527"/>
      <c r="HJ1" s="527"/>
      <c r="HK1" s="527"/>
      <c r="HL1" s="527"/>
      <c r="HM1" s="527"/>
      <c r="HN1" s="527"/>
      <c r="HO1" s="527"/>
      <c r="HP1" s="527"/>
      <c r="HQ1" s="527"/>
      <c r="HR1" s="527"/>
      <c r="HS1" s="527"/>
      <c r="HT1" s="527"/>
      <c r="HU1" s="527"/>
      <c r="HV1" s="527"/>
      <c r="HW1" s="527"/>
      <c r="HX1" s="527"/>
      <c r="HY1" s="527"/>
      <c r="HZ1" s="527"/>
      <c r="IA1" s="527"/>
      <c r="IB1" s="527"/>
      <c r="IC1" s="527"/>
      <c r="ID1" s="527"/>
      <c r="IE1" s="527"/>
      <c r="IF1" s="527"/>
      <c r="IG1" s="527"/>
      <c r="IH1" s="527"/>
      <c r="II1" s="527"/>
      <c r="IJ1" s="527"/>
      <c r="IK1" s="527"/>
      <c r="IL1" s="527"/>
      <c r="IM1" s="527"/>
      <c r="IN1" s="527"/>
      <c r="IO1" s="527"/>
      <c r="IP1" s="527"/>
      <c r="IQ1" s="527"/>
      <c r="IR1" s="527"/>
      <c r="IS1" s="527"/>
      <c r="IT1" s="527"/>
      <c r="IU1" s="527"/>
      <c r="IV1" s="527"/>
      <c r="IW1" s="527"/>
      <c r="IX1" s="527"/>
      <c r="IY1" s="527"/>
      <c r="IZ1" s="527"/>
      <c r="JA1" s="527"/>
      <c r="JB1" s="527"/>
      <c r="JC1" s="527"/>
      <c r="JD1" s="527"/>
      <c r="JE1" s="527"/>
      <c r="JF1" s="527"/>
      <c r="JG1" s="527"/>
      <c r="JH1" s="527"/>
      <c r="JI1" s="527"/>
      <c r="JJ1" s="527"/>
      <c r="JK1" s="527"/>
      <c r="JL1" s="527"/>
      <c r="JM1" s="527"/>
      <c r="JN1" s="527"/>
      <c r="JO1" s="527"/>
      <c r="JP1" s="527"/>
      <c r="JQ1" s="527"/>
      <c r="JR1" s="527"/>
      <c r="JS1" s="527"/>
      <c r="JT1" s="527"/>
      <c r="JU1" s="527"/>
      <c r="JV1" s="527"/>
      <c r="JW1" s="527"/>
      <c r="JX1" s="527"/>
      <c r="JY1" s="527"/>
      <c r="JZ1" s="527"/>
      <c r="KA1" s="527"/>
      <c r="KB1" s="527"/>
      <c r="KC1" s="527"/>
      <c r="KD1" s="527"/>
      <c r="KE1" s="527"/>
      <c r="KF1" s="527"/>
      <c r="KG1" s="527"/>
      <c r="KH1" s="527"/>
      <c r="KI1" s="527"/>
      <c r="KJ1" s="527"/>
      <c r="KK1" s="527"/>
      <c r="KL1" s="527"/>
      <c r="KM1" s="527"/>
      <c r="KN1" s="527"/>
      <c r="KO1" s="527"/>
      <c r="KP1" s="527"/>
      <c r="KQ1" s="527"/>
      <c r="KR1" s="527"/>
      <c r="KS1" s="527"/>
      <c r="KT1" s="527"/>
      <c r="KU1" s="527"/>
      <c r="KV1" s="527"/>
      <c r="KW1" s="527"/>
      <c r="KX1" s="527"/>
      <c r="KY1" s="527"/>
      <c r="KZ1" s="527"/>
      <c r="LA1" s="527"/>
      <c r="LB1" s="527"/>
      <c r="LC1" s="527"/>
      <c r="LD1" s="527"/>
      <c r="LE1" s="527"/>
      <c r="LF1" s="527"/>
      <c r="LG1" s="527"/>
      <c r="LH1" s="527"/>
      <c r="LI1" s="527"/>
      <c r="LJ1" s="527"/>
      <c r="LK1" s="527"/>
      <c r="LL1" s="527"/>
      <c r="LM1" s="527"/>
      <c r="LN1" s="527"/>
      <c r="LO1" s="527"/>
      <c r="LP1" s="527"/>
      <c r="LQ1" s="527"/>
      <c r="LR1" s="527"/>
      <c r="LS1" s="527"/>
      <c r="LT1" s="527"/>
      <c r="LU1" s="527"/>
      <c r="LV1" s="527"/>
      <c r="LW1" s="527"/>
      <c r="LX1" s="527"/>
      <c r="LY1" s="527"/>
      <c r="LZ1" s="527"/>
      <c r="MA1" s="527"/>
      <c r="MB1" s="527"/>
      <c r="MC1" s="527"/>
      <c r="MD1" s="527"/>
      <c r="ME1" s="527"/>
      <c r="MF1" s="527"/>
      <c r="MG1" s="527"/>
      <c r="MH1" s="527"/>
      <c r="MI1" s="527"/>
      <c r="MJ1" s="527"/>
      <c r="MK1" s="527"/>
      <c r="ML1" s="527"/>
      <c r="MM1" s="527"/>
      <c r="MN1" s="527"/>
      <c r="MO1" s="527"/>
      <c r="MP1" s="527"/>
      <c r="MQ1" s="527"/>
      <c r="MR1" s="527"/>
      <c r="MS1" s="527"/>
      <c r="MT1" s="527"/>
      <c r="MU1" s="527"/>
      <c r="MV1" s="527"/>
      <c r="MW1" s="527"/>
      <c r="MX1" s="527"/>
      <c r="MY1" s="527"/>
      <c r="MZ1" s="527"/>
      <c r="NA1" s="527"/>
      <c r="NB1" s="527"/>
      <c r="NC1" s="527"/>
      <c r="ND1" s="527"/>
      <c r="NE1" s="527"/>
      <c r="NF1" s="527"/>
      <c r="NG1" s="527"/>
      <c r="NH1" s="527"/>
      <c r="NI1" s="527"/>
      <c r="NJ1" s="527"/>
      <c r="NK1" s="527"/>
      <c r="NL1" s="527"/>
      <c r="NM1" s="527"/>
      <c r="NN1" s="527"/>
      <c r="NO1" s="527"/>
      <c r="NP1" s="527"/>
      <c r="NQ1" s="527"/>
      <c r="NR1" s="527"/>
      <c r="NS1" s="527"/>
      <c r="NT1" s="527"/>
      <c r="NU1" s="527"/>
      <c r="NV1" s="527"/>
      <c r="NW1" s="527"/>
      <c r="NX1" s="527"/>
      <c r="NY1" s="527"/>
      <c r="NZ1" s="527"/>
      <c r="OA1" s="527"/>
      <c r="OB1" s="527"/>
      <c r="OC1" s="527"/>
      <c r="OD1" s="527"/>
      <c r="OE1" s="527"/>
      <c r="OF1" s="527"/>
      <c r="OG1" s="527"/>
      <c r="OH1" s="527"/>
      <c r="OI1" s="527"/>
      <c r="OJ1" s="527"/>
      <c r="OK1" s="527"/>
      <c r="OL1" s="527"/>
      <c r="OM1" s="527"/>
      <c r="ON1" s="527"/>
      <c r="OO1" s="527"/>
      <c r="OP1" s="527"/>
      <c r="OQ1" s="527"/>
      <c r="OR1" s="527"/>
      <c r="OS1" s="527"/>
      <c r="OT1" s="527"/>
      <c r="OU1" s="527"/>
      <c r="OV1" s="527"/>
      <c r="OW1" s="527"/>
      <c r="OX1" s="527"/>
      <c r="OY1" s="527"/>
      <c r="OZ1" s="527"/>
      <c r="PA1" s="527"/>
      <c r="PB1" s="527"/>
      <c r="PC1" s="527"/>
      <c r="PD1" s="527"/>
      <c r="PE1" s="527"/>
      <c r="PF1" s="527"/>
      <c r="PG1" s="527"/>
      <c r="PH1" s="527"/>
      <c r="PI1" s="527"/>
      <c r="PJ1" s="527"/>
      <c r="PK1" s="527"/>
      <c r="PL1" s="527"/>
      <c r="PM1" s="527"/>
      <c r="PN1" s="527"/>
      <c r="PO1" s="527"/>
      <c r="PP1" s="527"/>
      <c r="PQ1" s="527"/>
      <c r="PR1" s="527"/>
      <c r="PS1" s="527"/>
      <c r="PT1" s="527"/>
      <c r="PU1" s="527"/>
      <c r="PV1" s="527"/>
      <c r="PW1" s="527"/>
      <c r="PX1" s="527"/>
      <c r="PY1" s="527"/>
      <c r="PZ1" s="527"/>
      <c r="QA1" s="527"/>
      <c r="QB1" s="527"/>
      <c r="QC1" s="527"/>
      <c r="QD1" s="527"/>
      <c r="QE1" s="527"/>
      <c r="QF1" s="527"/>
      <c r="QG1" s="527"/>
      <c r="QH1" s="527"/>
      <c r="QI1" s="527"/>
      <c r="QJ1" s="527"/>
      <c r="QK1" s="527"/>
      <c r="QL1" s="527"/>
      <c r="QM1" s="527"/>
      <c r="QN1" s="527"/>
      <c r="QO1" s="527"/>
      <c r="QP1" s="527"/>
      <c r="QQ1" s="527"/>
      <c r="QR1" s="527"/>
      <c r="QS1" s="527"/>
      <c r="QT1" s="527"/>
      <c r="QU1" s="527"/>
      <c r="QV1" s="527"/>
      <c r="QW1" s="527"/>
      <c r="QX1" s="527"/>
      <c r="QY1" s="527"/>
      <c r="QZ1" s="527"/>
      <c r="RA1" s="527"/>
      <c r="RB1" s="527"/>
      <c r="RC1" s="527"/>
      <c r="RD1" s="527"/>
      <c r="RE1" s="527"/>
      <c r="RF1" s="527"/>
      <c r="RG1" s="527"/>
      <c r="RH1" s="527"/>
      <c r="RI1" s="527"/>
      <c r="RJ1" s="527"/>
      <c r="RK1" s="527"/>
      <c r="RL1" s="527"/>
      <c r="RM1" s="527"/>
      <c r="RN1" s="527"/>
      <c r="RO1" s="527"/>
      <c r="RP1" s="527"/>
      <c r="RQ1" s="527"/>
      <c r="RR1" s="527"/>
      <c r="RS1" s="527"/>
      <c r="RT1" s="527"/>
      <c r="RU1" s="527"/>
      <c r="RV1" s="527"/>
      <c r="RW1" s="527"/>
      <c r="RX1" s="527"/>
      <c r="RY1" s="527"/>
      <c r="RZ1" s="527"/>
      <c r="SA1" s="527"/>
      <c r="SB1" s="527"/>
      <c r="SC1" s="527"/>
      <c r="SD1" s="527"/>
      <c r="SE1" s="527"/>
      <c r="SF1" s="527"/>
      <c r="SG1" s="527"/>
      <c r="SH1" s="527"/>
      <c r="SI1" s="527"/>
      <c r="SJ1" s="527"/>
      <c r="SK1" s="527"/>
      <c r="SL1" s="527"/>
      <c r="SM1" s="527"/>
      <c r="SN1" s="527"/>
      <c r="SO1" s="527"/>
      <c r="SP1" s="527"/>
      <c r="SQ1" s="527"/>
      <c r="SR1" s="527"/>
      <c r="SS1" s="527"/>
      <c r="ST1" s="527"/>
      <c r="SU1" s="527"/>
      <c r="SV1" s="527"/>
      <c r="SW1" s="527"/>
      <c r="SX1" s="527"/>
      <c r="SY1" s="527"/>
      <c r="SZ1" s="527"/>
      <c r="TA1" s="527"/>
      <c r="TB1" s="527"/>
      <c r="TC1" s="527"/>
      <c r="TD1" s="527"/>
      <c r="TE1" s="527"/>
      <c r="TF1" s="527"/>
      <c r="TG1" s="527"/>
      <c r="TH1" s="527"/>
      <c r="TI1" s="527"/>
      <c r="TJ1" s="527"/>
      <c r="TK1" s="527"/>
      <c r="TL1" s="527"/>
      <c r="TM1" s="527"/>
      <c r="TN1" s="527"/>
      <c r="TO1" s="527"/>
      <c r="TP1" s="527"/>
      <c r="TQ1" s="527"/>
      <c r="TR1" s="527"/>
      <c r="TS1" s="527"/>
      <c r="TT1" s="527"/>
      <c r="TU1" s="527"/>
      <c r="TV1" s="527"/>
      <c r="TW1" s="527"/>
      <c r="TX1" s="527"/>
      <c r="TY1" s="527"/>
      <c r="TZ1" s="527"/>
      <c r="UA1" s="527"/>
      <c r="UB1" s="527"/>
      <c r="UC1" s="527"/>
      <c r="UD1" s="527"/>
      <c r="UE1" s="527"/>
      <c r="UF1" s="527"/>
      <c r="UG1" s="527"/>
      <c r="UH1" s="527"/>
      <c r="UI1" s="527"/>
      <c r="UJ1" s="527"/>
      <c r="UK1" s="527"/>
      <c r="UL1" s="527"/>
      <c r="UM1" s="527"/>
      <c r="UN1" s="527"/>
      <c r="UO1" s="527"/>
      <c r="UP1" s="527"/>
      <c r="UQ1" s="527"/>
      <c r="UR1" s="527"/>
      <c r="US1" s="527"/>
      <c r="UT1" s="527"/>
      <c r="UU1" s="527"/>
      <c r="UV1" s="527"/>
      <c r="UW1" s="527"/>
      <c r="UX1" s="527"/>
      <c r="UY1" s="527"/>
      <c r="UZ1" s="527"/>
      <c r="VA1" s="527"/>
      <c r="VB1" s="527"/>
      <c r="VC1" s="527"/>
      <c r="VD1" s="527"/>
      <c r="VE1" s="527"/>
      <c r="VF1" s="527"/>
      <c r="VG1" s="527"/>
      <c r="VH1" s="527"/>
      <c r="VI1" s="527"/>
      <c r="VJ1" s="527"/>
      <c r="VK1" s="527"/>
      <c r="VL1" s="527"/>
      <c r="VM1" s="527"/>
      <c r="VN1" s="527"/>
      <c r="VO1" s="527"/>
      <c r="VP1" s="527"/>
      <c r="VQ1" s="527"/>
      <c r="VR1" s="527"/>
      <c r="VS1" s="527"/>
      <c r="VT1" s="527"/>
      <c r="VU1" s="527"/>
      <c r="VV1" s="527"/>
      <c r="VW1" s="527"/>
      <c r="VX1" s="527"/>
      <c r="VY1" s="527"/>
      <c r="VZ1" s="527"/>
      <c r="WA1" s="527"/>
      <c r="WB1" s="527"/>
      <c r="WC1" s="527"/>
      <c r="WD1" s="527"/>
      <c r="WE1" s="527"/>
      <c r="WF1" s="527"/>
      <c r="WG1" s="527"/>
      <c r="WH1" s="527"/>
      <c r="WI1" s="527"/>
      <c r="WJ1" s="527"/>
      <c r="WK1" s="527"/>
      <c r="WL1" s="527"/>
      <c r="WM1" s="527"/>
      <c r="WN1" s="527"/>
      <c r="WO1" s="527"/>
      <c r="WP1" s="527"/>
      <c r="WQ1" s="527"/>
      <c r="WR1" s="527"/>
      <c r="WS1" s="527"/>
      <c r="WT1" s="527"/>
      <c r="WU1" s="527"/>
      <c r="WV1" s="527"/>
      <c r="WW1" s="527"/>
      <c r="WX1" s="527"/>
      <c r="WY1" s="527"/>
      <c r="WZ1" s="527"/>
      <c r="XA1" s="527"/>
      <c r="XB1" s="527"/>
      <c r="XC1" s="527"/>
      <c r="XD1" s="527"/>
      <c r="XE1" s="527"/>
      <c r="XF1" s="527"/>
      <c r="XG1" s="527"/>
      <c r="XH1" s="527"/>
      <c r="XI1" s="527"/>
      <c r="XJ1" s="527"/>
      <c r="XK1" s="527"/>
      <c r="XL1" s="527"/>
      <c r="XM1" s="527"/>
      <c r="XN1" s="527"/>
      <c r="XO1" s="527"/>
      <c r="XP1" s="527"/>
      <c r="XQ1" s="527"/>
      <c r="XR1" s="527"/>
      <c r="XS1" s="527"/>
      <c r="XT1" s="527"/>
      <c r="XU1" s="527"/>
      <c r="XV1" s="527"/>
      <c r="XW1" s="527"/>
      <c r="XX1" s="527"/>
      <c r="XY1" s="527"/>
      <c r="XZ1" s="527"/>
      <c r="YA1" s="527"/>
      <c r="YB1" s="527"/>
      <c r="YC1" s="527"/>
      <c r="YD1" s="527"/>
      <c r="YE1" s="527"/>
      <c r="YF1" s="527"/>
      <c r="YG1" s="527"/>
      <c r="YH1" s="527"/>
      <c r="YI1" s="527"/>
      <c r="YJ1" s="527"/>
      <c r="YK1" s="527"/>
      <c r="YL1" s="527"/>
      <c r="YM1" s="527"/>
      <c r="YN1" s="527"/>
      <c r="YO1" s="527"/>
      <c r="YP1" s="527"/>
      <c r="YQ1" s="527"/>
      <c r="YR1" s="527"/>
      <c r="YS1" s="527"/>
      <c r="YT1" s="527"/>
      <c r="YU1" s="527"/>
      <c r="YV1" s="527"/>
      <c r="YW1" s="527"/>
      <c r="YX1" s="527"/>
      <c r="YY1" s="527"/>
      <c r="YZ1" s="527"/>
      <c r="ZA1" s="527"/>
      <c r="ZB1" s="527"/>
      <c r="ZC1" s="527"/>
      <c r="ZD1" s="527"/>
      <c r="ZE1" s="527"/>
      <c r="ZF1" s="527"/>
      <c r="ZG1" s="527"/>
      <c r="ZH1" s="527"/>
      <c r="ZI1" s="527"/>
      <c r="ZJ1" s="527"/>
      <c r="ZK1" s="527"/>
      <c r="ZL1" s="527"/>
      <c r="ZM1" s="527"/>
      <c r="ZN1" s="527"/>
      <c r="ZO1" s="527"/>
      <c r="ZP1" s="527"/>
      <c r="ZQ1" s="527"/>
      <c r="ZR1" s="527"/>
      <c r="ZS1" s="527"/>
      <c r="ZT1" s="527"/>
      <c r="ZU1" s="527"/>
      <c r="ZV1" s="527"/>
      <c r="ZW1" s="527"/>
      <c r="ZX1" s="527"/>
      <c r="ZY1" s="527"/>
      <c r="ZZ1" s="527"/>
      <c r="AAA1" s="527"/>
      <c r="AAB1" s="527"/>
      <c r="AAC1" s="527"/>
      <c r="AAD1" s="527"/>
      <c r="AAE1" s="527"/>
      <c r="AAF1" s="527"/>
      <c r="AAG1" s="527"/>
      <c r="AAH1" s="527"/>
      <c r="AAI1" s="527"/>
      <c r="AAJ1" s="527"/>
      <c r="AAK1" s="527"/>
      <c r="AAL1" s="527"/>
      <c r="AAM1" s="527"/>
      <c r="AAN1" s="527"/>
      <c r="AAO1" s="527"/>
      <c r="AAP1" s="527"/>
      <c r="AAQ1" s="527"/>
      <c r="AAR1" s="527"/>
      <c r="AAS1" s="527"/>
      <c r="AAT1" s="527"/>
      <c r="AAU1" s="527"/>
      <c r="AAV1" s="527"/>
      <c r="AAW1" s="527"/>
      <c r="AAX1" s="527"/>
      <c r="AAY1" s="527"/>
      <c r="AAZ1" s="527"/>
      <c r="ABA1" s="527"/>
      <c r="ABB1" s="527"/>
      <c r="ABC1" s="527"/>
      <c r="ABD1" s="527"/>
      <c r="ABE1" s="527"/>
      <c r="ABF1" s="527"/>
      <c r="ABG1" s="527"/>
      <c r="ABH1" s="527"/>
      <c r="ABI1" s="527"/>
      <c r="ABJ1" s="527"/>
      <c r="ABK1" s="527"/>
      <c r="ABL1" s="527"/>
      <c r="ABM1" s="527"/>
      <c r="ABN1" s="527"/>
      <c r="ABO1" s="527"/>
      <c r="ABP1" s="527"/>
      <c r="ABQ1" s="527"/>
      <c r="ABR1" s="527"/>
      <c r="ABS1" s="527"/>
      <c r="ABT1" s="527"/>
      <c r="ABU1" s="527"/>
      <c r="ABV1" s="527"/>
      <c r="ABW1" s="527"/>
      <c r="ABX1" s="527"/>
      <c r="ABY1" s="527"/>
      <c r="ABZ1" s="527"/>
      <c r="ACA1" s="527"/>
      <c r="ACB1" s="527"/>
      <c r="ACC1" s="527"/>
      <c r="ACD1" s="527"/>
      <c r="ACE1" s="527"/>
      <c r="ACF1" s="527"/>
      <c r="ACG1" s="527"/>
      <c r="ACH1" s="527"/>
      <c r="ACI1" s="527"/>
      <c r="ACJ1" s="527"/>
      <c r="ACK1" s="527"/>
      <c r="ACL1" s="527"/>
      <c r="ACM1" s="527"/>
      <c r="ACN1" s="527"/>
      <c r="ACO1" s="527"/>
      <c r="ACP1" s="527"/>
      <c r="ACQ1" s="527"/>
      <c r="ACR1" s="527"/>
      <c r="ACS1" s="527"/>
      <c r="ACT1" s="527"/>
      <c r="ACU1" s="527"/>
      <c r="ACV1" s="527"/>
      <c r="ACW1" s="527"/>
      <c r="ACX1" s="527"/>
      <c r="ACY1" s="527"/>
      <c r="ACZ1" s="527"/>
      <c r="ADA1" s="527"/>
      <c r="ADB1" s="527"/>
      <c r="ADC1" s="527"/>
      <c r="ADD1" s="527"/>
      <c r="ADE1" s="527"/>
      <c r="ADF1" s="527"/>
      <c r="ADG1" s="527"/>
      <c r="ADH1" s="527"/>
      <c r="ADI1" s="527"/>
      <c r="ADJ1" s="527"/>
      <c r="ADK1" s="527"/>
      <c r="ADL1" s="527"/>
      <c r="ADM1" s="527"/>
      <c r="ADN1" s="527"/>
      <c r="ADO1" s="527"/>
      <c r="ADP1" s="527"/>
      <c r="ADQ1" s="527"/>
      <c r="ADR1" s="527"/>
      <c r="ADS1" s="527"/>
      <c r="ADT1" s="527"/>
      <c r="ADU1" s="527"/>
      <c r="ADV1" s="527"/>
      <c r="ADW1" s="527"/>
      <c r="ADX1" s="527"/>
      <c r="ADY1" s="527"/>
      <c r="ADZ1" s="527"/>
      <c r="AEA1" s="527"/>
      <c r="AEB1" s="527"/>
      <c r="AEC1" s="527"/>
      <c r="AED1" s="527"/>
      <c r="AEE1" s="527"/>
      <c r="AEF1" s="527"/>
      <c r="AEG1" s="527"/>
      <c r="AEH1" s="527"/>
      <c r="AEI1" s="527"/>
      <c r="AEJ1" s="527"/>
      <c r="AEK1" s="527"/>
      <c r="AEL1" s="527"/>
      <c r="AEM1" s="527"/>
      <c r="AEN1" s="527"/>
      <c r="AEO1" s="527"/>
      <c r="AEP1" s="527"/>
      <c r="AEQ1" s="527"/>
      <c r="AER1" s="527"/>
      <c r="AES1" s="527"/>
      <c r="AET1" s="527"/>
      <c r="AEU1" s="527"/>
      <c r="AEV1" s="527"/>
      <c r="AEW1" s="527"/>
      <c r="AEX1" s="527"/>
      <c r="AEY1" s="527"/>
      <c r="AEZ1" s="527"/>
      <c r="AFA1" s="527"/>
      <c r="AFB1" s="527"/>
      <c r="AFC1" s="527"/>
      <c r="AFD1" s="527"/>
      <c r="AFE1" s="527"/>
      <c r="AFF1" s="527"/>
      <c r="AFG1" s="527"/>
      <c r="AFH1" s="527"/>
      <c r="AFI1" s="527"/>
      <c r="AFJ1" s="527"/>
      <c r="AFK1" s="527"/>
      <c r="AFL1" s="527"/>
      <c r="AFM1" s="527"/>
      <c r="AFN1" s="527"/>
      <c r="AFO1" s="527"/>
      <c r="AFP1" s="527"/>
      <c r="AFQ1" s="527"/>
      <c r="AFR1" s="527"/>
      <c r="AFS1" s="527"/>
      <c r="AFT1" s="527"/>
      <c r="AFU1" s="527"/>
      <c r="AFV1" s="527"/>
      <c r="AFW1" s="527"/>
      <c r="AFX1" s="527"/>
      <c r="AFY1" s="527"/>
      <c r="AFZ1" s="527"/>
      <c r="AGA1" s="527"/>
      <c r="AGB1" s="527"/>
      <c r="AGC1" s="527"/>
      <c r="AGD1" s="527"/>
      <c r="AGE1" s="527"/>
      <c r="AGF1" s="527"/>
      <c r="AGG1" s="527"/>
      <c r="AGH1" s="527"/>
      <c r="AGI1" s="527"/>
      <c r="AGJ1" s="527"/>
      <c r="AGK1" s="527"/>
      <c r="AGL1" s="527"/>
      <c r="AGM1" s="527"/>
      <c r="AGN1" s="527"/>
      <c r="AGO1" s="527"/>
      <c r="AGP1" s="527"/>
      <c r="AGQ1" s="527"/>
      <c r="AGR1" s="527"/>
      <c r="AGS1" s="527"/>
      <c r="AGT1" s="527"/>
      <c r="AGU1" s="527"/>
      <c r="AGV1" s="527"/>
      <c r="AGW1" s="527"/>
      <c r="AGX1" s="527"/>
      <c r="AGY1" s="527"/>
      <c r="AGZ1" s="527"/>
      <c r="AHA1" s="527"/>
      <c r="AHB1" s="527"/>
      <c r="AHC1" s="527"/>
      <c r="AHD1" s="527"/>
      <c r="AHE1" s="527"/>
      <c r="AHF1" s="527"/>
      <c r="AHG1" s="527"/>
      <c r="AHH1" s="527"/>
      <c r="AHI1" s="527"/>
      <c r="AHJ1" s="527"/>
      <c r="AHK1" s="527"/>
      <c r="AHL1" s="527"/>
      <c r="AHM1" s="527"/>
      <c r="AHN1" s="527"/>
      <c r="AHO1" s="527"/>
      <c r="AHP1" s="527"/>
      <c r="AHQ1" s="527"/>
      <c r="AHR1" s="527"/>
      <c r="AHS1" s="527"/>
      <c r="AHT1" s="527"/>
      <c r="AHU1" s="527"/>
      <c r="AHV1" s="527"/>
      <c r="AHW1" s="527"/>
      <c r="AHX1" s="527"/>
      <c r="AHY1" s="527"/>
      <c r="AHZ1" s="527"/>
      <c r="AIA1" s="527"/>
      <c r="AIB1" s="527"/>
      <c r="AIC1" s="527"/>
      <c r="AID1" s="527"/>
      <c r="AIE1" s="527"/>
      <c r="AIF1" s="527"/>
      <c r="AIG1" s="527"/>
      <c r="AIH1" s="527"/>
      <c r="AII1" s="527"/>
      <c r="AIJ1" s="527"/>
      <c r="AIK1" s="527"/>
      <c r="AIL1" s="527"/>
      <c r="AIM1" s="527"/>
      <c r="AIN1" s="527"/>
      <c r="AIO1" s="527"/>
      <c r="AIP1" s="527"/>
      <c r="AIQ1" s="527"/>
      <c r="AIR1" s="527"/>
      <c r="AIS1" s="527"/>
      <c r="AIT1" s="527"/>
      <c r="AIU1" s="527"/>
      <c r="AIV1" s="527"/>
      <c r="AIW1" s="527"/>
      <c r="AIX1" s="527"/>
      <c r="AIY1" s="527"/>
      <c r="AIZ1" s="527"/>
      <c r="AJA1" s="527"/>
      <c r="AJB1" s="527"/>
      <c r="AJC1" s="527"/>
      <c r="AJD1" s="527"/>
      <c r="AJE1" s="527"/>
      <c r="AJF1" s="527"/>
      <c r="AJG1" s="527"/>
      <c r="AJH1" s="527"/>
      <c r="AJI1" s="527"/>
      <c r="AJJ1" s="527"/>
      <c r="AJK1" s="527"/>
      <c r="AJL1" s="527"/>
      <c r="AJM1" s="527"/>
      <c r="AJN1" s="527"/>
      <c r="AJO1" s="527"/>
      <c r="AJP1" s="527"/>
      <c r="AJQ1" s="527"/>
      <c r="AJR1" s="527"/>
      <c r="AJS1" s="527"/>
      <c r="AJT1" s="527"/>
      <c r="AJU1" s="527"/>
      <c r="AJV1" s="527"/>
      <c r="AJW1" s="527"/>
      <c r="AJX1" s="527"/>
      <c r="AJY1" s="527"/>
      <c r="AJZ1" s="527"/>
      <c r="AKA1" s="527"/>
      <c r="AKB1" s="527"/>
      <c r="AKC1" s="527"/>
      <c r="AKD1" s="527"/>
      <c r="AKE1" s="527"/>
      <c r="AKF1" s="527"/>
      <c r="AKG1" s="527"/>
      <c r="AKH1" s="527"/>
      <c r="AKI1" s="527"/>
      <c r="AKJ1" s="527"/>
      <c r="AKK1" s="527"/>
      <c r="AKL1" s="527"/>
      <c r="AKM1" s="527"/>
      <c r="AKN1" s="527"/>
      <c r="AKO1" s="527"/>
      <c r="AKP1" s="527"/>
      <c r="AKQ1" s="527"/>
      <c r="AKR1" s="527"/>
      <c r="AKS1" s="527"/>
      <c r="AKT1" s="527"/>
      <c r="AKU1" s="527"/>
      <c r="AKV1" s="527"/>
      <c r="AKW1" s="527"/>
      <c r="AKX1" s="527"/>
      <c r="AKY1" s="527"/>
      <c r="AKZ1" s="527"/>
      <c r="ALA1" s="527"/>
      <c r="ALB1" s="527"/>
      <c r="ALC1" s="527"/>
      <c r="ALD1" s="527"/>
      <c r="ALE1" s="527"/>
      <c r="ALF1" s="527"/>
      <c r="ALG1" s="527"/>
      <c r="ALH1" s="527"/>
      <c r="ALI1" s="527"/>
      <c r="ALJ1" s="527"/>
      <c r="ALK1" s="527"/>
      <c r="ALL1" s="527"/>
      <c r="ALM1" s="527"/>
      <c r="ALN1" s="527"/>
      <c r="ALO1" s="527"/>
      <c r="ALP1" s="527"/>
      <c r="ALQ1" s="527"/>
      <c r="ALR1" s="527"/>
      <c r="ALS1" s="527"/>
      <c r="ALT1" s="527"/>
      <c r="ALU1" s="527"/>
      <c r="ALV1" s="527"/>
      <c r="ALW1" s="527"/>
      <c r="ALX1" s="527"/>
      <c r="ALY1" s="527"/>
      <c r="ALZ1" s="527"/>
      <c r="AMA1" s="527"/>
      <c r="AMB1" s="527"/>
      <c r="AMC1" s="527"/>
      <c r="AMD1" s="527"/>
      <c r="AME1" s="527"/>
      <c r="AMF1" s="527"/>
      <c r="AMG1" s="527"/>
      <c r="AMH1" s="527"/>
      <c r="AMI1" s="527"/>
      <c r="AMJ1" s="527"/>
      <c r="AMK1" s="527"/>
      <c r="AML1" s="527"/>
      <c r="AMM1" s="527"/>
      <c r="AMN1" s="527"/>
      <c r="AMO1" s="527"/>
      <c r="AMP1" s="527"/>
      <c r="AMQ1" s="527"/>
      <c r="AMR1" s="527"/>
      <c r="AMS1" s="527"/>
      <c r="AMT1" s="527"/>
      <c r="AMU1" s="527"/>
      <c r="AMV1" s="527"/>
      <c r="AMW1" s="527"/>
      <c r="AMX1" s="527"/>
      <c r="AMY1" s="527"/>
      <c r="AMZ1" s="527"/>
      <c r="ANA1" s="527"/>
      <c r="ANB1" s="527"/>
      <c r="ANC1" s="527"/>
      <c r="AND1" s="527"/>
      <c r="ANE1" s="527"/>
      <c r="ANF1" s="527"/>
      <c r="ANG1" s="527"/>
      <c r="ANH1" s="527"/>
      <c r="ANI1" s="527"/>
      <c r="ANJ1" s="527"/>
      <c r="ANK1" s="527"/>
      <c r="ANL1" s="527"/>
      <c r="ANM1" s="527"/>
      <c r="ANN1" s="527"/>
      <c r="ANO1" s="527"/>
      <c r="ANP1" s="527"/>
      <c r="ANQ1" s="527"/>
      <c r="ANR1" s="527"/>
      <c r="ANS1" s="527"/>
      <c r="ANT1" s="527"/>
      <c r="ANU1" s="527"/>
      <c r="ANV1" s="527"/>
      <c r="ANW1" s="527"/>
      <c r="ANX1" s="527"/>
      <c r="ANY1" s="527"/>
      <c r="ANZ1" s="527"/>
      <c r="AOA1" s="527"/>
      <c r="AOB1" s="527"/>
      <c r="AOC1" s="527"/>
      <c r="AOD1" s="527"/>
      <c r="AOE1" s="527"/>
      <c r="AOF1" s="527"/>
      <c r="AOG1" s="527"/>
      <c r="AOH1" s="527"/>
      <c r="AOI1" s="527"/>
      <c r="AOJ1" s="527"/>
      <c r="AOK1" s="527"/>
      <c r="AOL1" s="527"/>
      <c r="AOM1" s="527"/>
      <c r="AON1" s="527"/>
      <c r="AOO1" s="527"/>
      <c r="AOP1" s="527"/>
      <c r="AOQ1" s="527"/>
      <c r="AOR1" s="527"/>
      <c r="AOS1" s="527"/>
      <c r="AOT1" s="527"/>
      <c r="AOU1" s="527"/>
      <c r="AOV1" s="527"/>
      <c r="AOW1" s="527"/>
      <c r="AOX1" s="527"/>
      <c r="AOY1" s="527"/>
      <c r="AOZ1" s="527"/>
      <c r="APA1" s="527"/>
      <c r="APB1" s="527"/>
      <c r="APC1" s="527"/>
      <c r="APD1" s="527"/>
      <c r="APE1" s="527"/>
      <c r="APF1" s="527"/>
      <c r="APG1" s="527"/>
      <c r="APH1" s="527"/>
      <c r="API1" s="527"/>
      <c r="APJ1" s="527"/>
      <c r="APK1" s="527"/>
      <c r="APL1" s="527"/>
      <c r="APM1" s="527"/>
      <c r="APN1" s="527"/>
      <c r="APO1" s="527"/>
      <c r="APP1" s="527"/>
      <c r="APQ1" s="527"/>
      <c r="APR1" s="527"/>
      <c r="APS1" s="527"/>
      <c r="APT1" s="527"/>
      <c r="APU1" s="527"/>
      <c r="APV1" s="527"/>
      <c r="APW1" s="527"/>
      <c r="APX1" s="527"/>
      <c r="APY1" s="527"/>
      <c r="APZ1" s="527"/>
      <c r="AQA1" s="527"/>
      <c r="AQB1" s="527"/>
      <c r="AQC1" s="527"/>
      <c r="AQD1" s="527"/>
      <c r="AQE1" s="527"/>
      <c r="AQF1" s="527"/>
      <c r="AQG1" s="527"/>
      <c r="AQH1" s="527"/>
      <c r="AQI1" s="527"/>
      <c r="AQJ1" s="527"/>
      <c r="AQK1" s="527"/>
      <c r="AQL1" s="527"/>
      <c r="AQM1" s="527"/>
      <c r="AQN1" s="527"/>
      <c r="AQO1" s="527"/>
      <c r="AQP1" s="527"/>
      <c r="AQQ1" s="527"/>
      <c r="AQR1" s="527"/>
      <c r="AQS1" s="527"/>
      <c r="AQT1" s="527"/>
      <c r="AQU1" s="527"/>
      <c r="AQV1" s="527"/>
      <c r="AQW1" s="527"/>
      <c r="AQX1" s="527"/>
      <c r="AQY1" s="527"/>
      <c r="AQZ1" s="527"/>
      <c r="ARA1" s="527"/>
      <c r="ARB1" s="527"/>
      <c r="ARC1" s="527"/>
      <c r="ARD1" s="527"/>
      <c r="ARE1" s="527"/>
      <c r="ARF1" s="527"/>
      <c r="ARG1" s="527"/>
      <c r="ARH1" s="527"/>
      <c r="ARI1" s="527"/>
      <c r="ARJ1" s="527"/>
      <c r="ARK1" s="527"/>
      <c r="ARL1" s="527"/>
      <c r="ARM1" s="527"/>
      <c r="ARN1" s="527"/>
      <c r="ARO1" s="527"/>
      <c r="ARP1" s="527"/>
      <c r="ARQ1" s="527"/>
      <c r="ARR1" s="527"/>
      <c r="ARS1" s="527"/>
      <c r="ART1" s="527"/>
      <c r="ARU1" s="527"/>
      <c r="ARV1" s="527"/>
      <c r="ARW1" s="527"/>
      <c r="ARX1" s="527"/>
      <c r="ARY1" s="527"/>
      <c r="ARZ1" s="527"/>
      <c r="ASA1" s="527"/>
      <c r="ASB1" s="527"/>
      <c r="ASC1" s="527"/>
      <c r="ASD1" s="527"/>
      <c r="ASE1" s="527"/>
      <c r="ASF1" s="527"/>
      <c r="ASG1" s="527"/>
      <c r="ASH1" s="527"/>
      <c r="ASI1" s="527"/>
      <c r="ASJ1" s="527"/>
      <c r="ASK1" s="527"/>
      <c r="ASL1" s="527"/>
      <c r="ASM1" s="527"/>
      <c r="ASN1" s="527"/>
      <c r="ASO1" s="527"/>
      <c r="ASP1" s="527"/>
      <c r="ASQ1" s="527"/>
      <c r="ASR1" s="527"/>
      <c r="ASS1" s="527"/>
      <c r="AST1" s="527"/>
      <c r="ASU1" s="527"/>
      <c r="ASV1" s="527"/>
      <c r="ASW1" s="527"/>
      <c r="ASX1" s="527"/>
      <c r="ASY1" s="527"/>
      <c r="ASZ1" s="527"/>
      <c r="ATA1" s="527"/>
      <c r="ATB1" s="527"/>
      <c r="ATC1" s="527"/>
      <c r="ATD1" s="527"/>
      <c r="ATE1" s="527"/>
      <c r="ATF1" s="527"/>
      <c r="ATG1" s="527"/>
      <c r="ATH1" s="527"/>
      <c r="ATI1" s="527"/>
      <c r="ATJ1" s="527"/>
      <c r="ATK1" s="527"/>
      <c r="ATL1" s="527"/>
      <c r="ATM1" s="527"/>
      <c r="ATN1" s="527"/>
      <c r="ATO1" s="527"/>
      <c r="ATP1" s="527"/>
      <c r="ATQ1" s="527"/>
      <c r="ATR1" s="527"/>
      <c r="ATS1" s="527"/>
      <c r="ATT1" s="527"/>
      <c r="ATU1" s="527"/>
      <c r="ATV1" s="527"/>
      <c r="ATW1" s="527"/>
      <c r="ATX1" s="527"/>
      <c r="ATY1" s="527"/>
      <c r="ATZ1" s="527"/>
      <c r="AUA1" s="527"/>
      <c r="AUB1" s="527"/>
      <c r="AUC1" s="527"/>
      <c r="AUD1" s="527"/>
      <c r="AUE1" s="527"/>
      <c r="AUF1" s="527"/>
      <c r="AUG1" s="527"/>
      <c r="AUH1" s="527"/>
      <c r="AUI1" s="527"/>
      <c r="AUJ1" s="527"/>
      <c r="AUK1" s="527"/>
      <c r="AUL1" s="527"/>
      <c r="AUM1" s="527"/>
      <c r="AUN1" s="527"/>
      <c r="AUO1" s="527"/>
      <c r="AUP1" s="527"/>
      <c r="AUQ1" s="527"/>
      <c r="AUR1" s="527"/>
      <c r="AUS1" s="527"/>
      <c r="AUT1" s="527"/>
      <c r="AUU1" s="527"/>
      <c r="AUV1" s="527"/>
      <c r="AUW1" s="527"/>
      <c r="AUX1" s="527"/>
      <c r="AUY1" s="527"/>
      <c r="AUZ1" s="527"/>
      <c r="AVA1" s="527"/>
      <c r="AVB1" s="527"/>
      <c r="AVC1" s="527"/>
      <c r="AVD1" s="527"/>
      <c r="AVE1" s="527"/>
      <c r="AVF1" s="527"/>
      <c r="AVG1" s="527"/>
      <c r="AVH1" s="527"/>
      <c r="AVI1" s="527"/>
      <c r="AVJ1" s="527"/>
      <c r="AVK1" s="527"/>
      <c r="AVL1" s="527"/>
      <c r="AVM1" s="527"/>
      <c r="AVN1" s="527"/>
      <c r="AVO1" s="527"/>
      <c r="AVP1" s="527"/>
      <c r="AVQ1" s="527"/>
      <c r="AVR1" s="527"/>
      <c r="AVS1" s="527"/>
      <c r="AVT1" s="527"/>
      <c r="AVU1" s="527"/>
      <c r="AVV1" s="527"/>
      <c r="AVW1" s="527"/>
      <c r="AVX1" s="527"/>
      <c r="AVY1" s="527"/>
      <c r="AVZ1" s="527"/>
      <c r="AWA1" s="527"/>
      <c r="AWB1" s="527"/>
      <c r="AWC1" s="527"/>
      <c r="AWD1" s="527"/>
      <c r="AWE1" s="527"/>
      <c r="AWF1" s="527"/>
      <c r="AWG1" s="527"/>
      <c r="AWH1" s="527"/>
      <c r="AWI1" s="527"/>
      <c r="AWJ1" s="527"/>
      <c r="AWK1" s="527"/>
      <c r="AWL1" s="527"/>
      <c r="AWM1" s="527"/>
      <c r="AWN1" s="527"/>
      <c r="AWO1" s="527"/>
      <c r="AWP1" s="527"/>
      <c r="AWQ1" s="527"/>
      <c r="AWR1" s="527"/>
      <c r="AWS1" s="527"/>
      <c r="AWT1" s="527"/>
      <c r="AWU1" s="527"/>
      <c r="AWV1" s="527"/>
      <c r="AWW1" s="527"/>
      <c r="AWX1" s="527"/>
      <c r="AWY1" s="527"/>
      <c r="AWZ1" s="527"/>
      <c r="AXA1" s="527"/>
      <c r="AXB1" s="527"/>
      <c r="AXC1" s="527"/>
      <c r="AXD1" s="527"/>
      <c r="AXE1" s="527"/>
      <c r="AXF1" s="527"/>
      <c r="AXG1" s="527"/>
      <c r="AXH1" s="527"/>
      <c r="AXI1" s="527"/>
      <c r="AXJ1" s="527"/>
      <c r="AXK1" s="527"/>
      <c r="AXL1" s="527"/>
      <c r="AXM1" s="527"/>
      <c r="AXN1" s="527"/>
      <c r="AXO1" s="527"/>
      <c r="AXP1" s="527"/>
      <c r="AXQ1" s="527"/>
      <c r="AXR1" s="527"/>
      <c r="AXS1" s="527"/>
      <c r="AXT1" s="527"/>
      <c r="AXU1" s="527"/>
      <c r="AXV1" s="527"/>
      <c r="AXW1" s="527"/>
      <c r="AXX1" s="527"/>
      <c r="AXY1" s="527"/>
      <c r="AXZ1" s="527"/>
      <c r="AYA1" s="527"/>
      <c r="AYB1" s="527"/>
      <c r="AYC1" s="527"/>
      <c r="AYD1" s="527"/>
      <c r="AYE1" s="527"/>
      <c r="AYF1" s="527"/>
      <c r="AYG1" s="527"/>
      <c r="AYH1" s="527"/>
      <c r="AYI1" s="527"/>
      <c r="AYJ1" s="527"/>
      <c r="AYK1" s="527"/>
      <c r="AYL1" s="527"/>
      <c r="AYM1" s="527"/>
      <c r="AYN1" s="527"/>
      <c r="AYO1" s="527"/>
      <c r="AYP1" s="527"/>
      <c r="AYQ1" s="527"/>
      <c r="AYR1" s="527"/>
      <c r="AYS1" s="527"/>
      <c r="AYT1" s="527"/>
      <c r="AYU1" s="527"/>
      <c r="AYV1" s="527"/>
      <c r="AYW1" s="527"/>
      <c r="AYX1" s="527"/>
      <c r="AYY1" s="527"/>
      <c r="AYZ1" s="527"/>
      <c r="AZA1" s="527"/>
      <c r="AZB1" s="527"/>
      <c r="AZC1" s="527"/>
      <c r="AZD1" s="527"/>
      <c r="AZE1" s="527"/>
      <c r="AZF1" s="527"/>
      <c r="AZG1" s="527"/>
      <c r="AZH1" s="527"/>
      <c r="AZI1" s="527"/>
      <c r="AZJ1" s="527"/>
      <c r="AZK1" s="527"/>
      <c r="AZL1" s="527"/>
      <c r="AZM1" s="527"/>
      <c r="AZN1" s="527"/>
      <c r="AZO1" s="527"/>
      <c r="AZP1" s="527"/>
      <c r="AZQ1" s="527"/>
      <c r="AZR1" s="527"/>
      <c r="AZS1" s="527"/>
      <c r="AZT1" s="527"/>
      <c r="AZU1" s="527"/>
      <c r="AZV1" s="527"/>
      <c r="AZW1" s="527"/>
      <c r="AZX1" s="527"/>
      <c r="AZY1" s="527"/>
      <c r="AZZ1" s="527"/>
      <c r="BAA1" s="527"/>
      <c r="BAB1" s="527"/>
      <c r="BAC1" s="527"/>
      <c r="BAD1" s="527"/>
      <c r="BAE1" s="527"/>
      <c r="BAF1" s="527"/>
      <c r="BAG1" s="527"/>
      <c r="BAH1" s="527"/>
      <c r="BAI1" s="527"/>
      <c r="BAJ1" s="527"/>
      <c r="BAK1" s="527"/>
      <c r="BAL1" s="527"/>
      <c r="BAM1" s="527"/>
      <c r="BAN1" s="527"/>
      <c r="BAO1" s="527"/>
      <c r="BAP1" s="527"/>
      <c r="BAQ1" s="527"/>
      <c r="BAR1" s="527"/>
      <c r="BAS1" s="527"/>
      <c r="BAT1" s="527"/>
      <c r="BAU1" s="527"/>
      <c r="BAV1" s="527"/>
      <c r="BAW1" s="527"/>
      <c r="BAX1" s="527"/>
      <c r="BAY1" s="527"/>
      <c r="BAZ1" s="527"/>
      <c r="BBA1" s="527"/>
      <c r="BBB1" s="527"/>
      <c r="BBC1" s="527"/>
      <c r="BBD1" s="527"/>
      <c r="BBE1" s="527"/>
      <c r="BBF1" s="527"/>
      <c r="BBG1" s="527"/>
      <c r="BBH1" s="527"/>
      <c r="BBI1" s="527"/>
      <c r="BBJ1" s="527"/>
      <c r="BBK1" s="527"/>
      <c r="BBL1" s="527"/>
      <c r="BBM1" s="527"/>
      <c r="BBN1" s="527"/>
      <c r="BBO1" s="527"/>
      <c r="BBP1" s="527"/>
      <c r="BBQ1" s="527"/>
      <c r="BBR1" s="527"/>
      <c r="BBS1" s="527"/>
      <c r="BBT1" s="527"/>
      <c r="BBU1" s="527"/>
      <c r="BBV1" s="527"/>
      <c r="BBW1" s="527"/>
      <c r="BBX1" s="527"/>
      <c r="BBY1" s="527"/>
      <c r="BBZ1" s="527"/>
      <c r="BCA1" s="527"/>
      <c r="BCB1" s="527"/>
      <c r="BCC1" s="527"/>
      <c r="BCD1" s="527"/>
      <c r="BCE1" s="527"/>
      <c r="BCF1" s="527"/>
      <c r="BCG1" s="527"/>
      <c r="BCH1" s="527"/>
      <c r="BCI1" s="527"/>
      <c r="BCJ1" s="527"/>
      <c r="BCK1" s="527"/>
      <c r="BCL1" s="527"/>
      <c r="BCM1" s="527"/>
      <c r="BCN1" s="527"/>
      <c r="BCO1" s="527"/>
      <c r="BCP1" s="527"/>
      <c r="BCQ1" s="527"/>
      <c r="BCR1" s="527"/>
      <c r="BCS1" s="527"/>
      <c r="BCT1" s="527"/>
      <c r="BCU1" s="527"/>
      <c r="BCV1" s="527"/>
      <c r="BCW1" s="527"/>
      <c r="BCX1" s="527"/>
      <c r="BCY1" s="527"/>
      <c r="BCZ1" s="527"/>
      <c r="BDA1" s="527"/>
      <c r="BDB1" s="527"/>
      <c r="BDC1" s="527"/>
      <c r="BDD1" s="527"/>
      <c r="BDE1" s="527"/>
      <c r="BDF1" s="527"/>
      <c r="BDG1" s="527"/>
      <c r="BDH1" s="527"/>
      <c r="BDI1" s="527"/>
      <c r="BDJ1" s="527"/>
      <c r="BDK1" s="527"/>
      <c r="BDL1" s="527"/>
      <c r="BDM1" s="527"/>
      <c r="BDN1" s="527"/>
      <c r="BDO1" s="527"/>
      <c r="BDP1" s="527"/>
      <c r="BDQ1" s="527"/>
      <c r="BDR1" s="527"/>
      <c r="BDS1" s="527"/>
      <c r="BDT1" s="527"/>
      <c r="BDU1" s="527"/>
      <c r="BDV1" s="527"/>
      <c r="BDW1" s="527"/>
      <c r="BDX1" s="527"/>
      <c r="BDY1" s="527"/>
      <c r="BDZ1" s="527"/>
      <c r="BEA1" s="527"/>
      <c r="BEB1" s="527"/>
      <c r="BEC1" s="527"/>
      <c r="BED1" s="527"/>
      <c r="BEE1" s="527"/>
      <c r="BEF1" s="527"/>
      <c r="BEG1" s="527"/>
      <c r="BEH1" s="527"/>
      <c r="BEI1" s="527"/>
      <c r="BEJ1" s="527"/>
      <c r="BEK1" s="527"/>
      <c r="BEL1" s="527"/>
      <c r="BEM1" s="527"/>
      <c r="BEN1" s="527"/>
      <c r="BEO1" s="527"/>
      <c r="BEP1" s="527"/>
      <c r="BEQ1" s="527"/>
      <c r="BER1" s="527"/>
      <c r="BES1" s="527"/>
      <c r="BET1" s="527"/>
      <c r="BEU1" s="527"/>
      <c r="BEV1" s="527"/>
      <c r="BEW1" s="527"/>
      <c r="BEX1" s="527"/>
      <c r="BEY1" s="527"/>
      <c r="BEZ1" s="527"/>
      <c r="BFA1" s="527"/>
      <c r="BFB1" s="527"/>
      <c r="BFC1" s="527"/>
      <c r="BFD1" s="527"/>
      <c r="BFE1" s="527"/>
      <c r="BFF1" s="527"/>
      <c r="BFG1" s="527"/>
      <c r="BFH1" s="527"/>
      <c r="BFI1" s="527"/>
      <c r="BFJ1" s="527"/>
      <c r="BFK1" s="527"/>
      <c r="BFL1" s="527"/>
      <c r="BFM1" s="527"/>
      <c r="BFN1" s="527"/>
      <c r="BFO1" s="527"/>
      <c r="BFP1" s="527"/>
      <c r="BFQ1" s="527"/>
      <c r="BFR1" s="527"/>
      <c r="BFS1" s="527"/>
      <c r="BFT1" s="527"/>
      <c r="BFU1" s="527"/>
      <c r="BFV1" s="527"/>
      <c r="BFW1" s="527"/>
      <c r="BFX1" s="527"/>
      <c r="BFY1" s="527"/>
      <c r="BFZ1" s="527"/>
      <c r="BGA1" s="527"/>
      <c r="BGB1" s="527"/>
      <c r="BGC1" s="527"/>
      <c r="BGD1" s="527"/>
      <c r="BGE1" s="527"/>
      <c r="BGF1" s="527"/>
      <c r="BGG1" s="527"/>
      <c r="BGH1" s="527"/>
      <c r="BGI1" s="527"/>
      <c r="BGJ1" s="527"/>
      <c r="BGK1" s="527"/>
      <c r="BGL1" s="527"/>
      <c r="BGM1" s="527"/>
      <c r="BGN1" s="527"/>
      <c r="BGO1" s="527"/>
      <c r="BGP1" s="527"/>
      <c r="BGQ1" s="527"/>
      <c r="BGR1" s="527"/>
      <c r="BGS1" s="527"/>
      <c r="BGT1" s="527"/>
      <c r="BGU1" s="527"/>
      <c r="BGV1" s="527"/>
      <c r="BGW1" s="527"/>
      <c r="BGX1" s="527"/>
      <c r="BGY1" s="527"/>
      <c r="BGZ1" s="527"/>
      <c r="BHA1" s="527"/>
      <c r="BHB1" s="527"/>
      <c r="BHC1" s="527"/>
      <c r="BHD1" s="527"/>
      <c r="BHE1" s="527"/>
      <c r="BHF1" s="527"/>
      <c r="BHG1" s="527"/>
      <c r="BHH1" s="527"/>
      <c r="BHI1" s="527"/>
      <c r="BHJ1" s="527"/>
      <c r="BHK1" s="527"/>
      <c r="BHL1" s="527"/>
      <c r="BHM1" s="527"/>
      <c r="BHN1" s="527"/>
      <c r="BHO1" s="527"/>
      <c r="BHP1" s="527"/>
      <c r="BHQ1" s="527"/>
      <c r="BHR1" s="527"/>
      <c r="BHS1" s="527"/>
      <c r="BHT1" s="527"/>
      <c r="BHU1" s="527"/>
      <c r="BHV1" s="527"/>
      <c r="BHW1" s="527"/>
      <c r="BHX1" s="527"/>
      <c r="BHY1" s="527"/>
      <c r="BHZ1" s="527"/>
      <c r="BIA1" s="527"/>
      <c r="BIB1" s="527"/>
      <c r="BIC1" s="527"/>
      <c r="BID1" s="527"/>
      <c r="BIE1" s="527"/>
      <c r="BIF1" s="527"/>
      <c r="BIG1" s="527"/>
      <c r="BIH1" s="527"/>
      <c r="BII1" s="527"/>
      <c r="BIJ1" s="527"/>
      <c r="BIK1" s="527"/>
      <c r="BIL1" s="527"/>
      <c r="BIM1" s="527"/>
      <c r="BIN1" s="527"/>
      <c r="BIO1" s="527"/>
      <c r="BIP1" s="527"/>
      <c r="BIQ1" s="527"/>
      <c r="BIR1" s="527"/>
      <c r="BIS1" s="527"/>
      <c r="BIT1" s="527"/>
      <c r="BIU1" s="527"/>
      <c r="BIV1" s="527"/>
      <c r="BIW1" s="527"/>
      <c r="BIX1" s="527"/>
      <c r="BIY1" s="527"/>
      <c r="BIZ1" s="527"/>
      <c r="BJA1" s="527"/>
      <c r="BJB1" s="527"/>
      <c r="BJC1" s="527"/>
      <c r="BJD1" s="527"/>
      <c r="BJE1" s="527"/>
      <c r="BJF1" s="527"/>
      <c r="BJG1" s="527"/>
      <c r="BJH1" s="527"/>
      <c r="BJI1" s="527"/>
      <c r="BJJ1" s="527"/>
      <c r="BJK1" s="527"/>
      <c r="BJL1" s="527"/>
      <c r="BJM1" s="527"/>
      <c r="BJN1" s="527"/>
      <c r="BJO1" s="527"/>
      <c r="BJP1" s="527"/>
      <c r="BJQ1" s="527"/>
      <c r="BJR1" s="527"/>
      <c r="BJS1" s="527"/>
      <c r="BJT1" s="527"/>
      <c r="BJU1" s="527"/>
      <c r="BJV1" s="527"/>
      <c r="BJW1" s="527"/>
      <c r="BJX1" s="527"/>
      <c r="BJY1" s="527"/>
      <c r="BJZ1" s="527"/>
      <c r="BKA1" s="527"/>
      <c r="BKB1" s="527"/>
      <c r="BKC1" s="527"/>
      <c r="BKD1" s="527"/>
      <c r="BKE1" s="527"/>
      <c r="BKF1" s="527"/>
      <c r="BKG1" s="527"/>
      <c r="BKH1" s="527"/>
      <c r="BKI1" s="527"/>
      <c r="BKJ1" s="527"/>
      <c r="BKK1" s="527"/>
      <c r="BKL1" s="527"/>
      <c r="BKM1" s="527"/>
      <c r="BKN1" s="527"/>
      <c r="BKO1" s="527"/>
      <c r="BKP1" s="527"/>
      <c r="BKQ1" s="527"/>
      <c r="BKR1" s="527"/>
      <c r="BKS1" s="527"/>
      <c r="BKT1" s="527"/>
      <c r="BKU1" s="527"/>
      <c r="BKV1" s="527"/>
      <c r="BKW1" s="527"/>
      <c r="BKX1" s="527"/>
      <c r="BKY1" s="527"/>
      <c r="BKZ1" s="527"/>
      <c r="BLA1" s="527"/>
      <c r="BLB1" s="527"/>
      <c r="BLC1" s="527"/>
      <c r="BLD1" s="527"/>
      <c r="BLE1" s="527"/>
      <c r="BLF1" s="527"/>
      <c r="BLG1" s="527"/>
      <c r="BLH1" s="527"/>
      <c r="BLI1" s="527"/>
      <c r="BLJ1" s="527"/>
      <c r="BLK1" s="527"/>
      <c r="BLL1" s="527"/>
      <c r="BLM1" s="527"/>
      <c r="BLN1" s="527"/>
      <c r="BLO1" s="527"/>
      <c r="BLP1" s="527"/>
      <c r="BLQ1" s="527"/>
      <c r="BLR1" s="527"/>
      <c r="BLS1" s="527"/>
      <c r="BLT1" s="527"/>
      <c r="BLU1" s="527"/>
      <c r="BLV1" s="527"/>
      <c r="BLW1" s="527"/>
      <c r="BLX1" s="527"/>
      <c r="BLY1" s="527"/>
      <c r="BLZ1" s="527"/>
      <c r="BMA1" s="527"/>
      <c r="BMB1" s="527"/>
      <c r="BMC1" s="527"/>
      <c r="BMD1" s="527"/>
      <c r="BME1" s="527"/>
      <c r="BMF1" s="527"/>
      <c r="BMG1" s="527"/>
      <c r="BMH1" s="527"/>
      <c r="BMI1" s="527"/>
      <c r="BMJ1" s="527"/>
      <c r="BMK1" s="527"/>
      <c r="BML1" s="527"/>
      <c r="BMM1" s="527"/>
      <c r="BMN1" s="527"/>
      <c r="BMO1" s="527"/>
      <c r="BMP1" s="527"/>
      <c r="BMQ1" s="527"/>
      <c r="BMR1" s="527"/>
      <c r="BMS1" s="527"/>
      <c r="BMT1" s="527"/>
      <c r="BMU1" s="527"/>
      <c r="BMV1" s="527"/>
      <c r="BMW1" s="527"/>
      <c r="BMX1" s="527"/>
      <c r="BMY1" s="527"/>
      <c r="BMZ1" s="527"/>
      <c r="BNA1" s="527"/>
      <c r="BNB1" s="527"/>
      <c r="BNC1" s="527"/>
      <c r="BND1" s="527"/>
      <c r="BNE1" s="527"/>
      <c r="BNF1" s="527"/>
      <c r="BNG1" s="527"/>
      <c r="BNH1" s="527"/>
      <c r="BNI1" s="527"/>
      <c r="BNJ1" s="527"/>
      <c r="BNK1" s="527"/>
      <c r="BNL1" s="527"/>
      <c r="BNM1" s="527"/>
      <c r="BNN1" s="527"/>
      <c r="BNO1" s="527"/>
      <c r="BNP1" s="527"/>
      <c r="BNQ1" s="527"/>
      <c r="BNR1" s="527"/>
      <c r="BNS1" s="527"/>
      <c r="BNT1" s="527"/>
      <c r="BNU1" s="527"/>
      <c r="BNV1" s="527"/>
      <c r="BNW1" s="527"/>
      <c r="BNX1" s="527"/>
      <c r="BNY1" s="527"/>
      <c r="BNZ1" s="527"/>
      <c r="BOA1" s="527"/>
      <c r="BOB1" s="527"/>
      <c r="BOC1" s="527"/>
      <c r="BOD1" s="527"/>
      <c r="BOE1" s="527"/>
      <c r="BOF1" s="527"/>
      <c r="BOG1" s="527"/>
      <c r="BOH1" s="527"/>
      <c r="BOI1" s="527"/>
      <c r="BOJ1" s="527"/>
      <c r="BOK1" s="527"/>
      <c r="BOL1" s="527"/>
      <c r="BOM1" s="527"/>
      <c r="BON1" s="527"/>
      <c r="BOO1" s="527"/>
      <c r="BOP1" s="527"/>
      <c r="BOQ1" s="527"/>
      <c r="BOR1" s="527"/>
      <c r="BOS1" s="527"/>
      <c r="BOT1" s="527"/>
      <c r="BOU1" s="527"/>
      <c r="BOV1" s="527"/>
      <c r="BOW1" s="527"/>
      <c r="BOX1" s="527"/>
      <c r="BOY1" s="527"/>
      <c r="BOZ1" s="527"/>
      <c r="BPA1" s="527"/>
      <c r="BPB1" s="527"/>
      <c r="BPC1" s="527"/>
      <c r="BPD1" s="527"/>
      <c r="BPE1" s="527"/>
      <c r="BPF1" s="527"/>
      <c r="BPG1" s="527"/>
      <c r="BPH1" s="527"/>
      <c r="BPI1" s="527"/>
      <c r="BPJ1" s="527"/>
      <c r="BPK1" s="527"/>
      <c r="BPL1" s="527"/>
      <c r="BPM1" s="527"/>
      <c r="BPN1" s="527"/>
      <c r="BPO1" s="527"/>
      <c r="BPP1" s="527"/>
      <c r="BPQ1" s="527"/>
      <c r="BPR1" s="527"/>
      <c r="BPS1" s="527"/>
      <c r="BPT1" s="527"/>
      <c r="BPU1" s="527"/>
      <c r="BPV1" s="527"/>
      <c r="BPW1" s="527"/>
      <c r="BPX1" s="527"/>
      <c r="BPY1" s="527"/>
      <c r="BPZ1" s="527"/>
      <c r="BQA1" s="527"/>
      <c r="BQB1" s="527"/>
      <c r="BQC1" s="527"/>
      <c r="BQD1" s="527"/>
      <c r="BQE1" s="527"/>
      <c r="BQF1" s="527"/>
      <c r="BQG1" s="527"/>
      <c r="BQH1" s="527"/>
      <c r="BQI1" s="527"/>
      <c r="BQJ1" s="527"/>
      <c r="BQK1" s="527"/>
      <c r="BQL1" s="527"/>
      <c r="BQM1" s="527"/>
      <c r="BQN1" s="527"/>
      <c r="BQO1" s="527"/>
      <c r="BQP1" s="527"/>
      <c r="BQQ1" s="527"/>
      <c r="BQR1" s="527"/>
      <c r="BQS1" s="527"/>
      <c r="BQT1" s="527"/>
      <c r="BQU1" s="527"/>
      <c r="BQV1" s="527"/>
      <c r="BQW1" s="527"/>
      <c r="BQX1" s="527"/>
      <c r="BQY1" s="527"/>
      <c r="BQZ1" s="527"/>
      <c r="BRA1" s="527"/>
      <c r="BRB1" s="527"/>
      <c r="BRC1" s="527"/>
      <c r="BRD1" s="527"/>
      <c r="BRE1" s="527"/>
      <c r="BRF1" s="527"/>
      <c r="BRG1" s="527"/>
      <c r="BRH1" s="527"/>
      <c r="BRI1" s="527"/>
      <c r="BRJ1" s="527"/>
      <c r="BRK1" s="527"/>
      <c r="BRL1" s="527"/>
      <c r="BRM1" s="527"/>
      <c r="BRN1" s="527"/>
      <c r="BRO1" s="527"/>
      <c r="BRP1" s="527"/>
      <c r="BRQ1" s="527"/>
      <c r="BRR1" s="527"/>
      <c r="BRS1" s="527"/>
      <c r="BRT1" s="527"/>
      <c r="BRU1" s="527"/>
      <c r="BRV1" s="527"/>
      <c r="BRW1" s="527"/>
      <c r="BRX1" s="527"/>
      <c r="BRY1" s="527"/>
      <c r="BRZ1" s="527"/>
      <c r="BSA1" s="527"/>
      <c r="BSB1" s="527"/>
      <c r="BSC1" s="527"/>
      <c r="BSD1" s="527"/>
      <c r="BSE1" s="527"/>
      <c r="BSF1" s="527"/>
      <c r="BSG1" s="527"/>
      <c r="BSH1" s="527"/>
      <c r="BSI1" s="527"/>
      <c r="BSJ1" s="527"/>
      <c r="BSK1" s="527"/>
      <c r="BSL1" s="527"/>
      <c r="BSM1" s="527"/>
      <c r="BSN1" s="527"/>
      <c r="BSO1" s="527"/>
      <c r="BSP1" s="527"/>
      <c r="BSQ1" s="527"/>
      <c r="BSR1" s="527"/>
      <c r="BSS1" s="527"/>
      <c r="BST1" s="527"/>
      <c r="BSU1" s="527"/>
      <c r="BSV1" s="527"/>
      <c r="BSW1" s="527"/>
      <c r="BSX1" s="527"/>
      <c r="BSY1" s="527"/>
      <c r="BSZ1" s="527"/>
      <c r="BTA1" s="527"/>
      <c r="BTB1" s="527"/>
      <c r="BTC1" s="527"/>
      <c r="BTD1" s="527"/>
      <c r="BTE1" s="527"/>
      <c r="BTF1" s="527"/>
      <c r="BTG1" s="527"/>
      <c r="BTH1" s="527"/>
      <c r="BTI1" s="527"/>
      <c r="BTJ1" s="527"/>
      <c r="BTK1" s="527"/>
      <c r="BTL1" s="527"/>
      <c r="BTM1" s="527"/>
      <c r="BTN1" s="527"/>
      <c r="BTO1" s="527"/>
      <c r="BTP1" s="527"/>
      <c r="BTQ1" s="527"/>
      <c r="BTR1" s="527"/>
      <c r="BTS1" s="527"/>
      <c r="BTT1" s="527"/>
      <c r="BTU1" s="527"/>
      <c r="BTV1" s="527"/>
      <c r="BTW1" s="527"/>
      <c r="BTX1" s="527"/>
      <c r="BTY1" s="527"/>
      <c r="BTZ1" s="527"/>
      <c r="BUA1" s="527"/>
      <c r="BUB1" s="527"/>
      <c r="BUC1" s="527"/>
      <c r="BUD1" s="527"/>
      <c r="BUE1" s="527"/>
      <c r="BUF1" s="527"/>
      <c r="BUG1" s="527"/>
      <c r="BUH1" s="527"/>
      <c r="BUI1" s="527"/>
      <c r="BUJ1" s="527"/>
      <c r="BUK1" s="527"/>
      <c r="BUL1" s="527"/>
      <c r="BUM1" s="527"/>
      <c r="BUN1" s="527"/>
      <c r="BUO1" s="527"/>
      <c r="BUP1" s="527"/>
      <c r="BUQ1" s="527"/>
      <c r="BUR1" s="527"/>
      <c r="BUS1" s="527"/>
      <c r="BUT1" s="527"/>
      <c r="BUU1" s="527"/>
      <c r="BUV1" s="527"/>
      <c r="BUW1" s="527"/>
      <c r="BUX1" s="527"/>
      <c r="BUY1" s="527"/>
      <c r="BUZ1" s="527"/>
      <c r="BVA1" s="527"/>
      <c r="BVB1" s="527"/>
      <c r="BVC1" s="527"/>
      <c r="BVD1" s="527"/>
      <c r="BVE1" s="527"/>
      <c r="BVF1" s="527"/>
      <c r="BVG1" s="527"/>
      <c r="BVH1" s="527"/>
      <c r="BVI1" s="527"/>
      <c r="BVJ1" s="527"/>
      <c r="BVK1" s="527"/>
      <c r="BVL1" s="527"/>
      <c r="BVM1" s="527"/>
      <c r="BVN1" s="527"/>
      <c r="BVO1" s="527"/>
      <c r="BVP1" s="527"/>
      <c r="BVQ1" s="527"/>
      <c r="BVR1" s="527"/>
      <c r="BVS1" s="527"/>
      <c r="BVT1" s="527"/>
      <c r="BVU1" s="527"/>
      <c r="BVV1" s="527"/>
      <c r="BVW1" s="527"/>
      <c r="BVX1" s="527"/>
      <c r="BVY1" s="527"/>
      <c r="BVZ1" s="527"/>
      <c r="BWA1" s="527"/>
      <c r="BWB1" s="527"/>
      <c r="BWC1" s="527"/>
      <c r="BWD1" s="527"/>
      <c r="BWE1" s="527"/>
      <c r="BWF1" s="527"/>
      <c r="BWG1" s="527"/>
      <c r="BWH1" s="527"/>
      <c r="BWI1" s="527"/>
      <c r="BWJ1" s="527"/>
      <c r="BWK1" s="527"/>
      <c r="BWL1" s="527"/>
      <c r="BWM1" s="527"/>
      <c r="BWN1" s="527"/>
      <c r="BWO1" s="527"/>
      <c r="BWP1" s="527"/>
      <c r="BWQ1" s="527"/>
      <c r="BWR1" s="527"/>
      <c r="BWS1" s="527"/>
      <c r="BWT1" s="527"/>
      <c r="BWU1" s="527"/>
      <c r="BWV1" s="527"/>
      <c r="BWW1" s="527"/>
      <c r="BWX1" s="527"/>
      <c r="BWY1" s="527"/>
      <c r="BWZ1" s="527"/>
      <c r="BXA1" s="527"/>
      <c r="BXB1" s="527"/>
      <c r="BXC1" s="527"/>
      <c r="BXD1" s="527"/>
      <c r="BXE1" s="527"/>
      <c r="BXF1" s="527"/>
      <c r="BXG1" s="527"/>
      <c r="BXH1" s="527"/>
      <c r="BXI1" s="527"/>
      <c r="BXJ1" s="527"/>
      <c r="BXK1" s="527"/>
      <c r="BXL1" s="527"/>
      <c r="BXM1" s="527"/>
      <c r="BXN1" s="527"/>
      <c r="BXO1" s="527"/>
      <c r="BXP1" s="527"/>
      <c r="BXQ1" s="527"/>
      <c r="BXR1" s="527"/>
      <c r="BXS1" s="527"/>
      <c r="BXT1" s="527"/>
      <c r="BXU1" s="527"/>
      <c r="BXV1" s="527"/>
      <c r="BXW1" s="527"/>
      <c r="BXX1" s="527"/>
      <c r="BXY1" s="527"/>
      <c r="BXZ1" s="527"/>
      <c r="BYA1" s="527"/>
      <c r="BYB1" s="527"/>
      <c r="BYC1" s="527"/>
      <c r="BYD1" s="527"/>
      <c r="BYE1" s="527"/>
      <c r="BYF1" s="527"/>
      <c r="BYG1" s="527"/>
      <c r="BYH1" s="527"/>
      <c r="BYI1" s="527"/>
      <c r="BYJ1" s="527"/>
      <c r="BYK1" s="527"/>
      <c r="BYL1" s="527"/>
      <c r="BYM1" s="527"/>
      <c r="BYN1" s="527"/>
      <c r="BYO1" s="527"/>
      <c r="BYP1" s="527"/>
      <c r="BYQ1" s="527"/>
      <c r="BYR1" s="527"/>
      <c r="BYS1" s="527"/>
      <c r="BYT1" s="527"/>
      <c r="BYU1" s="527"/>
      <c r="BYV1" s="527"/>
      <c r="BYW1" s="527"/>
      <c r="BYX1" s="527"/>
      <c r="BYY1" s="527"/>
      <c r="BYZ1" s="527"/>
      <c r="BZA1" s="527"/>
      <c r="BZB1" s="527"/>
      <c r="BZC1" s="527"/>
      <c r="BZD1" s="527"/>
      <c r="BZE1" s="527"/>
      <c r="BZF1" s="527"/>
      <c r="BZG1" s="527"/>
      <c r="BZH1" s="527"/>
      <c r="BZI1" s="527"/>
      <c r="BZJ1" s="527"/>
      <c r="BZK1" s="527"/>
      <c r="BZL1" s="527"/>
      <c r="BZM1" s="527"/>
      <c r="BZN1" s="527"/>
      <c r="BZO1" s="527"/>
      <c r="BZP1" s="527"/>
      <c r="BZQ1" s="527"/>
      <c r="BZR1" s="527"/>
      <c r="BZS1" s="527"/>
      <c r="BZT1" s="527"/>
      <c r="BZU1" s="527"/>
      <c r="BZV1" s="527"/>
      <c r="BZW1" s="527"/>
      <c r="BZX1" s="527"/>
      <c r="BZY1" s="527"/>
      <c r="BZZ1" s="527"/>
      <c r="CAA1" s="527"/>
      <c r="CAB1" s="527"/>
      <c r="CAC1" s="527"/>
      <c r="CAD1" s="527"/>
      <c r="CAE1" s="527"/>
      <c r="CAF1" s="527"/>
      <c r="CAG1" s="527"/>
      <c r="CAH1" s="527"/>
      <c r="CAI1" s="527"/>
      <c r="CAJ1" s="527"/>
      <c r="CAK1" s="527"/>
      <c r="CAL1" s="527"/>
      <c r="CAM1" s="527"/>
      <c r="CAN1" s="527"/>
      <c r="CAO1" s="527"/>
      <c r="CAP1" s="527"/>
      <c r="CAQ1" s="527"/>
      <c r="CAR1" s="527"/>
      <c r="CAS1" s="527"/>
      <c r="CAT1" s="527"/>
      <c r="CAU1" s="527"/>
      <c r="CAV1" s="527"/>
      <c r="CAW1" s="527"/>
      <c r="CAX1" s="527"/>
      <c r="CAY1" s="527"/>
      <c r="CAZ1" s="527"/>
      <c r="CBA1" s="527"/>
      <c r="CBB1" s="527"/>
      <c r="CBC1" s="527"/>
      <c r="CBD1" s="527"/>
      <c r="CBE1" s="527"/>
      <c r="CBF1" s="527"/>
      <c r="CBG1" s="527"/>
      <c r="CBH1" s="527"/>
      <c r="CBI1" s="527"/>
      <c r="CBJ1" s="527"/>
      <c r="CBK1" s="527"/>
      <c r="CBL1" s="527"/>
      <c r="CBM1" s="527"/>
      <c r="CBN1" s="527"/>
      <c r="CBO1" s="527"/>
      <c r="CBP1" s="527"/>
      <c r="CBQ1" s="527"/>
      <c r="CBR1" s="527"/>
      <c r="CBS1" s="527"/>
      <c r="CBT1" s="527"/>
      <c r="CBU1" s="527"/>
      <c r="CBV1" s="527"/>
      <c r="CBW1" s="527"/>
      <c r="CBX1" s="527"/>
      <c r="CBY1" s="527"/>
      <c r="CBZ1" s="527"/>
      <c r="CCA1" s="527"/>
      <c r="CCB1" s="527"/>
      <c r="CCC1" s="527"/>
      <c r="CCD1" s="527"/>
      <c r="CCE1" s="527"/>
      <c r="CCF1" s="527"/>
      <c r="CCG1" s="527"/>
      <c r="CCH1" s="527"/>
      <c r="CCI1" s="527"/>
      <c r="CCJ1" s="527"/>
      <c r="CCK1" s="527"/>
      <c r="CCL1" s="527"/>
      <c r="CCM1" s="527"/>
      <c r="CCN1" s="527"/>
      <c r="CCO1" s="527"/>
      <c r="CCP1" s="527"/>
      <c r="CCQ1" s="527"/>
      <c r="CCR1" s="527"/>
      <c r="CCS1" s="527"/>
      <c r="CCT1" s="527"/>
      <c r="CCU1" s="527"/>
      <c r="CCV1" s="527"/>
      <c r="CCW1" s="527"/>
      <c r="CCX1" s="527"/>
      <c r="CCY1" s="527"/>
      <c r="CCZ1" s="527"/>
      <c r="CDA1" s="527"/>
      <c r="CDB1" s="527"/>
      <c r="CDC1" s="527"/>
      <c r="CDD1" s="527"/>
      <c r="CDE1" s="527"/>
      <c r="CDF1" s="527"/>
      <c r="CDG1" s="527"/>
      <c r="CDH1" s="527"/>
      <c r="CDI1" s="527"/>
      <c r="CDJ1" s="527"/>
      <c r="CDK1" s="527"/>
      <c r="CDL1" s="527"/>
      <c r="CDM1" s="527"/>
      <c r="CDN1" s="527"/>
      <c r="CDO1" s="527"/>
      <c r="CDP1" s="527"/>
      <c r="CDQ1" s="527"/>
      <c r="CDR1" s="527"/>
      <c r="CDS1" s="527"/>
      <c r="CDT1" s="527"/>
      <c r="CDU1" s="527"/>
      <c r="CDV1" s="527"/>
      <c r="CDW1" s="527"/>
      <c r="CDX1" s="527"/>
      <c r="CDY1" s="527"/>
      <c r="CDZ1" s="527"/>
      <c r="CEA1" s="527"/>
      <c r="CEB1" s="527"/>
      <c r="CEC1" s="527"/>
      <c r="CED1" s="527"/>
      <c r="CEE1" s="527"/>
      <c r="CEF1" s="527"/>
      <c r="CEG1" s="527"/>
      <c r="CEH1" s="527"/>
      <c r="CEI1" s="527"/>
      <c r="CEJ1" s="527"/>
      <c r="CEK1" s="527"/>
      <c r="CEL1" s="527"/>
      <c r="CEM1" s="527"/>
      <c r="CEN1" s="527"/>
      <c r="CEO1" s="527"/>
      <c r="CEP1" s="527"/>
      <c r="CEQ1" s="527"/>
      <c r="CER1" s="527"/>
      <c r="CES1" s="527"/>
      <c r="CET1" s="527"/>
      <c r="CEU1" s="527"/>
      <c r="CEV1" s="527"/>
      <c r="CEW1" s="527"/>
      <c r="CEX1" s="527"/>
      <c r="CEY1" s="527"/>
      <c r="CEZ1" s="527"/>
      <c r="CFA1" s="527"/>
      <c r="CFB1" s="527"/>
      <c r="CFC1" s="527"/>
      <c r="CFD1" s="527"/>
      <c r="CFE1" s="527"/>
      <c r="CFF1" s="527"/>
      <c r="CFG1" s="527"/>
      <c r="CFH1" s="527"/>
      <c r="CFI1" s="527"/>
      <c r="CFJ1" s="527"/>
      <c r="CFK1" s="527"/>
      <c r="CFL1" s="527"/>
      <c r="CFM1" s="527"/>
      <c r="CFN1" s="527"/>
      <c r="CFO1" s="527"/>
      <c r="CFP1" s="527"/>
      <c r="CFQ1" s="527"/>
      <c r="CFR1" s="527"/>
      <c r="CFS1" s="527"/>
      <c r="CFT1" s="527"/>
      <c r="CFU1" s="527"/>
      <c r="CFV1" s="527"/>
      <c r="CFW1" s="527"/>
      <c r="CFX1" s="527"/>
      <c r="CFY1" s="527"/>
      <c r="CFZ1" s="527"/>
      <c r="CGA1" s="527"/>
      <c r="CGB1" s="527"/>
      <c r="CGC1" s="527"/>
      <c r="CGD1" s="527"/>
      <c r="CGE1" s="527"/>
      <c r="CGF1" s="527"/>
      <c r="CGG1" s="527"/>
      <c r="CGH1" s="527"/>
      <c r="CGI1" s="527"/>
      <c r="CGJ1" s="527"/>
      <c r="CGK1" s="527"/>
      <c r="CGL1" s="527"/>
      <c r="CGM1" s="527"/>
      <c r="CGN1" s="527"/>
      <c r="CGO1" s="527"/>
      <c r="CGP1" s="527"/>
      <c r="CGQ1" s="527"/>
      <c r="CGR1" s="527"/>
      <c r="CGS1" s="527"/>
      <c r="CGT1" s="527"/>
      <c r="CGU1" s="527"/>
      <c r="CGV1" s="527"/>
      <c r="CGW1" s="527"/>
      <c r="CGX1" s="527"/>
      <c r="CGY1" s="527"/>
      <c r="CGZ1" s="527"/>
      <c r="CHA1" s="527"/>
      <c r="CHB1" s="527"/>
      <c r="CHC1" s="527"/>
      <c r="CHD1" s="527"/>
      <c r="CHE1" s="527"/>
      <c r="CHF1" s="527"/>
      <c r="CHG1" s="527"/>
      <c r="CHH1" s="527"/>
      <c r="CHI1" s="527"/>
      <c r="CHJ1" s="527"/>
      <c r="CHK1" s="527"/>
      <c r="CHL1" s="527"/>
      <c r="CHM1" s="527"/>
      <c r="CHN1" s="527"/>
      <c r="CHO1" s="527"/>
      <c r="CHP1" s="527"/>
      <c r="CHQ1" s="527"/>
      <c r="CHR1" s="527"/>
      <c r="CHS1" s="527"/>
      <c r="CHT1" s="527"/>
      <c r="CHU1" s="527"/>
      <c r="CHV1" s="527"/>
      <c r="CHW1" s="527"/>
      <c r="CHX1" s="527"/>
      <c r="CHY1" s="527"/>
      <c r="CHZ1" s="527"/>
      <c r="CIA1" s="527"/>
      <c r="CIB1" s="527"/>
      <c r="CIC1" s="527"/>
      <c r="CID1" s="527"/>
      <c r="CIE1" s="527"/>
      <c r="CIF1" s="527"/>
      <c r="CIG1" s="527"/>
      <c r="CIH1" s="527"/>
      <c r="CII1" s="527"/>
      <c r="CIJ1" s="527"/>
      <c r="CIK1" s="527"/>
      <c r="CIL1" s="527"/>
      <c r="CIM1" s="527"/>
      <c r="CIN1" s="527"/>
      <c r="CIO1" s="527"/>
      <c r="CIP1" s="527"/>
      <c r="CIQ1" s="527"/>
      <c r="CIR1" s="527"/>
      <c r="CIS1" s="527"/>
      <c r="CIT1" s="527"/>
      <c r="CIU1" s="527"/>
      <c r="CIV1" s="527"/>
      <c r="CIW1" s="527"/>
      <c r="CIX1" s="527"/>
      <c r="CIY1" s="527"/>
      <c r="CIZ1" s="527"/>
      <c r="CJA1" s="527"/>
      <c r="CJB1" s="527"/>
      <c r="CJC1" s="527"/>
      <c r="CJD1" s="527"/>
      <c r="CJE1" s="527"/>
      <c r="CJF1" s="527"/>
      <c r="CJG1" s="527"/>
      <c r="CJH1" s="527"/>
      <c r="CJI1" s="527"/>
      <c r="CJJ1" s="527"/>
      <c r="CJK1" s="527"/>
      <c r="CJL1" s="527"/>
      <c r="CJM1" s="527"/>
      <c r="CJN1" s="527"/>
      <c r="CJO1" s="527"/>
      <c r="CJP1" s="527"/>
      <c r="CJQ1" s="527"/>
      <c r="CJR1" s="527"/>
      <c r="CJS1" s="527"/>
      <c r="CJT1" s="527"/>
      <c r="CJU1" s="527"/>
      <c r="CJV1" s="527"/>
      <c r="CJW1" s="527"/>
      <c r="CJX1" s="527"/>
      <c r="CJY1" s="527"/>
      <c r="CJZ1" s="527"/>
      <c r="CKA1" s="527"/>
      <c r="CKB1" s="527"/>
      <c r="CKC1" s="527"/>
      <c r="CKD1" s="527"/>
      <c r="CKE1" s="527"/>
      <c r="CKF1" s="527"/>
      <c r="CKG1" s="527"/>
      <c r="CKH1" s="527"/>
      <c r="CKI1" s="527"/>
      <c r="CKJ1" s="527"/>
      <c r="CKK1" s="527"/>
      <c r="CKL1" s="527"/>
      <c r="CKM1" s="527"/>
      <c r="CKN1" s="527"/>
      <c r="CKO1" s="527"/>
      <c r="CKP1" s="527"/>
      <c r="CKQ1" s="527"/>
      <c r="CKR1" s="527"/>
      <c r="CKS1" s="527"/>
      <c r="CKT1" s="527"/>
      <c r="CKU1" s="527"/>
      <c r="CKV1" s="527"/>
      <c r="CKW1" s="527"/>
      <c r="CKX1" s="527"/>
      <c r="CKY1" s="527"/>
      <c r="CKZ1" s="527"/>
      <c r="CLA1" s="527"/>
      <c r="CLB1" s="527"/>
      <c r="CLC1" s="527"/>
      <c r="CLD1" s="527"/>
      <c r="CLE1" s="527"/>
      <c r="CLF1" s="527"/>
      <c r="CLG1" s="527"/>
      <c r="CLH1" s="527"/>
      <c r="CLI1" s="527"/>
      <c r="CLJ1" s="527"/>
      <c r="CLK1" s="527"/>
      <c r="CLL1" s="527"/>
      <c r="CLM1" s="527"/>
      <c r="CLN1" s="527"/>
      <c r="CLO1" s="527"/>
      <c r="CLP1" s="527"/>
      <c r="CLQ1" s="527"/>
      <c r="CLR1" s="527"/>
      <c r="CLS1" s="527"/>
      <c r="CLT1" s="527"/>
      <c r="CLU1" s="527"/>
      <c r="CLV1" s="527"/>
      <c r="CLW1" s="527"/>
      <c r="CLX1" s="527"/>
      <c r="CLY1" s="527"/>
      <c r="CLZ1" s="527"/>
      <c r="CMA1" s="527"/>
      <c r="CMB1" s="527"/>
      <c r="CMC1" s="527"/>
      <c r="CMD1" s="527"/>
      <c r="CME1" s="527"/>
      <c r="CMF1" s="527"/>
      <c r="CMG1" s="527"/>
      <c r="CMH1" s="527"/>
      <c r="CMI1" s="527"/>
      <c r="CMJ1" s="527"/>
      <c r="CMK1" s="527"/>
      <c r="CML1" s="527"/>
      <c r="CMM1" s="527"/>
      <c r="CMN1" s="527"/>
      <c r="CMO1" s="527"/>
      <c r="CMP1" s="527"/>
      <c r="CMQ1" s="527"/>
      <c r="CMR1" s="527"/>
      <c r="CMS1" s="527"/>
      <c r="CMT1" s="527"/>
      <c r="CMU1" s="527"/>
      <c r="CMV1" s="527"/>
      <c r="CMW1" s="527"/>
      <c r="CMX1" s="527"/>
      <c r="CMY1" s="527"/>
      <c r="CMZ1" s="527"/>
      <c r="CNA1" s="527"/>
      <c r="CNB1" s="527"/>
      <c r="CNC1" s="527"/>
      <c r="CND1" s="527"/>
      <c r="CNE1" s="527"/>
      <c r="CNF1" s="527"/>
      <c r="CNG1" s="527"/>
      <c r="CNH1" s="527"/>
      <c r="CNI1" s="527"/>
      <c r="CNJ1" s="527"/>
      <c r="CNK1" s="527"/>
      <c r="CNL1" s="527"/>
      <c r="CNM1" s="527"/>
      <c r="CNN1" s="527"/>
      <c r="CNO1" s="527"/>
      <c r="CNP1" s="527"/>
      <c r="CNQ1" s="527"/>
      <c r="CNR1" s="527"/>
      <c r="CNS1" s="527"/>
      <c r="CNT1" s="527"/>
      <c r="CNU1" s="527"/>
      <c r="CNV1" s="527"/>
      <c r="CNW1" s="527"/>
      <c r="CNX1" s="527"/>
      <c r="CNY1" s="527"/>
      <c r="CNZ1" s="527"/>
      <c r="COA1" s="527"/>
      <c r="COB1" s="527"/>
      <c r="COC1" s="527"/>
      <c r="COD1" s="527"/>
      <c r="COE1" s="527"/>
      <c r="COF1" s="527"/>
      <c r="COG1" s="527"/>
      <c r="COH1" s="527"/>
      <c r="COI1" s="527"/>
      <c r="COJ1" s="527"/>
      <c r="COK1" s="527"/>
      <c r="COL1" s="527"/>
      <c r="COM1" s="527"/>
      <c r="CON1" s="527"/>
      <c r="COO1" s="527"/>
      <c r="COP1" s="527"/>
      <c r="COQ1" s="527"/>
      <c r="COR1" s="527"/>
      <c r="COS1" s="527"/>
      <c r="COT1" s="527"/>
      <c r="COU1" s="527"/>
      <c r="COV1" s="527"/>
      <c r="COW1" s="527"/>
      <c r="COX1" s="527"/>
      <c r="COY1" s="527"/>
      <c r="COZ1" s="527"/>
      <c r="CPA1" s="527"/>
      <c r="CPB1" s="527"/>
      <c r="CPC1" s="527"/>
      <c r="CPD1" s="527"/>
      <c r="CPE1" s="527"/>
      <c r="CPF1" s="527"/>
      <c r="CPG1" s="527"/>
      <c r="CPH1" s="527"/>
      <c r="CPI1" s="527"/>
      <c r="CPJ1" s="527"/>
      <c r="CPK1" s="527"/>
      <c r="CPL1" s="527"/>
      <c r="CPM1" s="527"/>
      <c r="CPN1" s="527"/>
      <c r="CPO1" s="527"/>
      <c r="CPP1" s="527"/>
      <c r="CPQ1" s="527"/>
      <c r="CPR1" s="527"/>
      <c r="CPS1" s="527"/>
      <c r="CPT1" s="527"/>
      <c r="CPU1" s="527"/>
      <c r="CPV1" s="527"/>
      <c r="CPW1" s="527"/>
      <c r="CPX1" s="527"/>
      <c r="CPY1" s="527"/>
      <c r="CPZ1" s="527"/>
      <c r="CQA1" s="527"/>
      <c r="CQB1" s="527"/>
      <c r="CQC1" s="527"/>
      <c r="CQD1" s="527"/>
      <c r="CQE1" s="527"/>
      <c r="CQF1" s="527"/>
      <c r="CQG1" s="527"/>
      <c r="CQH1" s="527"/>
      <c r="CQI1" s="527"/>
      <c r="CQJ1" s="527"/>
      <c r="CQK1" s="527"/>
      <c r="CQL1" s="527"/>
      <c r="CQM1" s="527"/>
      <c r="CQN1" s="527"/>
      <c r="CQO1" s="527"/>
      <c r="CQP1" s="527"/>
      <c r="CQQ1" s="527"/>
      <c r="CQR1" s="527"/>
      <c r="CQS1" s="527"/>
      <c r="CQT1" s="527"/>
      <c r="CQU1" s="527"/>
      <c r="CQV1" s="527"/>
      <c r="CQW1" s="527"/>
      <c r="CQX1" s="527"/>
      <c r="CQY1" s="527"/>
      <c r="CQZ1" s="527"/>
      <c r="CRA1" s="527"/>
      <c r="CRB1" s="527"/>
      <c r="CRC1" s="527"/>
      <c r="CRD1" s="527"/>
      <c r="CRE1" s="527"/>
      <c r="CRF1" s="527"/>
      <c r="CRG1" s="527"/>
      <c r="CRH1" s="527"/>
      <c r="CRI1" s="527"/>
      <c r="CRJ1" s="527"/>
      <c r="CRK1" s="527"/>
      <c r="CRL1" s="527"/>
      <c r="CRM1" s="527"/>
      <c r="CRN1" s="527"/>
      <c r="CRO1" s="527"/>
      <c r="CRP1" s="527"/>
      <c r="CRQ1" s="527"/>
      <c r="CRR1" s="527"/>
      <c r="CRS1" s="527"/>
      <c r="CRT1" s="527"/>
      <c r="CRU1" s="527"/>
      <c r="CRV1" s="527"/>
      <c r="CRW1" s="527"/>
      <c r="CRX1" s="527"/>
      <c r="CRY1" s="527"/>
      <c r="CRZ1" s="527"/>
      <c r="CSA1" s="527"/>
      <c r="CSB1" s="527"/>
      <c r="CSC1" s="527"/>
      <c r="CSD1" s="527"/>
      <c r="CSE1" s="527"/>
      <c r="CSF1" s="527"/>
      <c r="CSG1" s="527"/>
      <c r="CSH1" s="527"/>
      <c r="CSI1" s="527"/>
      <c r="CSJ1" s="527"/>
      <c r="CSK1" s="527"/>
      <c r="CSL1" s="527"/>
      <c r="CSM1" s="527"/>
      <c r="CSN1" s="527"/>
      <c r="CSO1" s="527"/>
      <c r="CSP1" s="527"/>
      <c r="CSQ1" s="527"/>
      <c r="CSR1" s="527"/>
      <c r="CSS1" s="527"/>
      <c r="CST1" s="527"/>
      <c r="CSU1" s="527"/>
      <c r="CSV1" s="527"/>
      <c r="CSW1" s="527"/>
      <c r="CSX1" s="527"/>
      <c r="CSY1" s="527"/>
      <c r="CSZ1" s="527"/>
      <c r="CTA1" s="527"/>
      <c r="CTB1" s="527"/>
      <c r="CTC1" s="527"/>
      <c r="CTD1" s="527"/>
      <c r="CTE1" s="527"/>
      <c r="CTF1" s="527"/>
      <c r="CTG1" s="527"/>
      <c r="CTH1" s="527"/>
      <c r="CTI1" s="527"/>
      <c r="CTJ1" s="527"/>
      <c r="CTK1" s="527"/>
      <c r="CTL1" s="527"/>
      <c r="CTM1" s="527"/>
      <c r="CTN1" s="527"/>
      <c r="CTO1" s="527"/>
      <c r="CTP1" s="527"/>
      <c r="CTQ1" s="527"/>
      <c r="CTR1" s="527"/>
      <c r="CTS1" s="527"/>
      <c r="CTT1" s="527"/>
      <c r="CTU1" s="527"/>
      <c r="CTV1" s="527"/>
      <c r="CTW1" s="527"/>
      <c r="CTX1" s="527"/>
      <c r="CTY1" s="527"/>
      <c r="CTZ1" s="527"/>
      <c r="CUA1" s="527"/>
      <c r="CUB1" s="527"/>
      <c r="CUC1" s="527"/>
      <c r="CUD1" s="527"/>
      <c r="CUE1" s="527"/>
      <c r="CUF1" s="527"/>
      <c r="CUG1" s="527"/>
      <c r="CUH1" s="527"/>
      <c r="CUI1" s="527"/>
      <c r="CUJ1" s="527"/>
      <c r="CUK1" s="527"/>
      <c r="CUL1" s="527"/>
      <c r="CUM1" s="527"/>
      <c r="CUN1" s="527"/>
      <c r="CUO1" s="527"/>
      <c r="CUP1" s="527"/>
      <c r="CUQ1" s="527"/>
      <c r="CUR1" s="527"/>
      <c r="CUS1" s="527"/>
      <c r="CUT1" s="527"/>
      <c r="CUU1" s="527"/>
      <c r="CUV1" s="527"/>
      <c r="CUW1" s="527"/>
      <c r="CUX1" s="527"/>
      <c r="CUY1" s="527"/>
      <c r="CUZ1" s="527"/>
      <c r="CVA1" s="527"/>
      <c r="CVB1" s="527"/>
      <c r="CVC1" s="527"/>
      <c r="CVD1" s="527"/>
      <c r="CVE1" s="527"/>
      <c r="CVF1" s="527"/>
      <c r="CVG1" s="527"/>
      <c r="CVH1" s="527"/>
      <c r="CVI1" s="527"/>
      <c r="CVJ1" s="527"/>
      <c r="CVK1" s="527"/>
      <c r="CVL1" s="527"/>
      <c r="CVM1" s="527"/>
      <c r="CVN1" s="527"/>
      <c r="CVO1" s="527"/>
      <c r="CVP1" s="527"/>
      <c r="CVQ1" s="527"/>
      <c r="CVR1" s="527"/>
      <c r="CVS1" s="527"/>
      <c r="CVT1" s="527"/>
      <c r="CVU1" s="527"/>
      <c r="CVV1" s="527"/>
      <c r="CVW1" s="527"/>
      <c r="CVX1" s="527"/>
      <c r="CVY1" s="527"/>
      <c r="CVZ1" s="527"/>
      <c r="CWA1" s="527"/>
      <c r="CWB1" s="527"/>
      <c r="CWC1" s="527"/>
      <c r="CWD1" s="527"/>
      <c r="CWE1" s="527"/>
      <c r="CWF1" s="527"/>
      <c r="CWG1" s="527"/>
      <c r="CWH1" s="527"/>
      <c r="CWI1" s="527"/>
      <c r="CWJ1" s="527"/>
      <c r="CWK1" s="527"/>
      <c r="CWL1" s="527"/>
      <c r="CWM1" s="527"/>
      <c r="CWN1" s="527"/>
      <c r="CWO1" s="527"/>
      <c r="CWP1" s="527"/>
      <c r="CWQ1" s="527"/>
      <c r="CWR1" s="527"/>
      <c r="CWS1" s="527"/>
      <c r="CWT1" s="527"/>
      <c r="CWU1" s="527"/>
      <c r="CWV1" s="527"/>
      <c r="CWW1" s="527"/>
      <c r="CWX1" s="527"/>
      <c r="CWY1" s="527"/>
      <c r="CWZ1" s="527"/>
      <c r="CXA1" s="527"/>
      <c r="CXB1" s="527"/>
      <c r="CXC1" s="527"/>
      <c r="CXD1" s="527"/>
      <c r="CXE1" s="527"/>
      <c r="CXF1" s="527"/>
      <c r="CXG1" s="527"/>
      <c r="CXH1" s="527"/>
      <c r="CXI1" s="527"/>
      <c r="CXJ1" s="527"/>
      <c r="CXK1" s="527"/>
      <c r="CXL1" s="527"/>
      <c r="CXM1" s="527"/>
      <c r="CXN1" s="527"/>
      <c r="CXO1" s="527"/>
      <c r="CXP1" s="527"/>
      <c r="CXQ1" s="527"/>
      <c r="CXR1" s="527"/>
      <c r="CXS1" s="527"/>
      <c r="CXT1" s="527"/>
      <c r="CXU1" s="527"/>
      <c r="CXV1" s="527"/>
      <c r="CXW1" s="527"/>
      <c r="CXX1" s="527"/>
      <c r="CXY1" s="527"/>
      <c r="CXZ1" s="527"/>
      <c r="CYA1" s="527"/>
      <c r="CYB1" s="527"/>
      <c r="CYC1" s="527"/>
      <c r="CYD1" s="527"/>
      <c r="CYE1" s="527"/>
      <c r="CYF1" s="527"/>
      <c r="CYG1" s="527"/>
      <c r="CYH1" s="527"/>
      <c r="CYI1" s="527"/>
      <c r="CYJ1" s="527"/>
      <c r="CYK1" s="527"/>
      <c r="CYL1" s="527"/>
      <c r="CYM1" s="527"/>
      <c r="CYN1" s="527"/>
      <c r="CYO1" s="527"/>
      <c r="CYP1" s="527"/>
      <c r="CYQ1" s="527"/>
      <c r="CYR1" s="527"/>
      <c r="CYS1" s="527"/>
      <c r="CYT1" s="527"/>
      <c r="CYU1" s="527"/>
      <c r="CYV1" s="527"/>
      <c r="CYW1" s="527"/>
      <c r="CYX1" s="527"/>
      <c r="CYY1" s="527"/>
      <c r="CYZ1" s="527"/>
      <c r="CZA1" s="527"/>
      <c r="CZB1" s="527"/>
      <c r="CZC1" s="527"/>
      <c r="CZD1" s="527"/>
      <c r="CZE1" s="527"/>
      <c r="CZF1" s="527"/>
      <c r="CZG1" s="527"/>
      <c r="CZH1" s="527"/>
      <c r="CZI1" s="527"/>
      <c r="CZJ1" s="527"/>
      <c r="CZK1" s="527"/>
      <c r="CZL1" s="527"/>
      <c r="CZM1" s="527"/>
      <c r="CZN1" s="527"/>
      <c r="CZO1" s="527"/>
      <c r="CZP1" s="527"/>
      <c r="CZQ1" s="527"/>
      <c r="CZR1" s="527"/>
      <c r="CZS1" s="527"/>
      <c r="CZT1" s="527"/>
      <c r="CZU1" s="527"/>
      <c r="CZV1" s="527"/>
      <c r="CZW1" s="527"/>
      <c r="CZX1" s="527"/>
      <c r="CZY1" s="527"/>
      <c r="CZZ1" s="527"/>
      <c r="DAA1" s="527"/>
      <c r="DAB1" s="527"/>
      <c r="DAC1" s="527"/>
      <c r="DAD1" s="527"/>
      <c r="DAE1" s="527"/>
      <c r="DAF1" s="527"/>
      <c r="DAG1" s="527"/>
      <c r="DAH1" s="527"/>
      <c r="DAI1" s="527"/>
      <c r="DAJ1" s="527"/>
      <c r="DAK1" s="527"/>
      <c r="DAL1" s="527"/>
      <c r="DAM1" s="527"/>
      <c r="DAN1" s="527"/>
      <c r="DAO1" s="527"/>
      <c r="DAP1" s="527"/>
      <c r="DAQ1" s="527"/>
      <c r="DAR1" s="527"/>
      <c r="DAS1" s="527"/>
      <c r="DAT1" s="527"/>
      <c r="DAU1" s="527"/>
      <c r="DAV1" s="527"/>
      <c r="DAW1" s="527"/>
      <c r="DAX1" s="527"/>
      <c r="DAY1" s="527"/>
      <c r="DAZ1" s="527"/>
      <c r="DBA1" s="527"/>
      <c r="DBB1" s="527"/>
      <c r="DBC1" s="527"/>
      <c r="DBD1" s="527"/>
      <c r="DBE1" s="527"/>
      <c r="DBF1" s="527"/>
      <c r="DBG1" s="527"/>
      <c r="DBH1" s="527"/>
      <c r="DBI1" s="527"/>
      <c r="DBJ1" s="527"/>
      <c r="DBK1" s="527"/>
      <c r="DBL1" s="527"/>
      <c r="DBM1" s="527"/>
      <c r="DBN1" s="527"/>
      <c r="DBO1" s="527"/>
      <c r="DBP1" s="527"/>
      <c r="DBQ1" s="527"/>
      <c r="DBR1" s="527"/>
      <c r="DBS1" s="527"/>
      <c r="DBT1" s="527"/>
      <c r="DBU1" s="527"/>
      <c r="DBV1" s="527"/>
      <c r="DBW1" s="527"/>
      <c r="DBX1" s="527"/>
      <c r="DBY1" s="527"/>
      <c r="DBZ1" s="527"/>
      <c r="DCA1" s="527"/>
      <c r="DCB1" s="527"/>
      <c r="DCC1" s="527"/>
      <c r="DCD1" s="527"/>
      <c r="DCE1" s="527"/>
      <c r="DCF1" s="527"/>
      <c r="DCG1" s="527"/>
      <c r="DCH1" s="527"/>
      <c r="DCI1" s="527"/>
      <c r="DCJ1" s="527"/>
      <c r="DCK1" s="527"/>
      <c r="DCL1" s="527"/>
      <c r="DCM1" s="527"/>
      <c r="DCN1" s="527"/>
      <c r="DCO1" s="527"/>
      <c r="DCP1" s="527"/>
      <c r="DCQ1" s="527"/>
      <c r="DCR1" s="527"/>
      <c r="DCS1" s="527"/>
      <c r="DCT1" s="527"/>
      <c r="DCU1" s="527"/>
      <c r="DCV1" s="527"/>
      <c r="DCW1" s="527"/>
      <c r="DCX1" s="527"/>
      <c r="DCY1" s="527"/>
      <c r="DCZ1" s="527"/>
      <c r="DDA1" s="527"/>
      <c r="DDB1" s="527"/>
      <c r="DDC1" s="527"/>
      <c r="DDD1" s="527"/>
      <c r="DDE1" s="527"/>
      <c r="DDF1" s="527"/>
      <c r="DDG1" s="527"/>
      <c r="DDH1" s="527"/>
      <c r="DDI1" s="527"/>
      <c r="DDJ1" s="527"/>
      <c r="DDK1" s="527"/>
      <c r="DDL1" s="527"/>
      <c r="DDM1" s="527"/>
      <c r="DDN1" s="527"/>
      <c r="DDO1" s="527"/>
      <c r="DDP1" s="527"/>
      <c r="DDQ1" s="527"/>
      <c r="DDR1" s="527"/>
      <c r="DDS1" s="527"/>
      <c r="DDT1" s="527"/>
      <c r="DDU1" s="527"/>
      <c r="DDV1" s="527"/>
      <c r="DDW1" s="527"/>
      <c r="DDX1" s="527"/>
      <c r="DDY1" s="527"/>
      <c r="DDZ1" s="527"/>
      <c r="DEA1" s="527"/>
      <c r="DEB1" s="527"/>
      <c r="DEC1" s="527"/>
      <c r="DED1" s="527"/>
      <c r="DEE1" s="527"/>
      <c r="DEF1" s="527"/>
      <c r="DEG1" s="527"/>
      <c r="DEH1" s="527"/>
      <c r="DEI1" s="527"/>
      <c r="DEJ1" s="527"/>
      <c r="DEK1" s="527"/>
      <c r="DEL1" s="527"/>
      <c r="DEM1" s="527"/>
      <c r="DEN1" s="527"/>
      <c r="DEO1" s="527"/>
      <c r="DEP1" s="527"/>
      <c r="DEQ1" s="527"/>
      <c r="DER1" s="527"/>
      <c r="DES1" s="527"/>
      <c r="DET1" s="527"/>
      <c r="DEU1" s="527"/>
      <c r="DEV1" s="527"/>
      <c r="DEW1" s="527"/>
      <c r="DEX1" s="527"/>
      <c r="DEY1" s="527"/>
      <c r="DEZ1" s="527"/>
      <c r="DFA1" s="527"/>
      <c r="DFB1" s="527"/>
      <c r="DFC1" s="527"/>
      <c r="DFD1" s="527"/>
      <c r="DFE1" s="527"/>
      <c r="DFF1" s="527"/>
      <c r="DFG1" s="527"/>
      <c r="DFH1" s="527"/>
      <c r="DFI1" s="527"/>
      <c r="DFJ1" s="527"/>
      <c r="DFK1" s="527"/>
      <c r="DFL1" s="527"/>
      <c r="DFM1" s="527"/>
      <c r="DFN1" s="527"/>
      <c r="DFO1" s="527"/>
      <c r="DFP1" s="527"/>
      <c r="DFQ1" s="527"/>
      <c r="DFR1" s="527"/>
      <c r="DFS1" s="527"/>
      <c r="DFT1" s="527"/>
      <c r="DFU1" s="527"/>
      <c r="DFV1" s="527"/>
      <c r="DFW1" s="527"/>
      <c r="DFX1" s="527"/>
      <c r="DFY1" s="527"/>
      <c r="DFZ1" s="527"/>
      <c r="DGA1" s="527"/>
      <c r="DGB1" s="527"/>
      <c r="DGC1" s="527"/>
      <c r="DGD1" s="527"/>
      <c r="DGE1" s="527"/>
      <c r="DGF1" s="527"/>
      <c r="DGG1" s="527"/>
      <c r="DGH1" s="527"/>
      <c r="DGI1" s="527"/>
      <c r="DGJ1" s="527"/>
      <c r="DGK1" s="527"/>
      <c r="DGL1" s="527"/>
      <c r="DGM1" s="527"/>
      <c r="DGN1" s="527"/>
      <c r="DGO1" s="527"/>
      <c r="DGP1" s="527"/>
      <c r="DGQ1" s="527"/>
      <c r="DGR1" s="527"/>
      <c r="DGS1" s="527"/>
      <c r="DGT1" s="527"/>
      <c r="DGU1" s="527"/>
      <c r="DGV1" s="527"/>
      <c r="DGW1" s="527"/>
      <c r="DGX1" s="527"/>
      <c r="DGY1" s="527"/>
      <c r="DGZ1" s="527"/>
      <c r="DHA1" s="527"/>
      <c r="DHB1" s="527"/>
      <c r="DHC1" s="527"/>
      <c r="DHD1" s="527"/>
      <c r="DHE1" s="527"/>
      <c r="DHF1" s="527"/>
      <c r="DHG1" s="527"/>
      <c r="DHH1" s="527"/>
      <c r="DHI1" s="527"/>
      <c r="DHJ1" s="527"/>
      <c r="DHK1" s="527"/>
      <c r="DHL1" s="527"/>
      <c r="DHM1" s="527"/>
      <c r="DHN1" s="527"/>
      <c r="DHO1" s="527"/>
      <c r="DHP1" s="527"/>
      <c r="DHQ1" s="527"/>
      <c r="DHR1" s="527"/>
      <c r="DHS1" s="527"/>
      <c r="DHT1" s="527"/>
      <c r="DHU1" s="527"/>
      <c r="DHV1" s="527"/>
      <c r="DHW1" s="527"/>
      <c r="DHX1" s="527"/>
      <c r="DHY1" s="527"/>
      <c r="DHZ1" s="527"/>
      <c r="DIA1" s="527"/>
      <c r="DIB1" s="527"/>
      <c r="DIC1" s="527"/>
      <c r="DID1" s="527"/>
      <c r="DIE1" s="527"/>
      <c r="DIF1" s="527"/>
      <c r="DIG1" s="527"/>
      <c r="DIH1" s="527"/>
      <c r="DII1" s="527"/>
      <c r="DIJ1" s="527"/>
      <c r="DIK1" s="527"/>
      <c r="DIL1" s="527"/>
      <c r="DIM1" s="527"/>
      <c r="DIN1" s="527"/>
      <c r="DIO1" s="527"/>
      <c r="DIP1" s="527"/>
      <c r="DIQ1" s="527"/>
      <c r="DIR1" s="527"/>
      <c r="DIS1" s="527"/>
      <c r="DIT1" s="527"/>
      <c r="DIU1" s="527"/>
      <c r="DIV1" s="527"/>
      <c r="DIW1" s="527"/>
      <c r="DIX1" s="527"/>
      <c r="DIY1" s="527"/>
      <c r="DIZ1" s="527"/>
      <c r="DJA1" s="527"/>
      <c r="DJB1" s="527"/>
      <c r="DJC1" s="527"/>
      <c r="DJD1" s="527"/>
      <c r="DJE1" s="527"/>
      <c r="DJF1" s="527"/>
      <c r="DJG1" s="527"/>
      <c r="DJH1" s="527"/>
      <c r="DJI1" s="527"/>
      <c r="DJJ1" s="527"/>
      <c r="DJK1" s="527"/>
      <c r="DJL1" s="527"/>
      <c r="DJM1" s="527"/>
      <c r="DJN1" s="527"/>
      <c r="DJO1" s="527"/>
      <c r="DJP1" s="527"/>
      <c r="DJQ1" s="527"/>
      <c r="DJR1" s="527"/>
      <c r="DJS1" s="527"/>
      <c r="DJT1" s="527"/>
      <c r="DJU1" s="527"/>
      <c r="DJV1" s="527"/>
      <c r="DJW1" s="527"/>
      <c r="DJX1" s="527"/>
      <c r="DJY1" s="527"/>
      <c r="DJZ1" s="527"/>
      <c r="DKA1" s="527"/>
      <c r="DKB1" s="527"/>
      <c r="DKC1" s="527"/>
      <c r="DKD1" s="527"/>
      <c r="DKE1" s="527"/>
      <c r="DKF1" s="527"/>
      <c r="DKG1" s="527"/>
      <c r="DKH1" s="527"/>
      <c r="DKI1" s="527"/>
      <c r="DKJ1" s="527"/>
      <c r="DKK1" s="527"/>
      <c r="DKL1" s="527"/>
      <c r="DKM1" s="527"/>
      <c r="DKN1" s="527"/>
      <c r="DKO1" s="527"/>
      <c r="DKP1" s="527"/>
      <c r="DKQ1" s="527"/>
      <c r="DKR1" s="527"/>
      <c r="DKS1" s="527"/>
      <c r="DKT1" s="527"/>
      <c r="DKU1" s="527"/>
      <c r="DKV1" s="527"/>
      <c r="DKW1" s="527"/>
      <c r="DKX1" s="527"/>
      <c r="DKY1" s="527"/>
      <c r="DKZ1" s="527"/>
      <c r="DLA1" s="527"/>
      <c r="DLB1" s="527"/>
      <c r="DLC1" s="527"/>
      <c r="DLD1" s="527"/>
      <c r="DLE1" s="527"/>
      <c r="DLF1" s="527"/>
      <c r="DLG1" s="527"/>
      <c r="DLH1" s="527"/>
      <c r="DLI1" s="527"/>
      <c r="DLJ1" s="527"/>
      <c r="DLK1" s="527"/>
      <c r="DLL1" s="527"/>
      <c r="DLM1" s="527"/>
      <c r="DLN1" s="527"/>
      <c r="DLO1" s="527"/>
      <c r="DLP1" s="527"/>
      <c r="DLQ1" s="527"/>
      <c r="DLR1" s="527"/>
      <c r="DLS1" s="527"/>
      <c r="DLT1" s="527"/>
      <c r="DLU1" s="527"/>
      <c r="DLV1" s="527"/>
      <c r="DLW1" s="527"/>
      <c r="DLX1" s="527"/>
      <c r="DLY1" s="527"/>
      <c r="DLZ1" s="527"/>
      <c r="DMA1" s="527"/>
      <c r="DMB1" s="527"/>
      <c r="DMC1" s="527"/>
      <c r="DMD1" s="527"/>
      <c r="DME1" s="527"/>
      <c r="DMF1" s="527"/>
      <c r="DMG1" s="527"/>
      <c r="DMH1" s="527"/>
      <c r="DMI1" s="527"/>
      <c r="DMJ1" s="527"/>
      <c r="DMK1" s="527"/>
      <c r="DML1" s="527"/>
      <c r="DMM1" s="527"/>
      <c r="DMN1" s="527"/>
      <c r="DMO1" s="527"/>
      <c r="DMP1" s="527"/>
      <c r="DMQ1" s="527"/>
      <c r="DMR1" s="527"/>
      <c r="DMS1" s="527"/>
      <c r="DMT1" s="527"/>
      <c r="DMU1" s="527"/>
      <c r="DMV1" s="527"/>
      <c r="DMW1" s="527"/>
      <c r="DMX1" s="527"/>
      <c r="DMY1" s="527"/>
      <c r="DMZ1" s="527"/>
      <c r="DNA1" s="527"/>
      <c r="DNB1" s="527"/>
      <c r="DNC1" s="527"/>
      <c r="DND1" s="527"/>
      <c r="DNE1" s="527"/>
      <c r="DNF1" s="527"/>
      <c r="DNG1" s="527"/>
      <c r="DNH1" s="527"/>
      <c r="DNI1" s="527"/>
      <c r="DNJ1" s="527"/>
      <c r="DNK1" s="527"/>
      <c r="DNL1" s="527"/>
      <c r="DNM1" s="527"/>
      <c r="DNN1" s="527"/>
      <c r="DNO1" s="527"/>
      <c r="DNP1" s="527"/>
      <c r="DNQ1" s="527"/>
      <c r="DNR1" s="527"/>
      <c r="DNS1" s="527"/>
      <c r="DNT1" s="527"/>
      <c r="DNU1" s="527"/>
      <c r="DNV1" s="527"/>
      <c r="DNW1" s="527"/>
      <c r="DNX1" s="527"/>
      <c r="DNY1" s="527"/>
      <c r="DNZ1" s="527"/>
      <c r="DOA1" s="527"/>
      <c r="DOB1" s="527"/>
      <c r="DOC1" s="527"/>
      <c r="DOD1" s="527"/>
      <c r="DOE1" s="527"/>
      <c r="DOF1" s="527"/>
      <c r="DOG1" s="527"/>
      <c r="DOH1" s="527"/>
      <c r="DOI1" s="527"/>
      <c r="DOJ1" s="527"/>
      <c r="DOK1" s="527"/>
      <c r="DOL1" s="527"/>
      <c r="DOM1" s="527"/>
      <c r="DON1" s="527"/>
      <c r="DOO1" s="527"/>
      <c r="DOP1" s="527"/>
      <c r="DOQ1" s="527"/>
      <c r="DOR1" s="527"/>
      <c r="DOS1" s="527"/>
      <c r="DOT1" s="527"/>
      <c r="DOU1" s="527"/>
      <c r="DOV1" s="527"/>
      <c r="DOW1" s="527"/>
      <c r="DOX1" s="527"/>
      <c r="DOY1" s="527"/>
      <c r="DOZ1" s="527"/>
      <c r="DPA1" s="527"/>
      <c r="DPB1" s="527"/>
      <c r="DPC1" s="527"/>
      <c r="DPD1" s="527"/>
      <c r="DPE1" s="527"/>
      <c r="DPF1" s="527"/>
      <c r="DPG1" s="527"/>
      <c r="DPH1" s="527"/>
      <c r="DPI1" s="527"/>
      <c r="DPJ1" s="527"/>
      <c r="DPK1" s="527"/>
      <c r="DPL1" s="527"/>
      <c r="DPM1" s="527"/>
      <c r="DPN1" s="527"/>
      <c r="DPO1" s="527"/>
      <c r="DPP1" s="527"/>
      <c r="DPQ1" s="527"/>
      <c r="DPR1" s="527"/>
      <c r="DPS1" s="527"/>
      <c r="DPT1" s="527"/>
      <c r="DPU1" s="527"/>
      <c r="DPV1" s="527"/>
      <c r="DPW1" s="527"/>
      <c r="DPX1" s="527"/>
      <c r="DPY1" s="527"/>
      <c r="DPZ1" s="527"/>
      <c r="DQA1" s="527"/>
      <c r="DQB1" s="527"/>
      <c r="DQC1" s="527"/>
      <c r="DQD1" s="527"/>
      <c r="DQE1" s="527"/>
      <c r="DQF1" s="527"/>
      <c r="DQG1" s="527"/>
      <c r="DQH1" s="527"/>
      <c r="DQI1" s="527"/>
      <c r="DQJ1" s="527"/>
      <c r="DQK1" s="527"/>
      <c r="DQL1" s="527"/>
      <c r="DQM1" s="527"/>
      <c r="DQN1" s="527"/>
      <c r="DQO1" s="527"/>
      <c r="DQP1" s="527"/>
      <c r="DQQ1" s="527"/>
      <c r="DQR1" s="527"/>
      <c r="DQS1" s="527"/>
      <c r="DQT1" s="527"/>
      <c r="DQU1" s="527"/>
      <c r="DQV1" s="527"/>
      <c r="DQW1" s="527"/>
      <c r="DQX1" s="527"/>
      <c r="DQY1" s="527"/>
      <c r="DQZ1" s="527"/>
      <c r="DRA1" s="527"/>
      <c r="DRB1" s="527"/>
      <c r="DRC1" s="527"/>
      <c r="DRD1" s="527"/>
      <c r="DRE1" s="527"/>
      <c r="DRF1" s="527"/>
      <c r="DRG1" s="527"/>
      <c r="DRH1" s="527"/>
      <c r="DRI1" s="527"/>
      <c r="DRJ1" s="527"/>
      <c r="DRK1" s="527"/>
      <c r="DRL1" s="527"/>
      <c r="DRM1" s="527"/>
      <c r="DRN1" s="527"/>
      <c r="DRO1" s="527"/>
      <c r="DRP1" s="527"/>
      <c r="DRQ1" s="527"/>
      <c r="DRR1" s="527"/>
      <c r="DRS1" s="527"/>
      <c r="DRT1" s="527"/>
      <c r="DRU1" s="527"/>
      <c r="DRV1" s="527"/>
      <c r="DRW1" s="527"/>
      <c r="DRX1" s="527"/>
      <c r="DRY1" s="527"/>
      <c r="DRZ1" s="527"/>
      <c r="DSA1" s="527"/>
      <c r="DSB1" s="527"/>
      <c r="DSC1" s="527"/>
      <c r="DSD1" s="527"/>
      <c r="DSE1" s="527"/>
      <c r="DSF1" s="527"/>
      <c r="DSG1" s="527"/>
      <c r="DSH1" s="527"/>
      <c r="DSI1" s="527"/>
      <c r="DSJ1" s="527"/>
      <c r="DSK1" s="527"/>
      <c r="DSL1" s="527"/>
      <c r="DSM1" s="527"/>
      <c r="DSN1" s="527"/>
      <c r="DSO1" s="527"/>
      <c r="DSP1" s="527"/>
      <c r="DSQ1" s="527"/>
      <c r="DSR1" s="527"/>
      <c r="DSS1" s="527"/>
      <c r="DST1" s="527"/>
      <c r="DSU1" s="527"/>
      <c r="DSV1" s="527"/>
      <c r="DSW1" s="527"/>
      <c r="DSX1" s="527"/>
      <c r="DSY1" s="527"/>
      <c r="DSZ1" s="527"/>
      <c r="DTA1" s="527"/>
      <c r="DTB1" s="527"/>
      <c r="DTC1" s="527"/>
      <c r="DTD1" s="527"/>
      <c r="DTE1" s="527"/>
      <c r="DTF1" s="527"/>
      <c r="DTG1" s="527"/>
      <c r="DTH1" s="527"/>
      <c r="DTI1" s="527"/>
      <c r="DTJ1" s="527"/>
      <c r="DTK1" s="527"/>
      <c r="DTL1" s="527"/>
      <c r="DTM1" s="527"/>
      <c r="DTN1" s="527"/>
      <c r="DTO1" s="527"/>
      <c r="DTP1" s="527"/>
      <c r="DTQ1" s="527"/>
      <c r="DTR1" s="527"/>
      <c r="DTS1" s="527"/>
      <c r="DTT1" s="527"/>
      <c r="DTU1" s="527"/>
      <c r="DTV1" s="527"/>
      <c r="DTW1" s="527"/>
      <c r="DTX1" s="527"/>
      <c r="DTY1" s="527"/>
      <c r="DTZ1" s="527"/>
      <c r="DUA1" s="527"/>
      <c r="DUB1" s="527"/>
      <c r="DUC1" s="527"/>
      <c r="DUD1" s="527"/>
      <c r="DUE1" s="527"/>
      <c r="DUF1" s="527"/>
      <c r="DUG1" s="527"/>
      <c r="DUH1" s="527"/>
      <c r="DUI1" s="527"/>
      <c r="DUJ1" s="527"/>
      <c r="DUK1" s="527"/>
      <c r="DUL1" s="527"/>
      <c r="DUM1" s="527"/>
      <c r="DUN1" s="527"/>
      <c r="DUO1" s="527"/>
      <c r="DUP1" s="527"/>
      <c r="DUQ1" s="527"/>
      <c r="DUR1" s="527"/>
      <c r="DUS1" s="527"/>
      <c r="DUT1" s="527"/>
      <c r="DUU1" s="527"/>
      <c r="DUV1" s="527"/>
      <c r="DUW1" s="527"/>
      <c r="DUX1" s="527"/>
      <c r="DUY1" s="527"/>
      <c r="DUZ1" s="527"/>
      <c r="DVA1" s="527"/>
      <c r="DVB1" s="527"/>
      <c r="DVC1" s="527"/>
      <c r="DVD1" s="527"/>
      <c r="DVE1" s="527"/>
      <c r="DVF1" s="527"/>
      <c r="DVG1" s="527"/>
      <c r="DVH1" s="527"/>
      <c r="DVI1" s="527"/>
      <c r="DVJ1" s="527"/>
      <c r="DVK1" s="527"/>
      <c r="DVL1" s="527"/>
      <c r="DVM1" s="527"/>
      <c r="DVN1" s="527"/>
      <c r="DVO1" s="527"/>
      <c r="DVP1" s="527"/>
      <c r="DVQ1" s="527"/>
      <c r="DVR1" s="527"/>
      <c r="DVS1" s="527"/>
      <c r="DVT1" s="527"/>
      <c r="DVU1" s="527"/>
      <c r="DVV1" s="527"/>
      <c r="DVW1" s="527"/>
      <c r="DVX1" s="527"/>
      <c r="DVY1" s="527"/>
      <c r="DVZ1" s="527"/>
      <c r="DWA1" s="527"/>
      <c r="DWB1" s="527"/>
      <c r="DWC1" s="527"/>
      <c r="DWD1" s="527"/>
      <c r="DWE1" s="527"/>
      <c r="DWF1" s="527"/>
      <c r="DWG1" s="527"/>
      <c r="DWH1" s="527"/>
      <c r="DWI1" s="527"/>
      <c r="DWJ1" s="527"/>
      <c r="DWK1" s="527"/>
      <c r="DWL1" s="527"/>
      <c r="DWM1" s="527"/>
      <c r="DWN1" s="527"/>
      <c r="DWO1" s="527"/>
      <c r="DWP1" s="527"/>
      <c r="DWQ1" s="527"/>
      <c r="DWR1" s="527"/>
      <c r="DWS1" s="527"/>
      <c r="DWT1" s="527"/>
      <c r="DWU1" s="527"/>
      <c r="DWV1" s="527"/>
      <c r="DWW1" s="527"/>
      <c r="DWX1" s="527"/>
      <c r="DWY1" s="527"/>
      <c r="DWZ1" s="527"/>
      <c r="DXA1" s="527"/>
      <c r="DXB1" s="527"/>
      <c r="DXC1" s="527"/>
      <c r="DXD1" s="527"/>
      <c r="DXE1" s="527"/>
      <c r="DXF1" s="527"/>
      <c r="DXG1" s="527"/>
      <c r="DXH1" s="527"/>
      <c r="DXI1" s="527"/>
      <c r="DXJ1" s="527"/>
      <c r="DXK1" s="527"/>
      <c r="DXL1" s="527"/>
      <c r="DXM1" s="527"/>
      <c r="DXN1" s="527"/>
      <c r="DXO1" s="527"/>
      <c r="DXP1" s="527"/>
      <c r="DXQ1" s="527"/>
      <c r="DXR1" s="527"/>
      <c r="DXS1" s="527"/>
      <c r="DXT1" s="527"/>
      <c r="DXU1" s="527"/>
      <c r="DXV1" s="527"/>
      <c r="DXW1" s="527"/>
      <c r="DXX1" s="527"/>
      <c r="DXY1" s="527"/>
      <c r="DXZ1" s="527"/>
      <c r="DYA1" s="527"/>
      <c r="DYB1" s="527"/>
      <c r="DYC1" s="527"/>
      <c r="DYD1" s="527"/>
      <c r="DYE1" s="527"/>
      <c r="DYF1" s="527"/>
      <c r="DYG1" s="527"/>
      <c r="DYH1" s="527"/>
      <c r="DYI1" s="527"/>
      <c r="DYJ1" s="527"/>
      <c r="DYK1" s="527"/>
      <c r="DYL1" s="527"/>
      <c r="DYM1" s="527"/>
      <c r="DYN1" s="527"/>
      <c r="DYO1" s="527"/>
      <c r="DYP1" s="527"/>
      <c r="DYQ1" s="527"/>
      <c r="DYR1" s="527"/>
      <c r="DYS1" s="527"/>
      <c r="DYT1" s="527"/>
      <c r="DYU1" s="527"/>
      <c r="DYV1" s="527"/>
      <c r="DYW1" s="527"/>
      <c r="DYX1" s="527"/>
      <c r="DYY1" s="527"/>
      <c r="DYZ1" s="527"/>
      <c r="DZA1" s="527"/>
      <c r="DZB1" s="527"/>
      <c r="DZC1" s="527"/>
      <c r="DZD1" s="527"/>
      <c r="DZE1" s="527"/>
      <c r="DZF1" s="527"/>
      <c r="DZG1" s="527"/>
      <c r="DZH1" s="527"/>
      <c r="DZI1" s="527"/>
      <c r="DZJ1" s="527"/>
      <c r="DZK1" s="527"/>
      <c r="DZL1" s="527"/>
      <c r="DZM1" s="527"/>
      <c r="DZN1" s="527"/>
      <c r="DZO1" s="527"/>
      <c r="DZP1" s="527"/>
      <c r="DZQ1" s="527"/>
      <c r="DZR1" s="527"/>
      <c r="DZS1" s="527"/>
      <c r="DZT1" s="527"/>
      <c r="DZU1" s="527"/>
      <c r="DZV1" s="527"/>
      <c r="DZW1" s="527"/>
      <c r="DZX1" s="527"/>
      <c r="DZY1" s="527"/>
      <c r="DZZ1" s="527"/>
      <c r="EAA1" s="527"/>
      <c r="EAB1" s="527"/>
      <c r="EAC1" s="527"/>
      <c r="EAD1" s="527"/>
      <c r="EAE1" s="527"/>
      <c r="EAF1" s="527"/>
      <c r="EAG1" s="527"/>
      <c r="EAH1" s="527"/>
      <c r="EAI1" s="527"/>
      <c r="EAJ1" s="527"/>
      <c r="EAK1" s="527"/>
      <c r="EAL1" s="527"/>
      <c r="EAM1" s="527"/>
      <c r="EAN1" s="527"/>
      <c r="EAO1" s="527"/>
      <c r="EAP1" s="527"/>
      <c r="EAQ1" s="527"/>
      <c r="EAR1" s="527"/>
      <c r="EAS1" s="527"/>
      <c r="EAT1" s="527"/>
      <c r="EAU1" s="527"/>
      <c r="EAV1" s="527"/>
      <c r="EAW1" s="527"/>
      <c r="EAX1" s="527"/>
      <c r="EAY1" s="527"/>
      <c r="EAZ1" s="527"/>
      <c r="EBA1" s="527"/>
      <c r="EBB1" s="527"/>
      <c r="EBC1" s="527"/>
      <c r="EBD1" s="527"/>
      <c r="EBE1" s="527"/>
      <c r="EBF1" s="527"/>
      <c r="EBG1" s="527"/>
      <c r="EBH1" s="527"/>
      <c r="EBI1" s="527"/>
      <c r="EBJ1" s="527"/>
      <c r="EBK1" s="527"/>
      <c r="EBL1" s="527"/>
      <c r="EBM1" s="527"/>
      <c r="EBN1" s="527"/>
      <c r="EBO1" s="527"/>
      <c r="EBP1" s="527"/>
      <c r="EBQ1" s="527"/>
      <c r="EBR1" s="527"/>
      <c r="EBS1" s="527"/>
      <c r="EBT1" s="527"/>
      <c r="EBU1" s="527"/>
      <c r="EBV1" s="527"/>
      <c r="EBW1" s="527"/>
      <c r="EBX1" s="527"/>
      <c r="EBY1" s="527"/>
      <c r="EBZ1" s="527"/>
      <c r="ECA1" s="527"/>
      <c r="ECB1" s="527"/>
      <c r="ECC1" s="527"/>
      <c r="ECD1" s="527"/>
      <c r="ECE1" s="527"/>
      <c r="ECF1" s="527"/>
      <c r="ECG1" s="527"/>
      <c r="ECH1" s="527"/>
      <c r="ECI1" s="527"/>
      <c r="ECJ1" s="527"/>
      <c r="ECK1" s="527"/>
      <c r="ECL1" s="527"/>
      <c r="ECM1" s="527"/>
      <c r="ECN1" s="527"/>
      <c r="ECO1" s="527"/>
      <c r="ECP1" s="527"/>
      <c r="ECQ1" s="527"/>
      <c r="ECR1" s="527"/>
      <c r="ECS1" s="527"/>
      <c r="ECT1" s="527"/>
      <c r="ECU1" s="527"/>
      <c r="ECV1" s="527"/>
      <c r="ECW1" s="527"/>
      <c r="ECX1" s="527"/>
      <c r="ECY1" s="527"/>
      <c r="ECZ1" s="527"/>
      <c r="EDA1" s="527"/>
      <c r="EDB1" s="527"/>
      <c r="EDC1" s="527"/>
      <c r="EDD1" s="527"/>
      <c r="EDE1" s="527"/>
      <c r="EDF1" s="527"/>
      <c r="EDG1" s="527"/>
      <c r="EDH1" s="527"/>
      <c r="EDI1" s="527"/>
      <c r="EDJ1" s="527"/>
      <c r="EDK1" s="527"/>
      <c r="EDL1" s="527"/>
      <c r="EDM1" s="527"/>
      <c r="EDN1" s="527"/>
      <c r="EDO1" s="527"/>
      <c r="EDP1" s="527"/>
      <c r="EDQ1" s="527"/>
      <c r="EDR1" s="527"/>
      <c r="EDS1" s="527"/>
      <c r="EDT1" s="527"/>
      <c r="EDU1" s="527"/>
      <c r="EDV1" s="527"/>
      <c r="EDW1" s="527"/>
      <c r="EDX1" s="527"/>
      <c r="EDY1" s="527"/>
      <c r="EDZ1" s="527"/>
      <c r="EEA1" s="527"/>
      <c r="EEB1" s="527"/>
      <c r="EEC1" s="527"/>
      <c r="EED1" s="527"/>
      <c r="EEE1" s="527"/>
      <c r="EEF1" s="527"/>
      <c r="EEG1" s="527"/>
      <c r="EEH1" s="527"/>
      <c r="EEI1" s="527"/>
      <c r="EEJ1" s="527"/>
      <c r="EEK1" s="527"/>
      <c r="EEL1" s="527"/>
      <c r="EEM1" s="527"/>
      <c r="EEN1" s="527"/>
      <c r="EEO1" s="527"/>
      <c r="EEP1" s="527"/>
      <c r="EEQ1" s="527"/>
      <c r="EER1" s="527"/>
      <c r="EES1" s="527"/>
      <c r="EET1" s="527"/>
      <c r="EEU1" s="527"/>
      <c r="EEV1" s="527"/>
      <c r="EEW1" s="527"/>
      <c r="EEX1" s="527"/>
      <c r="EEY1" s="527"/>
      <c r="EEZ1" s="527"/>
      <c r="EFA1" s="527"/>
      <c r="EFB1" s="527"/>
      <c r="EFC1" s="527"/>
      <c r="EFD1" s="527"/>
      <c r="EFE1" s="527"/>
      <c r="EFF1" s="527"/>
      <c r="EFG1" s="527"/>
      <c r="EFH1" s="527"/>
      <c r="EFI1" s="527"/>
      <c r="EFJ1" s="527"/>
      <c r="EFK1" s="527"/>
      <c r="EFL1" s="527"/>
      <c r="EFM1" s="527"/>
      <c r="EFN1" s="527"/>
      <c r="EFO1" s="527"/>
      <c r="EFP1" s="527"/>
      <c r="EFQ1" s="527"/>
      <c r="EFR1" s="527"/>
      <c r="EFS1" s="527"/>
      <c r="EFT1" s="527"/>
      <c r="EFU1" s="527"/>
      <c r="EFV1" s="527"/>
      <c r="EFW1" s="527"/>
      <c r="EFX1" s="527"/>
      <c r="EFY1" s="527"/>
      <c r="EFZ1" s="527"/>
      <c r="EGA1" s="527"/>
      <c r="EGB1" s="527"/>
      <c r="EGC1" s="527"/>
      <c r="EGD1" s="527"/>
      <c r="EGE1" s="527"/>
      <c r="EGF1" s="527"/>
      <c r="EGG1" s="527"/>
      <c r="EGH1" s="527"/>
      <c r="EGI1" s="527"/>
      <c r="EGJ1" s="527"/>
      <c r="EGK1" s="527"/>
      <c r="EGL1" s="527"/>
      <c r="EGM1" s="527"/>
      <c r="EGN1" s="527"/>
      <c r="EGO1" s="527"/>
      <c r="EGP1" s="527"/>
      <c r="EGQ1" s="527"/>
      <c r="EGR1" s="527"/>
      <c r="EGS1" s="527"/>
      <c r="EGT1" s="527"/>
      <c r="EGU1" s="527"/>
      <c r="EGV1" s="527"/>
      <c r="EGW1" s="527"/>
      <c r="EGX1" s="527"/>
      <c r="EGY1" s="527"/>
      <c r="EGZ1" s="527"/>
      <c r="EHA1" s="527"/>
      <c r="EHB1" s="527"/>
      <c r="EHC1" s="527"/>
      <c r="EHD1" s="527"/>
      <c r="EHE1" s="527"/>
      <c r="EHF1" s="527"/>
      <c r="EHG1" s="527"/>
      <c r="EHH1" s="527"/>
      <c r="EHI1" s="527"/>
      <c r="EHJ1" s="527"/>
      <c r="EHK1" s="527"/>
      <c r="EHL1" s="527"/>
      <c r="EHM1" s="527"/>
      <c r="EHN1" s="527"/>
      <c r="EHO1" s="527"/>
      <c r="EHP1" s="527"/>
      <c r="EHQ1" s="527"/>
      <c r="EHR1" s="527"/>
      <c r="EHS1" s="527"/>
      <c r="EHT1" s="527"/>
      <c r="EHU1" s="527"/>
      <c r="EHV1" s="527"/>
      <c r="EHW1" s="527"/>
      <c r="EHX1" s="527"/>
      <c r="EHY1" s="527"/>
      <c r="EHZ1" s="527"/>
      <c r="EIA1" s="527"/>
      <c r="EIB1" s="527"/>
      <c r="EIC1" s="527"/>
      <c r="EID1" s="527"/>
      <c r="EIE1" s="527"/>
      <c r="EIF1" s="527"/>
      <c r="EIG1" s="527"/>
      <c r="EIH1" s="527"/>
      <c r="EII1" s="527"/>
      <c r="EIJ1" s="527"/>
      <c r="EIK1" s="527"/>
      <c r="EIL1" s="527"/>
      <c r="EIM1" s="527"/>
      <c r="EIN1" s="527"/>
      <c r="EIO1" s="527"/>
      <c r="EIP1" s="527"/>
      <c r="EIQ1" s="527"/>
      <c r="EIR1" s="527"/>
      <c r="EIS1" s="527"/>
      <c r="EIT1" s="527"/>
      <c r="EIU1" s="527"/>
      <c r="EIV1" s="527"/>
      <c r="EIW1" s="527"/>
      <c r="EIX1" s="527"/>
      <c r="EIY1" s="527"/>
      <c r="EIZ1" s="527"/>
      <c r="EJA1" s="527"/>
      <c r="EJB1" s="527"/>
      <c r="EJC1" s="527"/>
      <c r="EJD1" s="527"/>
      <c r="EJE1" s="527"/>
      <c r="EJF1" s="527"/>
      <c r="EJG1" s="527"/>
      <c r="EJH1" s="527"/>
      <c r="EJI1" s="527"/>
      <c r="EJJ1" s="527"/>
      <c r="EJK1" s="527"/>
      <c r="EJL1" s="527"/>
      <c r="EJM1" s="527"/>
      <c r="EJN1" s="527"/>
      <c r="EJO1" s="527"/>
      <c r="EJP1" s="527"/>
      <c r="EJQ1" s="527"/>
      <c r="EJR1" s="527"/>
      <c r="EJS1" s="527"/>
      <c r="EJT1" s="527"/>
      <c r="EJU1" s="527"/>
      <c r="EJV1" s="527"/>
      <c r="EJW1" s="527"/>
      <c r="EJX1" s="527"/>
      <c r="EJY1" s="527"/>
      <c r="EJZ1" s="527"/>
      <c r="EKA1" s="527"/>
      <c r="EKB1" s="527"/>
      <c r="EKC1" s="527"/>
      <c r="EKD1" s="527"/>
      <c r="EKE1" s="527"/>
      <c r="EKF1" s="527"/>
      <c r="EKG1" s="527"/>
      <c r="EKH1" s="527"/>
      <c r="EKI1" s="527"/>
      <c r="EKJ1" s="527"/>
      <c r="EKK1" s="527"/>
      <c r="EKL1" s="527"/>
      <c r="EKM1" s="527"/>
      <c r="EKN1" s="527"/>
      <c r="EKO1" s="527"/>
      <c r="EKP1" s="527"/>
      <c r="EKQ1" s="527"/>
      <c r="EKR1" s="527"/>
      <c r="EKS1" s="527"/>
      <c r="EKT1" s="527"/>
      <c r="EKU1" s="527"/>
      <c r="EKV1" s="527"/>
      <c r="EKW1" s="527"/>
      <c r="EKX1" s="527"/>
      <c r="EKY1" s="527"/>
      <c r="EKZ1" s="527"/>
      <c r="ELA1" s="527"/>
      <c r="ELB1" s="527"/>
      <c r="ELC1" s="527"/>
      <c r="ELD1" s="527"/>
      <c r="ELE1" s="527"/>
      <c r="ELF1" s="527"/>
      <c r="ELG1" s="527"/>
      <c r="ELH1" s="527"/>
      <c r="ELI1" s="527"/>
      <c r="ELJ1" s="527"/>
      <c r="ELK1" s="527"/>
      <c r="ELL1" s="527"/>
      <c r="ELM1" s="527"/>
      <c r="ELN1" s="527"/>
      <c r="ELO1" s="527"/>
      <c r="ELP1" s="527"/>
      <c r="ELQ1" s="527"/>
      <c r="ELR1" s="527"/>
      <c r="ELS1" s="527"/>
      <c r="ELT1" s="527"/>
      <c r="ELU1" s="527"/>
      <c r="ELV1" s="527"/>
      <c r="ELW1" s="527"/>
      <c r="ELX1" s="527"/>
      <c r="ELY1" s="527"/>
      <c r="ELZ1" s="527"/>
      <c r="EMA1" s="527"/>
      <c r="EMB1" s="527"/>
      <c r="EMC1" s="527"/>
      <c r="EMD1" s="527"/>
      <c r="EME1" s="527"/>
      <c r="EMF1" s="527"/>
      <c r="EMG1" s="527"/>
      <c r="EMH1" s="527"/>
      <c r="EMI1" s="527"/>
      <c r="EMJ1" s="527"/>
      <c r="EMK1" s="527"/>
      <c r="EML1" s="527"/>
      <c r="EMM1" s="527"/>
      <c r="EMN1" s="527"/>
      <c r="EMO1" s="527"/>
      <c r="EMP1" s="527"/>
      <c r="EMQ1" s="527"/>
      <c r="EMR1" s="527"/>
      <c r="EMS1" s="527"/>
      <c r="EMT1" s="527"/>
      <c r="EMU1" s="527"/>
      <c r="EMV1" s="527"/>
      <c r="EMW1" s="527"/>
      <c r="EMX1" s="527"/>
      <c r="EMY1" s="527"/>
      <c r="EMZ1" s="527"/>
      <c r="ENA1" s="527"/>
      <c r="ENB1" s="527"/>
      <c r="ENC1" s="527"/>
      <c r="END1" s="527"/>
      <c r="ENE1" s="527"/>
      <c r="ENF1" s="527"/>
      <c r="ENG1" s="527"/>
      <c r="ENH1" s="527"/>
      <c r="ENI1" s="527"/>
      <c r="ENJ1" s="527"/>
      <c r="ENK1" s="527"/>
      <c r="ENL1" s="527"/>
      <c r="ENM1" s="527"/>
      <c r="ENN1" s="527"/>
      <c r="ENO1" s="527"/>
      <c r="ENP1" s="527"/>
      <c r="ENQ1" s="527"/>
      <c r="ENR1" s="527"/>
      <c r="ENS1" s="527"/>
      <c r="ENT1" s="527"/>
      <c r="ENU1" s="527"/>
      <c r="ENV1" s="527"/>
      <c r="ENW1" s="527"/>
      <c r="ENX1" s="527"/>
      <c r="ENY1" s="527"/>
      <c r="ENZ1" s="527"/>
      <c r="EOA1" s="527"/>
      <c r="EOB1" s="527"/>
      <c r="EOC1" s="527"/>
      <c r="EOD1" s="527"/>
      <c r="EOE1" s="527"/>
      <c r="EOF1" s="527"/>
      <c r="EOG1" s="527"/>
      <c r="EOH1" s="527"/>
      <c r="EOI1" s="527"/>
      <c r="EOJ1" s="527"/>
      <c r="EOK1" s="527"/>
      <c r="EOL1" s="527"/>
      <c r="EOM1" s="527"/>
      <c r="EON1" s="527"/>
      <c r="EOO1" s="527"/>
      <c r="EOP1" s="527"/>
      <c r="EOQ1" s="527"/>
      <c r="EOR1" s="527"/>
      <c r="EOS1" s="527"/>
      <c r="EOT1" s="527"/>
      <c r="EOU1" s="527"/>
      <c r="EOV1" s="527"/>
      <c r="EOW1" s="527"/>
      <c r="EOX1" s="527"/>
      <c r="EOY1" s="527"/>
      <c r="EOZ1" s="527"/>
      <c r="EPA1" s="527"/>
      <c r="EPB1" s="527"/>
      <c r="EPC1" s="527"/>
      <c r="EPD1" s="527"/>
      <c r="EPE1" s="527"/>
      <c r="EPF1" s="527"/>
      <c r="EPG1" s="527"/>
      <c r="EPH1" s="527"/>
      <c r="EPI1" s="527"/>
      <c r="EPJ1" s="527"/>
      <c r="EPK1" s="527"/>
      <c r="EPL1" s="527"/>
      <c r="EPM1" s="527"/>
      <c r="EPN1" s="527"/>
      <c r="EPO1" s="527"/>
      <c r="EPP1" s="527"/>
      <c r="EPQ1" s="527"/>
      <c r="EPR1" s="527"/>
      <c r="EPS1" s="527"/>
      <c r="EPT1" s="527"/>
      <c r="EPU1" s="527"/>
      <c r="EPV1" s="527"/>
      <c r="EPW1" s="527"/>
      <c r="EPX1" s="527"/>
      <c r="EPY1" s="527"/>
      <c r="EPZ1" s="527"/>
      <c r="EQA1" s="527"/>
      <c r="EQB1" s="527"/>
      <c r="EQC1" s="527"/>
      <c r="EQD1" s="527"/>
      <c r="EQE1" s="527"/>
      <c r="EQF1" s="527"/>
      <c r="EQG1" s="527"/>
      <c r="EQH1" s="527"/>
      <c r="EQI1" s="527"/>
      <c r="EQJ1" s="527"/>
      <c r="EQK1" s="527"/>
      <c r="EQL1" s="527"/>
      <c r="EQM1" s="527"/>
      <c r="EQN1" s="527"/>
      <c r="EQO1" s="527"/>
      <c r="EQP1" s="527"/>
      <c r="EQQ1" s="527"/>
      <c r="EQR1" s="527"/>
      <c r="EQS1" s="527"/>
      <c r="EQT1" s="527"/>
      <c r="EQU1" s="527"/>
      <c r="EQV1" s="527"/>
      <c r="EQW1" s="527"/>
      <c r="EQX1" s="527"/>
      <c r="EQY1" s="527"/>
      <c r="EQZ1" s="527"/>
      <c r="ERA1" s="527"/>
      <c r="ERB1" s="527"/>
      <c r="ERC1" s="527"/>
      <c r="ERD1" s="527"/>
      <c r="ERE1" s="527"/>
      <c r="ERF1" s="527"/>
      <c r="ERG1" s="527"/>
      <c r="ERH1" s="527"/>
      <c r="ERI1" s="527"/>
      <c r="ERJ1" s="527"/>
      <c r="ERK1" s="527"/>
      <c r="ERL1" s="527"/>
      <c r="ERM1" s="527"/>
      <c r="ERN1" s="527"/>
      <c r="ERO1" s="527"/>
      <c r="ERP1" s="527"/>
      <c r="ERQ1" s="527"/>
      <c r="ERR1" s="527"/>
      <c r="ERS1" s="527"/>
      <c r="ERT1" s="527"/>
      <c r="ERU1" s="527"/>
      <c r="ERV1" s="527"/>
      <c r="ERW1" s="527"/>
      <c r="ERX1" s="527"/>
      <c r="ERY1" s="527"/>
      <c r="ERZ1" s="527"/>
      <c r="ESA1" s="527"/>
      <c r="ESB1" s="527"/>
      <c r="ESC1" s="527"/>
      <c r="ESD1" s="527"/>
      <c r="ESE1" s="527"/>
      <c r="ESF1" s="527"/>
      <c r="ESG1" s="527"/>
      <c r="ESH1" s="527"/>
      <c r="ESI1" s="527"/>
      <c r="ESJ1" s="527"/>
      <c r="ESK1" s="527"/>
      <c r="ESL1" s="527"/>
      <c r="ESM1" s="527"/>
      <c r="ESN1" s="527"/>
      <c r="ESO1" s="527"/>
      <c r="ESP1" s="527"/>
      <c r="ESQ1" s="527"/>
      <c r="ESR1" s="527"/>
      <c r="ESS1" s="527"/>
      <c r="EST1" s="527"/>
      <c r="ESU1" s="527"/>
      <c r="ESV1" s="527"/>
      <c r="ESW1" s="527"/>
      <c r="ESX1" s="527"/>
      <c r="ESY1" s="527"/>
      <c r="ESZ1" s="527"/>
      <c r="ETA1" s="527"/>
      <c r="ETB1" s="527"/>
      <c r="ETC1" s="527"/>
      <c r="ETD1" s="527"/>
      <c r="ETE1" s="527"/>
      <c r="ETF1" s="527"/>
      <c r="ETG1" s="527"/>
      <c r="ETH1" s="527"/>
      <c r="ETI1" s="527"/>
      <c r="ETJ1" s="527"/>
      <c r="ETK1" s="527"/>
      <c r="ETL1" s="527"/>
      <c r="ETM1" s="527"/>
      <c r="ETN1" s="527"/>
      <c r="ETO1" s="527"/>
      <c r="ETP1" s="527"/>
      <c r="ETQ1" s="527"/>
      <c r="ETR1" s="527"/>
      <c r="ETS1" s="527"/>
      <c r="ETT1" s="527"/>
      <c r="ETU1" s="527"/>
      <c r="ETV1" s="527"/>
      <c r="ETW1" s="527"/>
      <c r="ETX1" s="527"/>
      <c r="ETY1" s="527"/>
      <c r="ETZ1" s="527"/>
      <c r="EUA1" s="527"/>
      <c r="EUB1" s="527"/>
      <c r="EUC1" s="527"/>
      <c r="EUD1" s="527"/>
      <c r="EUE1" s="527"/>
      <c r="EUF1" s="527"/>
      <c r="EUG1" s="527"/>
      <c r="EUH1" s="527"/>
      <c r="EUI1" s="527"/>
      <c r="EUJ1" s="527"/>
      <c r="EUK1" s="527"/>
      <c r="EUL1" s="527"/>
      <c r="EUM1" s="527"/>
      <c r="EUN1" s="527"/>
      <c r="EUO1" s="527"/>
      <c r="EUP1" s="527"/>
      <c r="EUQ1" s="527"/>
      <c r="EUR1" s="527"/>
      <c r="EUS1" s="527"/>
      <c r="EUT1" s="527"/>
      <c r="EUU1" s="527"/>
      <c r="EUV1" s="527"/>
      <c r="EUW1" s="527"/>
      <c r="EUX1" s="527"/>
      <c r="EUY1" s="527"/>
      <c r="EUZ1" s="527"/>
      <c r="EVA1" s="527"/>
      <c r="EVB1" s="527"/>
      <c r="EVC1" s="527"/>
      <c r="EVD1" s="527"/>
      <c r="EVE1" s="527"/>
      <c r="EVF1" s="527"/>
      <c r="EVG1" s="527"/>
      <c r="EVH1" s="527"/>
      <c r="EVI1" s="527"/>
      <c r="EVJ1" s="527"/>
      <c r="EVK1" s="527"/>
      <c r="EVL1" s="527"/>
      <c r="EVM1" s="527"/>
      <c r="EVN1" s="527"/>
      <c r="EVO1" s="527"/>
      <c r="EVP1" s="527"/>
      <c r="EVQ1" s="527"/>
      <c r="EVR1" s="527"/>
      <c r="EVS1" s="527"/>
      <c r="EVT1" s="527"/>
      <c r="EVU1" s="527"/>
      <c r="EVV1" s="527"/>
      <c r="EVW1" s="527"/>
      <c r="EVX1" s="527"/>
      <c r="EVY1" s="527"/>
      <c r="EVZ1" s="527"/>
      <c r="EWA1" s="527"/>
      <c r="EWB1" s="527"/>
      <c r="EWC1" s="527"/>
      <c r="EWD1" s="527"/>
      <c r="EWE1" s="527"/>
      <c r="EWF1" s="527"/>
      <c r="EWG1" s="527"/>
      <c r="EWH1" s="527"/>
      <c r="EWI1" s="527"/>
      <c r="EWJ1" s="527"/>
      <c r="EWK1" s="527"/>
      <c r="EWL1" s="527"/>
      <c r="EWM1" s="527"/>
      <c r="EWN1" s="527"/>
      <c r="EWO1" s="527"/>
      <c r="EWP1" s="527"/>
      <c r="EWQ1" s="527"/>
      <c r="EWR1" s="527"/>
      <c r="EWS1" s="527"/>
      <c r="EWT1" s="527"/>
      <c r="EWU1" s="527"/>
      <c r="EWV1" s="527"/>
      <c r="EWW1" s="527"/>
      <c r="EWX1" s="527"/>
      <c r="EWY1" s="527"/>
      <c r="EWZ1" s="527"/>
      <c r="EXA1" s="527"/>
      <c r="EXB1" s="527"/>
      <c r="EXC1" s="527"/>
      <c r="EXD1" s="527"/>
      <c r="EXE1" s="527"/>
      <c r="EXF1" s="527"/>
      <c r="EXG1" s="527"/>
      <c r="EXH1" s="527"/>
      <c r="EXI1" s="527"/>
      <c r="EXJ1" s="527"/>
      <c r="EXK1" s="527"/>
      <c r="EXL1" s="527"/>
      <c r="EXM1" s="527"/>
      <c r="EXN1" s="527"/>
      <c r="EXO1" s="527"/>
      <c r="EXP1" s="527"/>
      <c r="EXQ1" s="527"/>
      <c r="EXR1" s="527"/>
      <c r="EXS1" s="527"/>
      <c r="EXT1" s="527"/>
      <c r="EXU1" s="527"/>
      <c r="EXV1" s="527"/>
      <c r="EXW1" s="527"/>
      <c r="EXX1" s="527"/>
      <c r="EXY1" s="527"/>
      <c r="EXZ1" s="527"/>
      <c r="EYA1" s="527"/>
      <c r="EYB1" s="527"/>
      <c r="EYC1" s="527"/>
      <c r="EYD1" s="527"/>
      <c r="EYE1" s="527"/>
      <c r="EYF1" s="527"/>
      <c r="EYG1" s="527"/>
      <c r="EYH1" s="527"/>
      <c r="EYI1" s="527"/>
      <c r="EYJ1" s="527"/>
      <c r="EYK1" s="527"/>
      <c r="EYL1" s="527"/>
      <c r="EYM1" s="527"/>
      <c r="EYN1" s="527"/>
      <c r="EYO1" s="527"/>
      <c r="EYP1" s="527"/>
      <c r="EYQ1" s="527"/>
      <c r="EYR1" s="527"/>
      <c r="EYS1" s="527"/>
      <c r="EYT1" s="527"/>
      <c r="EYU1" s="527"/>
      <c r="EYV1" s="527"/>
      <c r="EYW1" s="527"/>
      <c r="EYX1" s="527"/>
      <c r="EYY1" s="527"/>
      <c r="EYZ1" s="527"/>
      <c r="EZA1" s="527"/>
      <c r="EZB1" s="527"/>
      <c r="EZC1" s="527"/>
      <c r="EZD1" s="527"/>
      <c r="EZE1" s="527"/>
      <c r="EZF1" s="527"/>
      <c r="EZG1" s="527"/>
      <c r="EZH1" s="527"/>
      <c r="EZI1" s="527"/>
      <c r="EZJ1" s="527"/>
      <c r="EZK1" s="527"/>
      <c r="EZL1" s="527"/>
      <c r="EZM1" s="527"/>
      <c r="EZN1" s="527"/>
      <c r="EZO1" s="527"/>
      <c r="EZP1" s="527"/>
      <c r="EZQ1" s="527"/>
      <c r="EZR1" s="527"/>
      <c r="EZS1" s="527"/>
      <c r="EZT1" s="527"/>
      <c r="EZU1" s="527"/>
      <c r="EZV1" s="527"/>
      <c r="EZW1" s="527"/>
      <c r="EZX1" s="527"/>
      <c r="EZY1" s="527"/>
      <c r="EZZ1" s="527"/>
      <c r="FAA1" s="527"/>
      <c r="FAB1" s="527"/>
      <c r="FAC1" s="527"/>
      <c r="FAD1" s="527"/>
      <c r="FAE1" s="527"/>
      <c r="FAF1" s="527"/>
      <c r="FAG1" s="527"/>
      <c r="FAH1" s="527"/>
      <c r="FAI1" s="527"/>
      <c r="FAJ1" s="527"/>
      <c r="FAK1" s="527"/>
      <c r="FAL1" s="527"/>
      <c r="FAM1" s="527"/>
      <c r="FAN1" s="527"/>
      <c r="FAO1" s="527"/>
      <c r="FAP1" s="527"/>
      <c r="FAQ1" s="527"/>
      <c r="FAR1" s="527"/>
      <c r="FAS1" s="527"/>
      <c r="FAT1" s="527"/>
      <c r="FAU1" s="527"/>
      <c r="FAV1" s="527"/>
      <c r="FAW1" s="527"/>
      <c r="FAX1" s="527"/>
      <c r="FAY1" s="527"/>
      <c r="FAZ1" s="527"/>
      <c r="FBA1" s="527"/>
      <c r="FBB1" s="527"/>
      <c r="FBC1" s="527"/>
      <c r="FBD1" s="527"/>
      <c r="FBE1" s="527"/>
      <c r="FBF1" s="527"/>
      <c r="FBG1" s="527"/>
      <c r="FBH1" s="527"/>
      <c r="FBI1" s="527"/>
      <c r="FBJ1" s="527"/>
      <c r="FBK1" s="527"/>
      <c r="FBL1" s="527"/>
      <c r="FBM1" s="527"/>
      <c r="FBN1" s="527"/>
      <c r="FBO1" s="527"/>
      <c r="FBP1" s="527"/>
      <c r="FBQ1" s="527"/>
      <c r="FBR1" s="527"/>
      <c r="FBS1" s="527"/>
      <c r="FBT1" s="527"/>
      <c r="FBU1" s="527"/>
      <c r="FBV1" s="527"/>
      <c r="FBW1" s="527"/>
      <c r="FBX1" s="527"/>
      <c r="FBY1" s="527"/>
      <c r="FBZ1" s="527"/>
      <c r="FCA1" s="527"/>
      <c r="FCB1" s="527"/>
      <c r="FCC1" s="527"/>
      <c r="FCD1" s="527"/>
      <c r="FCE1" s="527"/>
      <c r="FCF1" s="527"/>
      <c r="FCG1" s="527"/>
      <c r="FCH1" s="527"/>
      <c r="FCI1" s="527"/>
      <c r="FCJ1" s="527"/>
      <c r="FCK1" s="527"/>
      <c r="FCL1" s="527"/>
      <c r="FCM1" s="527"/>
      <c r="FCN1" s="527"/>
      <c r="FCO1" s="527"/>
      <c r="FCP1" s="527"/>
      <c r="FCQ1" s="527"/>
      <c r="FCR1" s="527"/>
      <c r="FCS1" s="527"/>
      <c r="FCT1" s="527"/>
      <c r="FCU1" s="527"/>
      <c r="FCV1" s="527"/>
      <c r="FCW1" s="527"/>
      <c r="FCX1" s="527"/>
      <c r="FCY1" s="527"/>
      <c r="FCZ1" s="527"/>
      <c r="FDA1" s="527"/>
      <c r="FDB1" s="527"/>
      <c r="FDC1" s="527"/>
      <c r="FDD1" s="527"/>
      <c r="FDE1" s="527"/>
      <c r="FDF1" s="527"/>
      <c r="FDG1" s="527"/>
      <c r="FDH1" s="527"/>
      <c r="FDI1" s="527"/>
      <c r="FDJ1" s="527"/>
      <c r="FDK1" s="527"/>
      <c r="FDL1" s="527"/>
      <c r="FDM1" s="527"/>
      <c r="FDN1" s="527"/>
      <c r="FDO1" s="527"/>
      <c r="FDP1" s="527"/>
      <c r="FDQ1" s="527"/>
      <c r="FDR1" s="527"/>
      <c r="FDS1" s="527"/>
      <c r="FDT1" s="527"/>
      <c r="FDU1" s="527"/>
      <c r="FDV1" s="527"/>
      <c r="FDW1" s="527"/>
      <c r="FDX1" s="527"/>
      <c r="FDY1" s="527"/>
      <c r="FDZ1" s="527"/>
      <c r="FEA1" s="527"/>
      <c r="FEB1" s="527"/>
      <c r="FEC1" s="527"/>
      <c r="FED1" s="527"/>
      <c r="FEE1" s="527"/>
      <c r="FEF1" s="527"/>
      <c r="FEG1" s="527"/>
      <c r="FEH1" s="527"/>
      <c r="FEI1" s="527"/>
      <c r="FEJ1" s="527"/>
      <c r="FEK1" s="527"/>
      <c r="FEL1" s="527"/>
      <c r="FEM1" s="527"/>
      <c r="FEN1" s="527"/>
      <c r="FEO1" s="527"/>
      <c r="FEP1" s="527"/>
      <c r="FEQ1" s="527"/>
      <c r="FER1" s="527"/>
      <c r="FES1" s="527"/>
      <c r="FET1" s="527"/>
      <c r="FEU1" s="527"/>
      <c r="FEV1" s="527"/>
      <c r="FEW1" s="527"/>
      <c r="FEX1" s="527"/>
      <c r="FEY1" s="527"/>
      <c r="FEZ1" s="527"/>
      <c r="FFA1" s="527"/>
      <c r="FFB1" s="527"/>
      <c r="FFC1" s="527"/>
      <c r="FFD1" s="527"/>
      <c r="FFE1" s="527"/>
      <c r="FFF1" s="527"/>
      <c r="FFG1" s="527"/>
      <c r="FFH1" s="527"/>
      <c r="FFI1" s="527"/>
      <c r="FFJ1" s="527"/>
      <c r="FFK1" s="527"/>
      <c r="FFL1" s="527"/>
      <c r="FFM1" s="527"/>
      <c r="FFN1" s="527"/>
      <c r="FFO1" s="527"/>
      <c r="FFP1" s="527"/>
      <c r="FFQ1" s="527"/>
      <c r="FFR1" s="527"/>
      <c r="FFS1" s="527"/>
      <c r="FFT1" s="527"/>
      <c r="FFU1" s="527"/>
      <c r="FFV1" s="527"/>
      <c r="FFW1" s="527"/>
      <c r="FFX1" s="527"/>
      <c r="FFY1" s="527"/>
      <c r="FFZ1" s="527"/>
      <c r="FGA1" s="527"/>
      <c r="FGB1" s="527"/>
      <c r="FGC1" s="527"/>
      <c r="FGD1" s="527"/>
      <c r="FGE1" s="527"/>
      <c r="FGF1" s="527"/>
      <c r="FGG1" s="527"/>
      <c r="FGH1" s="527"/>
      <c r="FGI1" s="527"/>
      <c r="FGJ1" s="527"/>
      <c r="FGK1" s="527"/>
      <c r="FGL1" s="527"/>
      <c r="FGM1" s="527"/>
      <c r="FGN1" s="527"/>
      <c r="FGO1" s="527"/>
      <c r="FGP1" s="527"/>
      <c r="FGQ1" s="527"/>
      <c r="FGR1" s="527"/>
      <c r="FGS1" s="527"/>
      <c r="FGT1" s="527"/>
      <c r="FGU1" s="527"/>
      <c r="FGV1" s="527"/>
      <c r="FGW1" s="527"/>
      <c r="FGX1" s="527"/>
      <c r="FGY1" s="527"/>
      <c r="FGZ1" s="527"/>
      <c r="FHA1" s="527"/>
      <c r="FHB1" s="527"/>
      <c r="FHC1" s="527"/>
      <c r="FHD1" s="527"/>
      <c r="FHE1" s="527"/>
      <c r="FHF1" s="527"/>
      <c r="FHG1" s="527"/>
      <c r="FHH1" s="527"/>
      <c r="FHI1" s="527"/>
      <c r="FHJ1" s="527"/>
      <c r="FHK1" s="527"/>
      <c r="FHL1" s="527"/>
      <c r="FHM1" s="527"/>
      <c r="FHN1" s="527"/>
      <c r="FHO1" s="527"/>
      <c r="FHP1" s="527"/>
      <c r="FHQ1" s="527"/>
      <c r="FHR1" s="527"/>
      <c r="FHS1" s="527"/>
      <c r="FHT1" s="527"/>
      <c r="FHU1" s="527"/>
      <c r="FHV1" s="527"/>
      <c r="FHW1" s="527"/>
      <c r="FHX1" s="527"/>
      <c r="FHY1" s="527"/>
      <c r="FHZ1" s="527"/>
      <c r="FIA1" s="527"/>
      <c r="FIB1" s="527"/>
      <c r="FIC1" s="527"/>
      <c r="FID1" s="527"/>
      <c r="FIE1" s="527"/>
      <c r="FIF1" s="527"/>
      <c r="FIG1" s="527"/>
      <c r="FIH1" s="527"/>
      <c r="FII1" s="527"/>
      <c r="FIJ1" s="527"/>
      <c r="FIK1" s="527"/>
      <c r="FIL1" s="527"/>
      <c r="FIM1" s="527"/>
      <c r="FIN1" s="527"/>
      <c r="FIO1" s="527"/>
      <c r="FIP1" s="527"/>
      <c r="FIQ1" s="527"/>
      <c r="FIR1" s="527"/>
      <c r="FIS1" s="527"/>
      <c r="FIT1" s="527"/>
      <c r="FIU1" s="527"/>
      <c r="FIV1" s="527"/>
      <c r="FIW1" s="527"/>
      <c r="FIX1" s="527"/>
      <c r="FIY1" s="527"/>
      <c r="FIZ1" s="527"/>
      <c r="FJA1" s="527"/>
      <c r="FJB1" s="527"/>
      <c r="FJC1" s="527"/>
      <c r="FJD1" s="527"/>
      <c r="FJE1" s="527"/>
      <c r="FJF1" s="527"/>
      <c r="FJG1" s="527"/>
      <c r="FJH1" s="527"/>
      <c r="FJI1" s="527"/>
      <c r="FJJ1" s="527"/>
      <c r="FJK1" s="527"/>
      <c r="FJL1" s="527"/>
      <c r="FJM1" s="527"/>
      <c r="FJN1" s="527"/>
      <c r="FJO1" s="527"/>
      <c r="FJP1" s="527"/>
      <c r="FJQ1" s="527"/>
      <c r="FJR1" s="527"/>
      <c r="FJS1" s="527"/>
      <c r="FJT1" s="527"/>
      <c r="FJU1" s="527"/>
      <c r="FJV1" s="527"/>
      <c r="FJW1" s="527"/>
      <c r="FJX1" s="527"/>
      <c r="FJY1" s="527"/>
      <c r="FJZ1" s="527"/>
      <c r="FKA1" s="527"/>
      <c r="FKB1" s="527"/>
      <c r="FKC1" s="527"/>
      <c r="FKD1" s="527"/>
      <c r="FKE1" s="527"/>
      <c r="FKF1" s="527"/>
      <c r="FKG1" s="527"/>
      <c r="FKH1" s="527"/>
      <c r="FKI1" s="527"/>
      <c r="FKJ1" s="527"/>
      <c r="FKK1" s="527"/>
      <c r="FKL1" s="527"/>
      <c r="FKM1" s="527"/>
      <c r="FKN1" s="527"/>
      <c r="FKO1" s="527"/>
      <c r="FKP1" s="527"/>
      <c r="FKQ1" s="527"/>
      <c r="FKR1" s="527"/>
      <c r="FKS1" s="527"/>
      <c r="FKT1" s="527"/>
      <c r="FKU1" s="527"/>
      <c r="FKV1" s="527"/>
      <c r="FKW1" s="527"/>
      <c r="FKX1" s="527"/>
      <c r="FKY1" s="527"/>
      <c r="FKZ1" s="527"/>
      <c r="FLA1" s="527"/>
      <c r="FLB1" s="527"/>
      <c r="FLC1" s="527"/>
      <c r="FLD1" s="527"/>
      <c r="FLE1" s="527"/>
      <c r="FLF1" s="527"/>
      <c r="FLG1" s="527"/>
      <c r="FLH1" s="527"/>
      <c r="FLI1" s="527"/>
      <c r="FLJ1" s="527"/>
      <c r="FLK1" s="527"/>
      <c r="FLL1" s="527"/>
      <c r="FLM1" s="527"/>
      <c r="FLN1" s="527"/>
      <c r="FLO1" s="527"/>
      <c r="FLP1" s="527"/>
      <c r="FLQ1" s="527"/>
      <c r="FLR1" s="527"/>
      <c r="FLS1" s="527"/>
      <c r="FLT1" s="527"/>
      <c r="FLU1" s="527"/>
      <c r="FLV1" s="527"/>
      <c r="FLW1" s="527"/>
      <c r="FLX1" s="527"/>
      <c r="FLY1" s="527"/>
      <c r="FLZ1" s="527"/>
      <c r="FMA1" s="527"/>
      <c r="FMB1" s="527"/>
      <c r="FMC1" s="527"/>
      <c r="FMD1" s="527"/>
      <c r="FME1" s="527"/>
      <c r="FMF1" s="527"/>
      <c r="FMG1" s="527"/>
      <c r="FMH1" s="527"/>
      <c r="FMI1" s="527"/>
      <c r="FMJ1" s="527"/>
      <c r="FMK1" s="527"/>
      <c r="FML1" s="527"/>
      <c r="FMM1" s="527"/>
      <c r="FMN1" s="527"/>
      <c r="FMO1" s="527"/>
      <c r="FMP1" s="527"/>
      <c r="FMQ1" s="527"/>
      <c r="FMR1" s="527"/>
      <c r="FMS1" s="527"/>
      <c r="FMT1" s="527"/>
      <c r="FMU1" s="527"/>
      <c r="FMV1" s="527"/>
      <c r="FMW1" s="527"/>
      <c r="FMX1" s="527"/>
      <c r="FMY1" s="527"/>
      <c r="FMZ1" s="527"/>
      <c r="FNA1" s="527"/>
      <c r="FNB1" s="527"/>
      <c r="FNC1" s="527"/>
      <c r="FND1" s="527"/>
      <c r="FNE1" s="527"/>
      <c r="FNF1" s="527"/>
      <c r="FNG1" s="527"/>
      <c r="FNH1" s="527"/>
      <c r="FNI1" s="527"/>
      <c r="FNJ1" s="527"/>
      <c r="FNK1" s="527"/>
      <c r="FNL1" s="527"/>
      <c r="FNM1" s="527"/>
      <c r="FNN1" s="527"/>
      <c r="FNO1" s="527"/>
      <c r="FNP1" s="527"/>
      <c r="FNQ1" s="527"/>
      <c r="FNR1" s="527"/>
      <c r="FNS1" s="527"/>
      <c r="FNT1" s="527"/>
      <c r="FNU1" s="527"/>
      <c r="FNV1" s="527"/>
      <c r="FNW1" s="527"/>
      <c r="FNX1" s="527"/>
      <c r="FNY1" s="527"/>
      <c r="FNZ1" s="527"/>
      <c r="FOA1" s="527"/>
      <c r="FOB1" s="527"/>
      <c r="FOC1" s="527"/>
      <c r="FOD1" s="527"/>
      <c r="FOE1" s="527"/>
      <c r="FOF1" s="527"/>
      <c r="FOG1" s="527"/>
      <c r="FOH1" s="527"/>
      <c r="FOI1" s="527"/>
      <c r="FOJ1" s="527"/>
      <c r="FOK1" s="527"/>
      <c r="FOL1" s="527"/>
      <c r="FOM1" s="527"/>
      <c r="FON1" s="527"/>
      <c r="FOO1" s="527"/>
      <c r="FOP1" s="527"/>
      <c r="FOQ1" s="527"/>
      <c r="FOR1" s="527"/>
      <c r="FOS1" s="527"/>
      <c r="FOT1" s="527"/>
      <c r="FOU1" s="527"/>
      <c r="FOV1" s="527"/>
      <c r="FOW1" s="527"/>
      <c r="FOX1" s="527"/>
      <c r="FOY1" s="527"/>
      <c r="FOZ1" s="527"/>
      <c r="FPA1" s="527"/>
      <c r="FPB1" s="527"/>
      <c r="FPC1" s="527"/>
      <c r="FPD1" s="527"/>
      <c r="FPE1" s="527"/>
      <c r="FPF1" s="527"/>
      <c r="FPG1" s="527"/>
      <c r="FPH1" s="527"/>
      <c r="FPI1" s="527"/>
      <c r="FPJ1" s="527"/>
      <c r="FPK1" s="527"/>
      <c r="FPL1" s="527"/>
      <c r="FPM1" s="527"/>
      <c r="FPN1" s="527"/>
      <c r="FPO1" s="527"/>
      <c r="FPP1" s="527"/>
      <c r="FPQ1" s="527"/>
      <c r="FPR1" s="527"/>
      <c r="FPS1" s="527"/>
      <c r="FPT1" s="527"/>
      <c r="FPU1" s="527"/>
      <c r="FPV1" s="527"/>
      <c r="FPW1" s="527"/>
      <c r="FPX1" s="527"/>
      <c r="FPY1" s="527"/>
      <c r="FPZ1" s="527"/>
      <c r="FQA1" s="527"/>
      <c r="FQB1" s="527"/>
      <c r="FQC1" s="527"/>
      <c r="FQD1" s="527"/>
      <c r="FQE1" s="527"/>
      <c r="FQF1" s="527"/>
      <c r="FQG1" s="527"/>
      <c r="FQH1" s="527"/>
      <c r="FQI1" s="527"/>
      <c r="FQJ1" s="527"/>
      <c r="FQK1" s="527"/>
      <c r="FQL1" s="527"/>
      <c r="FQM1" s="527"/>
      <c r="FQN1" s="527"/>
      <c r="FQO1" s="527"/>
      <c r="FQP1" s="527"/>
      <c r="FQQ1" s="527"/>
      <c r="FQR1" s="527"/>
      <c r="FQS1" s="527"/>
      <c r="FQT1" s="527"/>
      <c r="FQU1" s="527"/>
      <c r="FQV1" s="527"/>
      <c r="FQW1" s="527"/>
      <c r="FQX1" s="527"/>
      <c r="FQY1" s="527"/>
      <c r="FQZ1" s="527"/>
      <c r="FRA1" s="527"/>
      <c r="FRB1" s="527"/>
      <c r="FRC1" s="527"/>
      <c r="FRD1" s="527"/>
      <c r="FRE1" s="527"/>
      <c r="FRF1" s="527"/>
      <c r="FRG1" s="527"/>
      <c r="FRH1" s="527"/>
      <c r="FRI1" s="527"/>
      <c r="FRJ1" s="527"/>
      <c r="FRK1" s="527"/>
      <c r="FRL1" s="527"/>
      <c r="FRM1" s="527"/>
      <c r="FRN1" s="527"/>
      <c r="FRO1" s="527"/>
      <c r="FRP1" s="527"/>
      <c r="FRQ1" s="527"/>
      <c r="FRR1" s="527"/>
      <c r="FRS1" s="527"/>
      <c r="FRT1" s="527"/>
      <c r="FRU1" s="527"/>
      <c r="FRV1" s="527"/>
      <c r="FRW1" s="527"/>
      <c r="FRX1" s="527"/>
      <c r="FRY1" s="527"/>
      <c r="FRZ1" s="527"/>
      <c r="FSA1" s="527"/>
      <c r="FSB1" s="527"/>
      <c r="FSC1" s="527"/>
      <c r="FSD1" s="527"/>
      <c r="FSE1" s="527"/>
      <c r="FSF1" s="527"/>
      <c r="FSG1" s="527"/>
      <c r="FSH1" s="527"/>
      <c r="FSI1" s="527"/>
      <c r="FSJ1" s="527"/>
      <c r="FSK1" s="527"/>
      <c r="FSL1" s="527"/>
      <c r="FSM1" s="527"/>
      <c r="FSN1" s="527"/>
      <c r="FSO1" s="527"/>
      <c r="FSP1" s="527"/>
      <c r="FSQ1" s="527"/>
      <c r="FSR1" s="527"/>
      <c r="FSS1" s="527"/>
      <c r="FST1" s="527"/>
      <c r="FSU1" s="527"/>
      <c r="FSV1" s="527"/>
      <c r="FSW1" s="527"/>
      <c r="FSX1" s="527"/>
      <c r="FSY1" s="527"/>
      <c r="FSZ1" s="527"/>
      <c r="FTA1" s="527"/>
      <c r="FTB1" s="527"/>
      <c r="FTC1" s="527"/>
      <c r="FTD1" s="527"/>
      <c r="FTE1" s="527"/>
      <c r="FTF1" s="527"/>
      <c r="FTG1" s="527"/>
      <c r="FTH1" s="527"/>
      <c r="FTI1" s="527"/>
      <c r="FTJ1" s="527"/>
      <c r="FTK1" s="527"/>
      <c r="FTL1" s="527"/>
      <c r="FTM1" s="527"/>
      <c r="FTN1" s="527"/>
      <c r="FTO1" s="527"/>
      <c r="FTP1" s="527"/>
      <c r="FTQ1" s="527"/>
      <c r="FTR1" s="527"/>
      <c r="FTS1" s="527"/>
      <c r="FTT1" s="527"/>
      <c r="FTU1" s="527"/>
      <c r="FTV1" s="527"/>
      <c r="FTW1" s="527"/>
      <c r="FTX1" s="527"/>
      <c r="FTY1" s="527"/>
      <c r="FTZ1" s="527"/>
      <c r="FUA1" s="527"/>
      <c r="FUB1" s="527"/>
      <c r="FUC1" s="527"/>
      <c r="FUD1" s="527"/>
      <c r="FUE1" s="527"/>
      <c r="FUF1" s="527"/>
      <c r="FUG1" s="527"/>
      <c r="FUH1" s="527"/>
      <c r="FUI1" s="527"/>
      <c r="FUJ1" s="527"/>
      <c r="FUK1" s="527"/>
      <c r="FUL1" s="527"/>
      <c r="FUM1" s="527"/>
      <c r="FUN1" s="527"/>
      <c r="FUO1" s="527"/>
      <c r="FUP1" s="527"/>
      <c r="FUQ1" s="527"/>
      <c r="FUR1" s="527"/>
      <c r="FUS1" s="527"/>
      <c r="FUT1" s="527"/>
      <c r="FUU1" s="527"/>
      <c r="FUV1" s="527"/>
      <c r="FUW1" s="527"/>
      <c r="FUX1" s="527"/>
      <c r="FUY1" s="527"/>
      <c r="FUZ1" s="527"/>
      <c r="FVA1" s="527"/>
      <c r="FVB1" s="527"/>
      <c r="FVC1" s="527"/>
      <c r="FVD1" s="527"/>
      <c r="FVE1" s="527"/>
      <c r="FVF1" s="527"/>
      <c r="FVG1" s="527"/>
      <c r="FVH1" s="527"/>
      <c r="FVI1" s="527"/>
      <c r="FVJ1" s="527"/>
      <c r="FVK1" s="527"/>
      <c r="FVL1" s="527"/>
      <c r="FVM1" s="527"/>
      <c r="FVN1" s="527"/>
      <c r="FVO1" s="527"/>
      <c r="FVP1" s="527"/>
      <c r="FVQ1" s="527"/>
      <c r="FVR1" s="527"/>
      <c r="FVS1" s="527"/>
      <c r="FVT1" s="527"/>
      <c r="FVU1" s="527"/>
      <c r="FVV1" s="527"/>
      <c r="FVW1" s="527"/>
      <c r="FVX1" s="527"/>
      <c r="FVY1" s="527"/>
      <c r="FVZ1" s="527"/>
      <c r="FWA1" s="527"/>
      <c r="FWB1" s="527"/>
      <c r="FWC1" s="527"/>
      <c r="FWD1" s="527"/>
      <c r="FWE1" s="527"/>
      <c r="FWF1" s="527"/>
      <c r="FWG1" s="527"/>
      <c r="FWH1" s="527"/>
      <c r="FWI1" s="527"/>
      <c r="FWJ1" s="527"/>
      <c r="FWK1" s="527"/>
      <c r="FWL1" s="527"/>
      <c r="FWM1" s="527"/>
      <c r="FWN1" s="527"/>
      <c r="FWO1" s="527"/>
      <c r="FWP1" s="527"/>
      <c r="FWQ1" s="527"/>
      <c r="FWR1" s="527"/>
      <c r="FWS1" s="527"/>
      <c r="FWT1" s="527"/>
      <c r="FWU1" s="527"/>
      <c r="FWV1" s="527"/>
      <c r="FWW1" s="527"/>
      <c r="FWX1" s="527"/>
      <c r="FWY1" s="527"/>
      <c r="FWZ1" s="527"/>
      <c r="FXA1" s="527"/>
      <c r="FXB1" s="527"/>
      <c r="FXC1" s="527"/>
      <c r="FXD1" s="527"/>
      <c r="FXE1" s="527"/>
      <c r="FXF1" s="527"/>
      <c r="FXG1" s="527"/>
      <c r="FXH1" s="527"/>
      <c r="FXI1" s="527"/>
      <c r="FXJ1" s="527"/>
      <c r="FXK1" s="527"/>
      <c r="FXL1" s="527"/>
      <c r="FXM1" s="527"/>
      <c r="FXN1" s="527"/>
      <c r="FXO1" s="527"/>
      <c r="FXP1" s="527"/>
      <c r="FXQ1" s="527"/>
      <c r="FXR1" s="527"/>
      <c r="FXS1" s="527"/>
      <c r="FXT1" s="527"/>
      <c r="FXU1" s="527"/>
      <c r="FXV1" s="527"/>
      <c r="FXW1" s="527"/>
      <c r="FXX1" s="527"/>
      <c r="FXY1" s="527"/>
      <c r="FXZ1" s="527"/>
      <c r="FYA1" s="527"/>
      <c r="FYB1" s="527"/>
      <c r="FYC1" s="527"/>
      <c r="FYD1" s="527"/>
      <c r="FYE1" s="527"/>
      <c r="FYF1" s="527"/>
      <c r="FYG1" s="527"/>
      <c r="FYH1" s="527"/>
      <c r="FYI1" s="527"/>
      <c r="FYJ1" s="527"/>
      <c r="FYK1" s="527"/>
      <c r="FYL1" s="527"/>
      <c r="FYM1" s="527"/>
      <c r="FYN1" s="527"/>
      <c r="FYO1" s="527"/>
      <c r="FYP1" s="527"/>
      <c r="FYQ1" s="527"/>
      <c r="FYR1" s="527"/>
      <c r="FYS1" s="527"/>
      <c r="FYT1" s="527"/>
      <c r="FYU1" s="527"/>
      <c r="FYV1" s="527"/>
      <c r="FYW1" s="527"/>
      <c r="FYX1" s="527"/>
      <c r="FYY1" s="527"/>
      <c r="FYZ1" s="527"/>
      <c r="FZA1" s="527"/>
      <c r="FZB1" s="527"/>
      <c r="FZC1" s="527"/>
      <c r="FZD1" s="527"/>
      <c r="FZE1" s="527"/>
      <c r="FZF1" s="527"/>
      <c r="FZG1" s="527"/>
      <c r="FZH1" s="527"/>
      <c r="FZI1" s="527"/>
      <c r="FZJ1" s="527"/>
      <c r="FZK1" s="527"/>
      <c r="FZL1" s="527"/>
      <c r="FZM1" s="527"/>
      <c r="FZN1" s="527"/>
      <c r="FZO1" s="527"/>
      <c r="FZP1" s="527"/>
      <c r="FZQ1" s="527"/>
      <c r="FZR1" s="527"/>
      <c r="FZS1" s="527"/>
      <c r="FZT1" s="527"/>
      <c r="FZU1" s="527"/>
      <c r="FZV1" s="527"/>
      <c r="FZW1" s="527"/>
      <c r="FZX1" s="527"/>
      <c r="FZY1" s="527"/>
      <c r="FZZ1" s="527"/>
      <c r="GAA1" s="527"/>
      <c r="GAB1" s="527"/>
      <c r="GAC1" s="527"/>
      <c r="GAD1" s="527"/>
      <c r="GAE1" s="527"/>
      <c r="GAF1" s="527"/>
      <c r="GAG1" s="527"/>
      <c r="GAH1" s="527"/>
      <c r="GAI1" s="527"/>
      <c r="GAJ1" s="527"/>
      <c r="GAK1" s="527"/>
      <c r="GAL1" s="527"/>
      <c r="GAM1" s="527"/>
      <c r="GAN1" s="527"/>
      <c r="GAO1" s="527"/>
      <c r="GAP1" s="527"/>
      <c r="GAQ1" s="527"/>
      <c r="GAR1" s="527"/>
      <c r="GAS1" s="527"/>
      <c r="GAT1" s="527"/>
      <c r="GAU1" s="527"/>
      <c r="GAV1" s="527"/>
      <c r="GAW1" s="527"/>
      <c r="GAX1" s="527"/>
      <c r="GAY1" s="527"/>
      <c r="GAZ1" s="527"/>
      <c r="GBA1" s="527"/>
      <c r="GBB1" s="527"/>
      <c r="GBC1" s="527"/>
      <c r="GBD1" s="527"/>
      <c r="GBE1" s="527"/>
      <c r="GBF1" s="527"/>
      <c r="GBG1" s="527"/>
      <c r="GBH1" s="527"/>
      <c r="GBI1" s="527"/>
      <c r="GBJ1" s="527"/>
      <c r="GBK1" s="527"/>
      <c r="GBL1" s="527"/>
      <c r="GBM1" s="527"/>
      <c r="GBN1" s="527"/>
      <c r="GBO1" s="527"/>
      <c r="GBP1" s="527"/>
      <c r="GBQ1" s="527"/>
      <c r="GBR1" s="527"/>
      <c r="GBS1" s="527"/>
      <c r="GBT1" s="527"/>
      <c r="GBU1" s="527"/>
      <c r="GBV1" s="527"/>
      <c r="GBW1" s="527"/>
      <c r="GBX1" s="527"/>
      <c r="GBY1" s="527"/>
      <c r="GBZ1" s="527"/>
      <c r="GCA1" s="527"/>
      <c r="GCB1" s="527"/>
      <c r="GCC1" s="527"/>
      <c r="GCD1" s="527"/>
      <c r="GCE1" s="527"/>
      <c r="GCF1" s="527"/>
      <c r="GCG1" s="527"/>
      <c r="GCH1" s="527"/>
      <c r="GCI1" s="527"/>
      <c r="GCJ1" s="527"/>
      <c r="GCK1" s="527"/>
      <c r="GCL1" s="527"/>
      <c r="GCM1" s="527"/>
      <c r="GCN1" s="527"/>
      <c r="GCO1" s="527"/>
      <c r="GCP1" s="527"/>
      <c r="GCQ1" s="527"/>
      <c r="GCR1" s="527"/>
      <c r="GCS1" s="527"/>
      <c r="GCT1" s="527"/>
      <c r="GCU1" s="527"/>
      <c r="GCV1" s="527"/>
      <c r="GCW1" s="527"/>
      <c r="GCX1" s="527"/>
      <c r="GCY1" s="527"/>
      <c r="GCZ1" s="527"/>
      <c r="GDA1" s="527"/>
      <c r="GDB1" s="527"/>
      <c r="GDC1" s="527"/>
      <c r="GDD1" s="527"/>
      <c r="GDE1" s="527"/>
      <c r="GDF1" s="527"/>
      <c r="GDG1" s="527"/>
      <c r="GDH1" s="527"/>
      <c r="GDI1" s="527"/>
      <c r="GDJ1" s="527"/>
      <c r="GDK1" s="527"/>
      <c r="GDL1" s="527"/>
      <c r="GDM1" s="527"/>
      <c r="GDN1" s="527"/>
      <c r="GDO1" s="527"/>
      <c r="GDP1" s="527"/>
      <c r="GDQ1" s="527"/>
      <c r="GDR1" s="527"/>
      <c r="GDS1" s="527"/>
      <c r="GDT1" s="527"/>
      <c r="GDU1" s="527"/>
      <c r="GDV1" s="527"/>
      <c r="GDW1" s="527"/>
      <c r="GDX1" s="527"/>
      <c r="GDY1" s="527"/>
      <c r="GDZ1" s="527"/>
      <c r="GEA1" s="527"/>
      <c r="GEB1" s="527"/>
      <c r="GEC1" s="527"/>
      <c r="GED1" s="527"/>
      <c r="GEE1" s="527"/>
      <c r="GEF1" s="527"/>
      <c r="GEG1" s="527"/>
      <c r="GEH1" s="527"/>
      <c r="GEI1" s="527"/>
      <c r="GEJ1" s="527"/>
      <c r="GEK1" s="527"/>
      <c r="GEL1" s="527"/>
      <c r="GEM1" s="527"/>
      <c r="GEN1" s="527"/>
      <c r="GEO1" s="527"/>
      <c r="GEP1" s="527"/>
      <c r="GEQ1" s="527"/>
      <c r="GER1" s="527"/>
      <c r="GES1" s="527"/>
      <c r="GET1" s="527"/>
      <c r="GEU1" s="527"/>
      <c r="GEV1" s="527"/>
      <c r="GEW1" s="527"/>
      <c r="GEX1" s="527"/>
      <c r="GEY1" s="527"/>
      <c r="GEZ1" s="527"/>
      <c r="GFA1" s="527"/>
      <c r="GFB1" s="527"/>
      <c r="GFC1" s="527"/>
      <c r="GFD1" s="527"/>
      <c r="GFE1" s="527"/>
      <c r="GFF1" s="527"/>
      <c r="GFG1" s="527"/>
      <c r="GFH1" s="527"/>
      <c r="GFI1" s="527"/>
      <c r="GFJ1" s="527"/>
      <c r="GFK1" s="527"/>
      <c r="GFL1" s="527"/>
      <c r="GFM1" s="527"/>
      <c r="GFN1" s="527"/>
      <c r="GFO1" s="527"/>
      <c r="GFP1" s="527"/>
      <c r="GFQ1" s="527"/>
      <c r="GFR1" s="527"/>
      <c r="GFS1" s="527"/>
      <c r="GFT1" s="527"/>
      <c r="GFU1" s="527"/>
      <c r="GFV1" s="527"/>
      <c r="GFW1" s="527"/>
      <c r="GFX1" s="527"/>
      <c r="GFY1" s="527"/>
      <c r="GFZ1" s="527"/>
      <c r="GGA1" s="527"/>
      <c r="GGB1" s="527"/>
      <c r="GGC1" s="527"/>
      <c r="GGD1" s="527"/>
      <c r="GGE1" s="527"/>
      <c r="GGF1" s="527"/>
      <c r="GGG1" s="527"/>
      <c r="GGH1" s="527"/>
      <c r="GGI1" s="527"/>
      <c r="GGJ1" s="527"/>
      <c r="GGK1" s="527"/>
      <c r="GGL1" s="527"/>
      <c r="GGM1" s="527"/>
      <c r="GGN1" s="527"/>
      <c r="GGO1" s="527"/>
      <c r="GGP1" s="527"/>
      <c r="GGQ1" s="527"/>
      <c r="GGR1" s="527"/>
      <c r="GGS1" s="527"/>
      <c r="GGT1" s="527"/>
      <c r="GGU1" s="527"/>
      <c r="GGV1" s="527"/>
      <c r="GGW1" s="527"/>
      <c r="GGX1" s="527"/>
      <c r="GGY1" s="527"/>
      <c r="GGZ1" s="527"/>
      <c r="GHA1" s="527"/>
      <c r="GHB1" s="527"/>
      <c r="GHC1" s="527"/>
      <c r="GHD1" s="527"/>
      <c r="GHE1" s="527"/>
      <c r="GHF1" s="527"/>
      <c r="GHG1" s="527"/>
      <c r="GHH1" s="527"/>
      <c r="GHI1" s="527"/>
      <c r="GHJ1" s="527"/>
      <c r="GHK1" s="527"/>
      <c r="GHL1" s="527"/>
      <c r="GHM1" s="527"/>
      <c r="GHN1" s="527"/>
      <c r="GHO1" s="527"/>
      <c r="GHP1" s="527"/>
      <c r="GHQ1" s="527"/>
      <c r="GHR1" s="527"/>
      <c r="GHS1" s="527"/>
      <c r="GHT1" s="527"/>
      <c r="GHU1" s="527"/>
      <c r="GHV1" s="527"/>
      <c r="GHW1" s="527"/>
      <c r="GHX1" s="527"/>
      <c r="GHY1" s="527"/>
      <c r="GHZ1" s="527"/>
      <c r="GIA1" s="527"/>
      <c r="GIB1" s="527"/>
      <c r="GIC1" s="527"/>
      <c r="GID1" s="527"/>
      <c r="GIE1" s="527"/>
      <c r="GIF1" s="527"/>
      <c r="GIG1" s="527"/>
      <c r="GIH1" s="527"/>
      <c r="GII1" s="527"/>
      <c r="GIJ1" s="527"/>
      <c r="GIK1" s="527"/>
      <c r="GIL1" s="527"/>
      <c r="GIM1" s="527"/>
      <c r="GIN1" s="527"/>
      <c r="GIO1" s="527"/>
      <c r="GIP1" s="527"/>
      <c r="GIQ1" s="527"/>
      <c r="GIR1" s="527"/>
      <c r="GIS1" s="527"/>
      <c r="GIT1" s="527"/>
      <c r="GIU1" s="527"/>
      <c r="GIV1" s="527"/>
      <c r="GIW1" s="527"/>
      <c r="GIX1" s="527"/>
      <c r="GIY1" s="527"/>
      <c r="GIZ1" s="527"/>
      <c r="GJA1" s="527"/>
      <c r="GJB1" s="527"/>
      <c r="GJC1" s="527"/>
      <c r="GJD1" s="527"/>
      <c r="GJE1" s="527"/>
      <c r="GJF1" s="527"/>
      <c r="GJG1" s="527"/>
      <c r="GJH1" s="527"/>
      <c r="GJI1" s="527"/>
      <c r="GJJ1" s="527"/>
      <c r="GJK1" s="527"/>
      <c r="GJL1" s="527"/>
      <c r="GJM1" s="527"/>
      <c r="GJN1" s="527"/>
      <c r="GJO1" s="527"/>
      <c r="GJP1" s="527"/>
      <c r="GJQ1" s="527"/>
      <c r="GJR1" s="527"/>
      <c r="GJS1" s="527"/>
      <c r="GJT1" s="527"/>
      <c r="GJU1" s="527"/>
      <c r="GJV1" s="527"/>
      <c r="GJW1" s="527"/>
      <c r="GJX1" s="527"/>
      <c r="GJY1" s="527"/>
      <c r="GJZ1" s="527"/>
      <c r="GKA1" s="527"/>
      <c r="GKB1" s="527"/>
      <c r="GKC1" s="527"/>
      <c r="GKD1" s="527"/>
      <c r="GKE1" s="527"/>
      <c r="GKF1" s="527"/>
      <c r="GKG1" s="527"/>
      <c r="GKH1" s="527"/>
      <c r="GKI1" s="527"/>
      <c r="GKJ1" s="527"/>
      <c r="GKK1" s="527"/>
      <c r="GKL1" s="527"/>
      <c r="GKM1" s="527"/>
      <c r="GKN1" s="527"/>
      <c r="GKO1" s="527"/>
      <c r="GKP1" s="527"/>
      <c r="GKQ1" s="527"/>
      <c r="GKR1" s="527"/>
      <c r="GKS1" s="527"/>
      <c r="GKT1" s="527"/>
      <c r="GKU1" s="527"/>
      <c r="GKV1" s="527"/>
      <c r="GKW1" s="527"/>
      <c r="GKX1" s="527"/>
      <c r="GKY1" s="527"/>
      <c r="GKZ1" s="527"/>
      <c r="GLA1" s="527"/>
      <c r="GLB1" s="527"/>
      <c r="GLC1" s="527"/>
      <c r="GLD1" s="527"/>
      <c r="GLE1" s="527"/>
      <c r="GLF1" s="527"/>
      <c r="GLG1" s="527"/>
      <c r="GLH1" s="527"/>
      <c r="GLI1" s="527"/>
      <c r="GLJ1" s="527"/>
      <c r="GLK1" s="527"/>
      <c r="GLL1" s="527"/>
      <c r="GLM1" s="527"/>
      <c r="GLN1" s="527"/>
      <c r="GLO1" s="527"/>
      <c r="GLP1" s="527"/>
      <c r="GLQ1" s="527"/>
      <c r="GLR1" s="527"/>
      <c r="GLS1" s="527"/>
      <c r="GLT1" s="527"/>
      <c r="GLU1" s="527"/>
      <c r="GLV1" s="527"/>
      <c r="GLW1" s="527"/>
      <c r="GLX1" s="527"/>
      <c r="GLY1" s="527"/>
      <c r="GLZ1" s="527"/>
      <c r="GMA1" s="527"/>
      <c r="GMB1" s="527"/>
      <c r="GMC1" s="527"/>
      <c r="GMD1" s="527"/>
      <c r="GME1" s="527"/>
      <c r="GMF1" s="527"/>
      <c r="GMG1" s="527"/>
      <c r="GMH1" s="527"/>
      <c r="GMI1" s="527"/>
      <c r="GMJ1" s="527"/>
      <c r="GMK1" s="527"/>
      <c r="GML1" s="527"/>
      <c r="GMM1" s="527"/>
      <c r="GMN1" s="527"/>
      <c r="GMO1" s="527"/>
      <c r="GMP1" s="527"/>
      <c r="GMQ1" s="527"/>
      <c r="GMR1" s="527"/>
      <c r="GMS1" s="527"/>
      <c r="GMT1" s="527"/>
      <c r="GMU1" s="527"/>
      <c r="GMV1" s="527"/>
      <c r="GMW1" s="527"/>
      <c r="GMX1" s="527"/>
      <c r="GMY1" s="527"/>
      <c r="GMZ1" s="527"/>
      <c r="GNA1" s="527"/>
      <c r="GNB1" s="527"/>
      <c r="GNC1" s="527"/>
      <c r="GND1" s="527"/>
      <c r="GNE1" s="527"/>
      <c r="GNF1" s="527"/>
      <c r="GNG1" s="527"/>
      <c r="GNH1" s="527"/>
      <c r="GNI1" s="527"/>
      <c r="GNJ1" s="527"/>
      <c r="GNK1" s="527"/>
      <c r="GNL1" s="527"/>
      <c r="GNM1" s="527"/>
      <c r="GNN1" s="527"/>
      <c r="GNO1" s="527"/>
      <c r="GNP1" s="527"/>
      <c r="GNQ1" s="527"/>
      <c r="GNR1" s="527"/>
      <c r="GNS1" s="527"/>
      <c r="GNT1" s="527"/>
      <c r="GNU1" s="527"/>
      <c r="GNV1" s="527"/>
      <c r="GNW1" s="527"/>
      <c r="GNX1" s="527"/>
      <c r="GNY1" s="527"/>
      <c r="GNZ1" s="527"/>
      <c r="GOA1" s="527"/>
      <c r="GOB1" s="527"/>
      <c r="GOC1" s="527"/>
      <c r="GOD1" s="527"/>
      <c r="GOE1" s="527"/>
      <c r="GOF1" s="527"/>
      <c r="GOG1" s="527"/>
      <c r="GOH1" s="527"/>
      <c r="GOI1" s="527"/>
      <c r="GOJ1" s="527"/>
      <c r="GOK1" s="527"/>
      <c r="GOL1" s="527"/>
      <c r="GOM1" s="527"/>
      <c r="GON1" s="527"/>
      <c r="GOO1" s="527"/>
      <c r="GOP1" s="527"/>
      <c r="GOQ1" s="527"/>
      <c r="GOR1" s="527"/>
      <c r="GOS1" s="527"/>
      <c r="GOT1" s="527"/>
      <c r="GOU1" s="527"/>
      <c r="GOV1" s="527"/>
      <c r="GOW1" s="527"/>
      <c r="GOX1" s="527"/>
      <c r="GOY1" s="527"/>
      <c r="GOZ1" s="527"/>
      <c r="GPA1" s="527"/>
      <c r="GPB1" s="527"/>
      <c r="GPC1" s="527"/>
      <c r="GPD1" s="527"/>
      <c r="GPE1" s="527"/>
      <c r="GPF1" s="527"/>
      <c r="GPG1" s="527"/>
      <c r="GPH1" s="527"/>
      <c r="GPI1" s="527"/>
      <c r="GPJ1" s="527"/>
      <c r="GPK1" s="527"/>
      <c r="GPL1" s="527"/>
      <c r="GPM1" s="527"/>
      <c r="GPN1" s="527"/>
      <c r="GPO1" s="527"/>
      <c r="GPP1" s="527"/>
      <c r="GPQ1" s="527"/>
      <c r="GPR1" s="527"/>
      <c r="GPS1" s="527"/>
      <c r="GPT1" s="527"/>
      <c r="GPU1" s="527"/>
      <c r="GPV1" s="527"/>
      <c r="GPW1" s="527"/>
      <c r="GPX1" s="527"/>
      <c r="GPY1" s="527"/>
      <c r="GPZ1" s="527"/>
      <c r="GQA1" s="527"/>
      <c r="GQB1" s="527"/>
      <c r="GQC1" s="527"/>
      <c r="GQD1" s="527"/>
      <c r="GQE1" s="527"/>
      <c r="GQF1" s="527"/>
      <c r="GQG1" s="527"/>
      <c r="GQH1" s="527"/>
      <c r="GQI1" s="527"/>
      <c r="GQJ1" s="527"/>
      <c r="GQK1" s="527"/>
      <c r="GQL1" s="527"/>
      <c r="GQM1" s="527"/>
      <c r="GQN1" s="527"/>
      <c r="GQO1" s="527"/>
      <c r="GQP1" s="527"/>
      <c r="GQQ1" s="527"/>
      <c r="GQR1" s="527"/>
      <c r="GQS1" s="527"/>
      <c r="GQT1" s="527"/>
      <c r="GQU1" s="527"/>
      <c r="GQV1" s="527"/>
      <c r="GQW1" s="527"/>
      <c r="GQX1" s="527"/>
      <c r="GQY1" s="527"/>
      <c r="GQZ1" s="527"/>
      <c r="GRA1" s="527"/>
      <c r="GRB1" s="527"/>
      <c r="GRC1" s="527"/>
      <c r="GRD1" s="527"/>
      <c r="GRE1" s="527"/>
      <c r="GRF1" s="527"/>
      <c r="GRG1" s="527"/>
      <c r="GRH1" s="527"/>
      <c r="GRI1" s="527"/>
      <c r="GRJ1" s="527"/>
      <c r="GRK1" s="527"/>
      <c r="GRL1" s="527"/>
      <c r="GRM1" s="527"/>
      <c r="GRN1" s="527"/>
      <c r="GRO1" s="527"/>
      <c r="GRP1" s="527"/>
      <c r="GRQ1" s="527"/>
      <c r="GRR1" s="527"/>
      <c r="GRS1" s="527"/>
      <c r="GRT1" s="527"/>
      <c r="GRU1" s="527"/>
      <c r="GRV1" s="527"/>
      <c r="GRW1" s="527"/>
      <c r="GRX1" s="527"/>
      <c r="GRY1" s="527"/>
      <c r="GRZ1" s="527"/>
      <c r="GSA1" s="527"/>
      <c r="GSB1" s="527"/>
      <c r="GSC1" s="527"/>
      <c r="GSD1" s="527"/>
      <c r="GSE1" s="527"/>
      <c r="GSF1" s="527"/>
      <c r="GSG1" s="527"/>
      <c r="GSH1" s="527"/>
      <c r="GSI1" s="527"/>
      <c r="GSJ1" s="527"/>
      <c r="GSK1" s="527"/>
      <c r="GSL1" s="527"/>
      <c r="GSM1" s="527"/>
      <c r="GSN1" s="527"/>
      <c r="GSO1" s="527"/>
      <c r="GSP1" s="527"/>
      <c r="GSQ1" s="527"/>
      <c r="GSR1" s="527"/>
      <c r="GSS1" s="527"/>
      <c r="GST1" s="527"/>
      <c r="GSU1" s="527"/>
      <c r="GSV1" s="527"/>
      <c r="GSW1" s="527"/>
      <c r="GSX1" s="527"/>
      <c r="GSY1" s="527"/>
      <c r="GSZ1" s="527"/>
      <c r="GTA1" s="527"/>
      <c r="GTB1" s="527"/>
      <c r="GTC1" s="527"/>
      <c r="GTD1" s="527"/>
      <c r="GTE1" s="527"/>
      <c r="GTF1" s="527"/>
      <c r="GTG1" s="527"/>
      <c r="GTH1" s="527"/>
      <c r="GTI1" s="527"/>
      <c r="GTJ1" s="527"/>
      <c r="GTK1" s="527"/>
      <c r="GTL1" s="527"/>
      <c r="GTM1" s="527"/>
      <c r="GTN1" s="527"/>
      <c r="GTO1" s="527"/>
      <c r="GTP1" s="527"/>
      <c r="GTQ1" s="527"/>
      <c r="GTR1" s="527"/>
      <c r="GTS1" s="527"/>
      <c r="GTT1" s="527"/>
      <c r="GTU1" s="527"/>
      <c r="GTV1" s="527"/>
      <c r="GTW1" s="527"/>
      <c r="GTX1" s="527"/>
      <c r="GTY1" s="527"/>
      <c r="GTZ1" s="527"/>
      <c r="GUA1" s="527"/>
      <c r="GUB1" s="527"/>
      <c r="GUC1" s="527"/>
      <c r="GUD1" s="527"/>
      <c r="GUE1" s="527"/>
      <c r="GUF1" s="527"/>
      <c r="GUG1" s="527"/>
      <c r="GUH1" s="527"/>
      <c r="GUI1" s="527"/>
      <c r="GUJ1" s="527"/>
      <c r="GUK1" s="527"/>
      <c r="GUL1" s="527"/>
      <c r="GUM1" s="527"/>
      <c r="GUN1" s="527"/>
      <c r="GUO1" s="527"/>
      <c r="GUP1" s="527"/>
      <c r="GUQ1" s="527"/>
      <c r="GUR1" s="527"/>
      <c r="GUS1" s="527"/>
      <c r="GUT1" s="527"/>
      <c r="GUU1" s="527"/>
      <c r="GUV1" s="527"/>
      <c r="GUW1" s="527"/>
      <c r="GUX1" s="527"/>
      <c r="GUY1" s="527"/>
      <c r="GUZ1" s="527"/>
      <c r="GVA1" s="527"/>
      <c r="GVB1" s="527"/>
      <c r="GVC1" s="527"/>
      <c r="GVD1" s="527"/>
      <c r="GVE1" s="527"/>
      <c r="GVF1" s="527"/>
      <c r="GVG1" s="527"/>
      <c r="GVH1" s="527"/>
      <c r="GVI1" s="527"/>
      <c r="GVJ1" s="527"/>
      <c r="GVK1" s="527"/>
      <c r="GVL1" s="527"/>
      <c r="GVM1" s="527"/>
      <c r="GVN1" s="527"/>
      <c r="GVO1" s="527"/>
      <c r="GVP1" s="527"/>
      <c r="GVQ1" s="527"/>
      <c r="GVR1" s="527"/>
      <c r="GVS1" s="527"/>
      <c r="GVT1" s="527"/>
      <c r="GVU1" s="527"/>
      <c r="GVV1" s="527"/>
      <c r="GVW1" s="527"/>
      <c r="GVX1" s="527"/>
      <c r="GVY1" s="527"/>
      <c r="GVZ1" s="527"/>
      <c r="GWA1" s="527"/>
      <c r="GWB1" s="527"/>
      <c r="GWC1" s="527"/>
      <c r="GWD1" s="527"/>
      <c r="GWE1" s="527"/>
      <c r="GWF1" s="527"/>
      <c r="GWG1" s="527"/>
      <c r="GWH1" s="527"/>
      <c r="GWI1" s="527"/>
      <c r="GWJ1" s="527"/>
      <c r="GWK1" s="527"/>
      <c r="GWL1" s="527"/>
      <c r="GWM1" s="527"/>
      <c r="GWN1" s="527"/>
      <c r="GWO1" s="527"/>
      <c r="GWP1" s="527"/>
      <c r="GWQ1" s="527"/>
      <c r="GWR1" s="527"/>
      <c r="GWS1" s="527"/>
      <c r="GWT1" s="527"/>
      <c r="GWU1" s="527"/>
      <c r="GWV1" s="527"/>
      <c r="GWW1" s="527"/>
      <c r="GWX1" s="527"/>
      <c r="GWY1" s="527"/>
      <c r="GWZ1" s="527"/>
      <c r="GXA1" s="527"/>
      <c r="GXB1" s="527"/>
      <c r="GXC1" s="527"/>
      <c r="GXD1" s="527"/>
      <c r="GXE1" s="527"/>
      <c r="GXF1" s="527"/>
      <c r="GXG1" s="527"/>
      <c r="GXH1" s="527"/>
      <c r="GXI1" s="527"/>
      <c r="GXJ1" s="527"/>
      <c r="GXK1" s="527"/>
      <c r="GXL1" s="527"/>
      <c r="GXM1" s="527"/>
      <c r="GXN1" s="527"/>
      <c r="GXO1" s="527"/>
      <c r="GXP1" s="527"/>
      <c r="GXQ1" s="527"/>
      <c r="GXR1" s="527"/>
      <c r="GXS1" s="527"/>
      <c r="GXT1" s="527"/>
      <c r="GXU1" s="527"/>
      <c r="GXV1" s="527"/>
      <c r="GXW1" s="527"/>
      <c r="GXX1" s="527"/>
      <c r="GXY1" s="527"/>
      <c r="GXZ1" s="527"/>
      <c r="GYA1" s="527"/>
      <c r="GYB1" s="527"/>
      <c r="GYC1" s="527"/>
      <c r="GYD1" s="527"/>
      <c r="GYE1" s="527"/>
      <c r="GYF1" s="527"/>
      <c r="GYG1" s="527"/>
      <c r="GYH1" s="527"/>
      <c r="GYI1" s="527"/>
      <c r="GYJ1" s="527"/>
      <c r="GYK1" s="527"/>
      <c r="GYL1" s="527"/>
      <c r="GYM1" s="527"/>
      <c r="GYN1" s="527"/>
      <c r="GYO1" s="527"/>
      <c r="GYP1" s="527"/>
      <c r="GYQ1" s="527"/>
      <c r="GYR1" s="527"/>
      <c r="GYS1" s="527"/>
      <c r="GYT1" s="527"/>
      <c r="GYU1" s="527"/>
      <c r="GYV1" s="527"/>
      <c r="GYW1" s="527"/>
      <c r="GYX1" s="527"/>
      <c r="GYY1" s="527"/>
      <c r="GYZ1" s="527"/>
      <c r="GZA1" s="527"/>
      <c r="GZB1" s="527"/>
      <c r="GZC1" s="527"/>
      <c r="GZD1" s="527"/>
      <c r="GZE1" s="527"/>
      <c r="GZF1" s="527"/>
      <c r="GZG1" s="527"/>
      <c r="GZH1" s="527"/>
      <c r="GZI1" s="527"/>
      <c r="GZJ1" s="527"/>
      <c r="GZK1" s="527"/>
      <c r="GZL1" s="527"/>
      <c r="GZM1" s="527"/>
      <c r="GZN1" s="527"/>
      <c r="GZO1" s="527"/>
      <c r="GZP1" s="527"/>
      <c r="GZQ1" s="527"/>
      <c r="GZR1" s="527"/>
      <c r="GZS1" s="527"/>
      <c r="GZT1" s="527"/>
      <c r="GZU1" s="527"/>
      <c r="GZV1" s="527"/>
      <c r="GZW1" s="527"/>
      <c r="GZX1" s="527"/>
      <c r="GZY1" s="527"/>
      <c r="GZZ1" s="527"/>
      <c r="HAA1" s="527"/>
      <c r="HAB1" s="527"/>
      <c r="HAC1" s="527"/>
      <c r="HAD1" s="527"/>
      <c r="HAE1" s="527"/>
      <c r="HAF1" s="527"/>
      <c r="HAG1" s="527"/>
      <c r="HAH1" s="527"/>
      <c r="HAI1" s="527"/>
      <c r="HAJ1" s="527"/>
      <c r="HAK1" s="527"/>
      <c r="HAL1" s="527"/>
      <c r="HAM1" s="527"/>
      <c r="HAN1" s="527"/>
      <c r="HAO1" s="527"/>
      <c r="HAP1" s="527"/>
      <c r="HAQ1" s="527"/>
      <c r="HAR1" s="527"/>
      <c r="HAS1" s="527"/>
      <c r="HAT1" s="527"/>
      <c r="HAU1" s="527"/>
      <c r="HAV1" s="527"/>
      <c r="HAW1" s="527"/>
      <c r="HAX1" s="527"/>
      <c r="HAY1" s="527"/>
      <c r="HAZ1" s="527"/>
      <c r="HBA1" s="527"/>
      <c r="HBB1" s="527"/>
      <c r="HBC1" s="527"/>
      <c r="HBD1" s="527"/>
      <c r="HBE1" s="527"/>
      <c r="HBF1" s="527"/>
      <c r="HBG1" s="527"/>
      <c r="HBH1" s="527"/>
      <c r="HBI1" s="527"/>
      <c r="HBJ1" s="527"/>
      <c r="HBK1" s="527"/>
      <c r="HBL1" s="527"/>
      <c r="HBM1" s="527"/>
      <c r="HBN1" s="527"/>
      <c r="HBO1" s="527"/>
      <c r="HBP1" s="527"/>
      <c r="HBQ1" s="527"/>
      <c r="HBR1" s="527"/>
      <c r="HBS1" s="527"/>
      <c r="HBT1" s="527"/>
      <c r="HBU1" s="527"/>
      <c r="HBV1" s="527"/>
      <c r="HBW1" s="527"/>
      <c r="HBX1" s="527"/>
      <c r="HBY1" s="527"/>
      <c r="HBZ1" s="527"/>
      <c r="HCA1" s="527"/>
      <c r="HCB1" s="527"/>
      <c r="HCC1" s="527"/>
      <c r="HCD1" s="527"/>
      <c r="HCE1" s="527"/>
      <c r="HCF1" s="527"/>
      <c r="HCG1" s="527"/>
      <c r="HCH1" s="527"/>
      <c r="HCI1" s="527"/>
      <c r="HCJ1" s="527"/>
      <c r="HCK1" s="527"/>
      <c r="HCL1" s="527"/>
      <c r="HCM1" s="527"/>
      <c r="HCN1" s="527"/>
      <c r="HCO1" s="527"/>
      <c r="HCP1" s="527"/>
      <c r="HCQ1" s="527"/>
      <c r="HCR1" s="527"/>
      <c r="HCS1" s="527"/>
      <c r="HCT1" s="527"/>
      <c r="HCU1" s="527"/>
      <c r="HCV1" s="527"/>
      <c r="HCW1" s="527"/>
      <c r="HCX1" s="527"/>
      <c r="HCY1" s="527"/>
      <c r="HCZ1" s="527"/>
      <c r="HDA1" s="527"/>
      <c r="HDB1" s="527"/>
      <c r="HDC1" s="527"/>
      <c r="HDD1" s="527"/>
      <c r="HDE1" s="527"/>
      <c r="HDF1" s="527"/>
      <c r="HDG1" s="527"/>
      <c r="HDH1" s="527"/>
      <c r="HDI1" s="527"/>
      <c r="HDJ1" s="527"/>
      <c r="HDK1" s="527"/>
      <c r="HDL1" s="527"/>
      <c r="HDM1" s="527"/>
      <c r="HDN1" s="527"/>
      <c r="HDO1" s="527"/>
      <c r="HDP1" s="527"/>
      <c r="HDQ1" s="527"/>
      <c r="HDR1" s="527"/>
      <c r="HDS1" s="527"/>
      <c r="HDT1" s="527"/>
      <c r="HDU1" s="527"/>
      <c r="HDV1" s="527"/>
      <c r="HDW1" s="527"/>
      <c r="HDX1" s="527"/>
      <c r="HDY1" s="527"/>
      <c r="HDZ1" s="527"/>
      <c r="HEA1" s="527"/>
      <c r="HEB1" s="527"/>
      <c r="HEC1" s="527"/>
      <c r="HED1" s="527"/>
      <c r="HEE1" s="527"/>
      <c r="HEF1" s="527"/>
      <c r="HEG1" s="527"/>
      <c r="HEH1" s="527"/>
      <c r="HEI1" s="527"/>
      <c r="HEJ1" s="527"/>
      <c r="HEK1" s="527"/>
      <c r="HEL1" s="527"/>
      <c r="HEM1" s="527"/>
      <c r="HEN1" s="527"/>
      <c r="HEO1" s="527"/>
      <c r="HEP1" s="527"/>
      <c r="HEQ1" s="527"/>
      <c r="HER1" s="527"/>
      <c r="HES1" s="527"/>
      <c r="HET1" s="527"/>
      <c r="HEU1" s="527"/>
      <c r="HEV1" s="527"/>
      <c r="HEW1" s="527"/>
      <c r="HEX1" s="527"/>
      <c r="HEY1" s="527"/>
      <c r="HEZ1" s="527"/>
      <c r="HFA1" s="527"/>
      <c r="HFB1" s="527"/>
      <c r="HFC1" s="527"/>
      <c r="HFD1" s="527"/>
      <c r="HFE1" s="527"/>
      <c r="HFF1" s="527"/>
      <c r="HFG1" s="527"/>
      <c r="HFH1" s="527"/>
      <c r="HFI1" s="527"/>
      <c r="HFJ1" s="527"/>
      <c r="HFK1" s="527"/>
      <c r="HFL1" s="527"/>
      <c r="HFM1" s="527"/>
      <c r="HFN1" s="527"/>
      <c r="HFO1" s="527"/>
      <c r="HFP1" s="527"/>
      <c r="HFQ1" s="527"/>
      <c r="HFR1" s="527"/>
      <c r="HFS1" s="527"/>
      <c r="HFT1" s="527"/>
      <c r="HFU1" s="527"/>
      <c r="HFV1" s="527"/>
      <c r="HFW1" s="527"/>
      <c r="HFX1" s="527"/>
      <c r="HFY1" s="527"/>
      <c r="HFZ1" s="527"/>
      <c r="HGA1" s="527"/>
      <c r="HGB1" s="527"/>
      <c r="HGC1" s="527"/>
      <c r="HGD1" s="527"/>
      <c r="HGE1" s="527"/>
      <c r="HGF1" s="527"/>
      <c r="HGG1" s="527"/>
      <c r="HGH1" s="527"/>
      <c r="HGI1" s="527"/>
      <c r="HGJ1" s="527"/>
      <c r="HGK1" s="527"/>
      <c r="HGL1" s="527"/>
      <c r="HGM1" s="527"/>
      <c r="HGN1" s="527"/>
      <c r="HGO1" s="527"/>
      <c r="HGP1" s="527"/>
      <c r="HGQ1" s="527"/>
      <c r="HGR1" s="527"/>
      <c r="HGS1" s="527"/>
      <c r="HGT1" s="527"/>
      <c r="HGU1" s="527"/>
      <c r="HGV1" s="527"/>
      <c r="HGW1" s="527"/>
      <c r="HGX1" s="527"/>
      <c r="HGY1" s="527"/>
      <c r="HGZ1" s="527"/>
      <c r="HHA1" s="527"/>
      <c r="HHB1" s="527"/>
      <c r="HHC1" s="527"/>
      <c r="HHD1" s="527"/>
      <c r="HHE1" s="527"/>
      <c r="HHF1" s="527"/>
      <c r="HHG1" s="527"/>
      <c r="HHH1" s="527"/>
      <c r="HHI1" s="527"/>
      <c r="HHJ1" s="527"/>
      <c r="HHK1" s="527"/>
      <c r="HHL1" s="527"/>
      <c r="HHM1" s="527"/>
      <c r="HHN1" s="527"/>
      <c r="HHO1" s="527"/>
      <c r="HHP1" s="527"/>
      <c r="HHQ1" s="527"/>
      <c r="HHR1" s="527"/>
      <c r="HHS1" s="527"/>
      <c r="HHT1" s="527"/>
      <c r="HHU1" s="527"/>
      <c r="HHV1" s="527"/>
      <c r="HHW1" s="527"/>
      <c r="HHX1" s="527"/>
      <c r="HHY1" s="527"/>
      <c r="HHZ1" s="527"/>
      <c r="HIA1" s="527"/>
      <c r="HIB1" s="527"/>
      <c r="HIC1" s="527"/>
      <c r="HID1" s="527"/>
      <c r="HIE1" s="527"/>
      <c r="HIF1" s="527"/>
      <c r="HIG1" s="527"/>
      <c r="HIH1" s="527"/>
      <c r="HII1" s="527"/>
      <c r="HIJ1" s="527"/>
      <c r="HIK1" s="527"/>
      <c r="HIL1" s="527"/>
      <c r="HIM1" s="527"/>
      <c r="HIN1" s="527"/>
      <c r="HIO1" s="527"/>
      <c r="HIP1" s="527"/>
      <c r="HIQ1" s="527"/>
      <c r="HIR1" s="527"/>
      <c r="HIS1" s="527"/>
      <c r="HIT1" s="527"/>
      <c r="HIU1" s="527"/>
      <c r="HIV1" s="527"/>
      <c r="HIW1" s="527"/>
      <c r="HIX1" s="527"/>
      <c r="HIY1" s="527"/>
      <c r="HIZ1" s="527"/>
      <c r="HJA1" s="527"/>
      <c r="HJB1" s="527"/>
      <c r="HJC1" s="527"/>
      <c r="HJD1" s="527"/>
      <c r="HJE1" s="527"/>
      <c r="HJF1" s="527"/>
      <c r="HJG1" s="527"/>
      <c r="HJH1" s="527"/>
      <c r="HJI1" s="527"/>
      <c r="HJJ1" s="527"/>
      <c r="HJK1" s="527"/>
      <c r="HJL1" s="527"/>
      <c r="HJM1" s="527"/>
      <c r="HJN1" s="527"/>
      <c r="HJO1" s="527"/>
      <c r="HJP1" s="527"/>
      <c r="HJQ1" s="527"/>
      <c r="HJR1" s="527"/>
      <c r="HJS1" s="527"/>
      <c r="HJT1" s="527"/>
      <c r="HJU1" s="527"/>
      <c r="HJV1" s="527"/>
      <c r="HJW1" s="527"/>
      <c r="HJX1" s="527"/>
      <c r="HJY1" s="527"/>
      <c r="HJZ1" s="527"/>
      <c r="HKA1" s="527"/>
      <c r="HKB1" s="527"/>
      <c r="HKC1" s="527"/>
      <c r="HKD1" s="527"/>
      <c r="HKE1" s="527"/>
      <c r="HKF1" s="527"/>
      <c r="HKG1" s="527"/>
      <c r="HKH1" s="527"/>
      <c r="HKI1" s="527"/>
      <c r="HKJ1" s="527"/>
      <c r="HKK1" s="527"/>
      <c r="HKL1" s="527"/>
      <c r="HKM1" s="527"/>
      <c r="HKN1" s="527"/>
      <c r="HKO1" s="527"/>
      <c r="HKP1" s="527"/>
      <c r="HKQ1" s="527"/>
      <c r="HKR1" s="527"/>
      <c r="HKS1" s="527"/>
      <c r="HKT1" s="527"/>
      <c r="HKU1" s="527"/>
      <c r="HKV1" s="527"/>
      <c r="HKW1" s="527"/>
      <c r="HKX1" s="527"/>
      <c r="HKY1" s="527"/>
      <c r="HKZ1" s="527"/>
      <c r="HLA1" s="527"/>
      <c r="HLB1" s="527"/>
      <c r="HLC1" s="527"/>
      <c r="HLD1" s="527"/>
      <c r="HLE1" s="527"/>
      <c r="HLF1" s="527"/>
      <c r="HLG1" s="527"/>
      <c r="HLH1" s="527"/>
      <c r="HLI1" s="527"/>
      <c r="HLJ1" s="527"/>
      <c r="HLK1" s="527"/>
      <c r="HLL1" s="527"/>
      <c r="HLM1" s="527"/>
      <c r="HLN1" s="527"/>
      <c r="HLO1" s="527"/>
      <c r="HLP1" s="527"/>
      <c r="HLQ1" s="527"/>
      <c r="HLR1" s="527"/>
      <c r="HLS1" s="527"/>
      <c r="HLT1" s="527"/>
      <c r="HLU1" s="527"/>
      <c r="HLV1" s="527"/>
      <c r="HLW1" s="527"/>
      <c r="HLX1" s="527"/>
      <c r="HLY1" s="527"/>
      <c r="HLZ1" s="527"/>
      <c r="HMA1" s="527"/>
      <c r="HMB1" s="527"/>
      <c r="HMC1" s="527"/>
      <c r="HMD1" s="527"/>
      <c r="HME1" s="527"/>
      <c r="HMF1" s="527"/>
      <c r="HMG1" s="527"/>
      <c r="HMH1" s="527"/>
      <c r="HMI1" s="527"/>
      <c r="HMJ1" s="527"/>
      <c r="HMK1" s="527"/>
      <c r="HML1" s="527"/>
      <c r="HMM1" s="527"/>
      <c r="HMN1" s="527"/>
      <c r="HMO1" s="527"/>
      <c r="HMP1" s="527"/>
      <c r="HMQ1" s="527"/>
      <c r="HMR1" s="527"/>
      <c r="HMS1" s="527"/>
      <c r="HMT1" s="527"/>
      <c r="HMU1" s="527"/>
      <c r="HMV1" s="527"/>
      <c r="HMW1" s="527"/>
      <c r="HMX1" s="527"/>
      <c r="HMY1" s="527"/>
      <c r="HMZ1" s="527"/>
      <c r="HNA1" s="527"/>
      <c r="HNB1" s="527"/>
      <c r="HNC1" s="527"/>
      <c r="HND1" s="527"/>
      <c r="HNE1" s="527"/>
      <c r="HNF1" s="527"/>
      <c r="HNG1" s="527"/>
      <c r="HNH1" s="527"/>
      <c r="HNI1" s="527"/>
      <c r="HNJ1" s="527"/>
      <c r="HNK1" s="527"/>
      <c r="HNL1" s="527"/>
      <c r="HNM1" s="527"/>
      <c r="HNN1" s="527"/>
      <c r="HNO1" s="527"/>
      <c r="HNP1" s="527"/>
      <c r="HNQ1" s="527"/>
      <c r="HNR1" s="527"/>
      <c r="HNS1" s="527"/>
      <c r="HNT1" s="527"/>
      <c r="HNU1" s="527"/>
      <c r="HNV1" s="527"/>
      <c r="HNW1" s="527"/>
      <c r="HNX1" s="527"/>
      <c r="HNY1" s="527"/>
      <c r="HNZ1" s="527"/>
      <c r="HOA1" s="527"/>
      <c r="HOB1" s="527"/>
      <c r="HOC1" s="527"/>
      <c r="HOD1" s="527"/>
      <c r="HOE1" s="527"/>
      <c r="HOF1" s="527"/>
      <c r="HOG1" s="527"/>
      <c r="HOH1" s="527"/>
      <c r="HOI1" s="527"/>
      <c r="HOJ1" s="527"/>
      <c r="HOK1" s="527"/>
      <c r="HOL1" s="527"/>
      <c r="HOM1" s="527"/>
      <c r="HON1" s="527"/>
      <c r="HOO1" s="527"/>
      <c r="HOP1" s="527"/>
      <c r="HOQ1" s="527"/>
      <c r="HOR1" s="527"/>
      <c r="HOS1" s="527"/>
      <c r="HOT1" s="527"/>
      <c r="HOU1" s="527"/>
      <c r="HOV1" s="527"/>
      <c r="HOW1" s="527"/>
      <c r="HOX1" s="527"/>
      <c r="HOY1" s="527"/>
      <c r="HOZ1" s="527"/>
      <c r="HPA1" s="527"/>
      <c r="HPB1" s="527"/>
      <c r="HPC1" s="527"/>
      <c r="HPD1" s="527"/>
      <c r="HPE1" s="527"/>
      <c r="HPF1" s="527"/>
      <c r="HPG1" s="527"/>
      <c r="HPH1" s="527"/>
      <c r="HPI1" s="527"/>
      <c r="HPJ1" s="527"/>
      <c r="HPK1" s="527"/>
      <c r="HPL1" s="527"/>
      <c r="HPM1" s="527"/>
      <c r="HPN1" s="527"/>
      <c r="HPO1" s="527"/>
      <c r="HPP1" s="527"/>
      <c r="HPQ1" s="527"/>
      <c r="HPR1" s="527"/>
      <c r="HPS1" s="527"/>
      <c r="HPT1" s="527"/>
      <c r="HPU1" s="527"/>
      <c r="HPV1" s="527"/>
      <c r="HPW1" s="527"/>
      <c r="HPX1" s="527"/>
      <c r="HPY1" s="527"/>
      <c r="HPZ1" s="527"/>
      <c r="HQA1" s="527"/>
      <c r="HQB1" s="527"/>
      <c r="HQC1" s="527"/>
      <c r="HQD1" s="527"/>
      <c r="HQE1" s="527"/>
      <c r="HQF1" s="527"/>
      <c r="HQG1" s="527"/>
      <c r="HQH1" s="527"/>
      <c r="HQI1" s="527"/>
      <c r="HQJ1" s="527"/>
      <c r="HQK1" s="527"/>
      <c r="HQL1" s="527"/>
      <c r="HQM1" s="527"/>
      <c r="HQN1" s="527"/>
      <c r="HQO1" s="527"/>
      <c r="HQP1" s="527"/>
      <c r="HQQ1" s="527"/>
      <c r="HQR1" s="527"/>
      <c r="HQS1" s="527"/>
      <c r="HQT1" s="527"/>
      <c r="HQU1" s="527"/>
      <c r="HQV1" s="527"/>
      <c r="HQW1" s="527"/>
      <c r="HQX1" s="527"/>
      <c r="HQY1" s="527"/>
      <c r="HQZ1" s="527"/>
      <c r="HRA1" s="527"/>
      <c r="HRB1" s="527"/>
      <c r="HRC1" s="527"/>
      <c r="HRD1" s="527"/>
      <c r="HRE1" s="527"/>
      <c r="HRF1" s="527"/>
      <c r="HRG1" s="527"/>
      <c r="HRH1" s="527"/>
      <c r="HRI1" s="527"/>
      <c r="HRJ1" s="527"/>
      <c r="HRK1" s="527"/>
      <c r="HRL1" s="527"/>
      <c r="HRM1" s="527"/>
      <c r="HRN1" s="527"/>
      <c r="HRO1" s="527"/>
      <c r="HRP1" s="527"/>
      <c r="HRQ1" s="527"/>
      <c r="HRR1" s="527"/>
      <c r="HRS1" s="527"/>
      <c r="HRT1" s="527"/>
      <c r="HRU1" s="527"/>
      <c r="HRV1" s="527"/>
      <c r="HRW1" s="527"/>
      <c r="HRX1" s="527"/>
      <c r="HRY1" s="527"/>
      <c r="HRZ1" s="527"/>
      <c r="HSA1" s="527"/>
      <c r="HSB1" s="527"/>
      <c r="HSC1" s="527"/>
      <c r="HSD1" s="527"/>
      <c r="HSE1" s="527"/>
      <c r="HSF1" s="527"/>
      <c r="HSG1" s="527"/>
      <c r="HSH1" s="527"/>
      <c r="HSI1" s="527"/>
      <c r="HSJ1" s="527"/>
      <c r="HSK1" s="527"/>
      <c r="HSL1" s="527"/>
      <c r="HSM1" s="527"/>
      <c r="HSN1" s="527"/>
      <c r="HSO1" s="527"/>
      <c r="HSP1" s="527"/>
      <c r="HSQ1" s="527"/>
      <c r="HSR1" s="527"/>
      <c r="HSS1" s="527"/>
      <c r="HST1" s="527"/>
      <c r="HSU1" s="527"/>
      <c r="HSV1" s="527"/>
      <c r="HSW1" s="527"/>
      <c r="HSX1" s="527"/>
      <c r="HSY1" s="527"/>
      <c r="HSZ1" s="527"/>
      <c r="HTA1" s="527"/>
      <c r="HTB1" s="527"/>
      <c r="HTC1" s="527"/>
      <c r="HTD1" s="527"/>
      <c r="HTE1" s="527"/>
      <c r="HTF1" s="527"/>
      <c r="HTG1" s="527"/>
      <c r="HTH1" s="527"/>
      <c r="HTI1" s="527"/>
      <c r="HTJ1" s="527"/>
      <c r="HTK1" s="527"/>
      <c r="HTL1" s="527"/>
      <c r="HTM1" s="527"/>
      <c r="HTN1" s="527"/>
      <c r="HTO1" s="527"/>
      <c r="HTP1" s="527"/>
      <c r="HTQ1" s="527"/>
      <c r="HTR1" s="527"/>
      <c r="HTS1" s="527"/>
      <c r="HTT1" s="527"/>
      <c r="HTU1" s="527"/>
      <c r="HTV1" s="527"/>
      <c r="HTW1" s="527"/>
      <c r="HTX1" s="527"/>
      <c r="HTY1" s="527"/>
      <c r="HTZ1" s="527"/>
      <c r="HUA1" s="527"/>
      <c r="HUB1" s="527"/>
      <c r="HUC1" s="527"/>
      <c r="HUD1" s="527"/>
      <c r="HUE1" s="527"/>
      <c r="HUF1" s="527"/>
      <c r="HUG1" s="527"/>
      <c r="HUH1" s="527"/>
      <c r="HUI1" s="527"/>
      <c r="HUJ1" s="527"/>
      <c r="HUK1" s="527"/>
      <c r="HUL1" s="527"/>
      <c r="HUM1" s="527"/>
      <c r="HUN1" s="527"/>
      <c r="HUO1" s="527"/>
      <c r="HUP1" s="527"/>
      <c r="HUQ1" s="527"/>
      <c r="HUR1" s="527"/>
      <c r="HUS1" s="527"/>
      <c r="HUT1" s="527"/>
      <c r="HUU1" s="527"/>
      <c r="HUV1" s="527"/>
      <c r="HUW1" s="527"/>
      <c r="HUX1" s="527"/>
      <c r="HUY1" s="527"/>
      <c r="HUZ1" s="527"/>
      <c r="HVA1" s="527"/>
      <c r="HVB1" s="527"/>
      <c r="HVC1" s="527"/>
      <c r="HVD1" s="527"/>
      <c r="HVE1" s="527"/>
      <c r="HVF1" s="527"/>
      <c r="HVG1" s="527"/>
      <c r="HVH1" s="527"/>
      <c r="HVI1" s="527"/>
      <c r="HVJ1" s="527"/>
      <c r="HVK1" s="527"/>
      <c r="HVL1" s="527"/>
      <c r="HVM1" s="527"/>
      <c r="HVN1" s="527"/>
      <c r="HVO1" s="527"/>
      <c r="HVP1" s="527"/>
      <c r="HVQ1" s="527"/>
      <c r="HVR1" s="527"/>
      <c r="HVS1" s="527"/>
      <c r="HVT1" s="527"/>
      <c r="HVU1" s="527"/>
      <c r="HVV1" s="527"/>
      <c r="HVW1" s="527"/>
      <c r="HVX1" s="527"/>
      <c r="HVY1" s="527"/>
      <c r="HVZ1" s="527"/>
      <c r="HWA1" s="527"/>
      <c r="HWB1" s="527"/>
      <c r="HWC1" s="527"/>
      <c r="HWD1" s="527"/>
      <c r="HWE1" s="527"/>
      <c r="HWF1" s="527"/>
      <c r="HWG1" s="527"/>
      <c r="HWH1" s="527"/>
      <c r="HWI1" s="527"/>
      <c r="HWJ1" s="527"/>
      <c r="HWK1" s="527"/>
      <c r="HWL1" s="527"/>
      <c r="HWM1" s="527"/>
      <c r="HWN1" s="527"/>
      <c r="HWO1" s="527"/>
      <c r="HWP1" s="527"/>
      <c r="HWQ1" s="527"/>
      <c r="HWR1" s="527"/>
      <c r="HWS1" s="527"/>
      <c r="HWT1" s="527"/>
      <c r="HWU1" s="527"/>
      <c r="HWV1" s="527"/>
      <c r="HWW1" s="527"/>
      <c r="HWX1" s="527"/>
      <c r="HWY1" s="527"/>
      <c r="HWZ1" s="527"/>
      <c r="HXA1" s="527"/>
      <c r="HXB1" s="527"/>
      <c r="HXC1" s="527"/>
      <c r="HXD1" s="527"/>
      <c r="HXE1" s="527"/>
      <c r="HXF1" s="527"/>
      <c r="HXG1" s="527"/>
      <c r="HXH1" s="527"/>
      <c r="HXI1" s="527"/>
      <c r="HXJ1" s="527"/>
      <c r="HXK1" s="527"/>
      <c r="HXL1" s="527"/>
      <c r="HXM1" s="527"/>
      <c r="HXN1" s="527"/>
      <c r="HXO1" s="527"/>
      <c r="HXP1" s="527"/>
      <c r="HXQ1" s="527"/>
      <c r="HXR1" s="527"/>
      <c r="HXS1" s="527"/>
      <c r="HXT1" s="527"/>
      <c r="HXU1" s="527"/>
      <c r="HXV1" s="527"/>
      <c r="HXW1" s="527"/>
      <c r="HXX1" s="527"/>
      <c r="HXY1" s="527"/>
      <c r="HXZ1" s="527"/>
      <c r="HYA1" s="527"/>
      <c r="HYB1" s="527"/>
      <c r="HYC1" s="527"/>
      <c r="HYD1" s="527"/>
      <c r="HYE1" s="527"/>
      <c r="HYF1" s="527"/>
      <c r="HYG1" s="527"/>
      <c r="HYH1" s="527"/>
      <c r="HYI1" s="527"/>
      <c r="HYJ1" s="527"/>
      <c r="HYK1" s="527"/>
      <c r="HYL1" s="527"/>
      <c r="HYM1" s="527"/>
      <c r="HYN1" s="527"/>
      <c r="HYO1" s="527"/>
      <c r="HYP1" s="527"/>
      <c r="HYQ1" s="527"/>
      <c r="HYR1" s="527"/>
      <c r="HYS1" s="527"/>
      <c r="HYT1" s="527"/>
      <c r="HYU1" s="527"/>
      <c r="HYV1" s="527"/>
      <c r="HYW1" s="527"/>
      <c r="HYX1" s="527"/>
      <c r="HYY1" s="527"/>
      <c r="HYZ1" s="527"/>
      <c r="HZA1" s="527"/>
      <c r="HZB1" s="527"/>
      <c r="HZC1" s="527"/>
      <c r="HZD1" s="527"/>
      <c r="HZE1" s="527"/>
      <c r="HZF1" s="527"/>
      <c r="HZG1" s="527"/>
      <c r="HZH1" s="527"/>
      <c r="HZI1" s="527"/>
      <c r="HZJ1" s="527"/>
      <c r="HZK1" s="527"/>
      <c r="HZL1" s="527"/>
      <c r="HZM1" s="527"/>
      <c r="HZN1" s="527"/>
      <c r="HZO1" s="527"/>
      <c r="HZP1" s="527"/>
      <c r="HZQ1" s="527"/>
      <c r="HZR1" s="527"/>
      <c r="HZS1" s="527"/>
      <c r="HZT1" s="527"/>
      <c r="HZU1" s="527"/>
      <c r="HZV1" s="527"/>
      <c r="HZW1" s="527"/>
      <c r="HZX1" s="527"/>
      <c r="HZY1" s="527"/>
      <c r="HZZ1" s="527"/>
      <c r="IAA1" s="527"/>
      <c r="IAB1" s="527"/>
      <c r="IAC1" s="527"/>
      <c r="IAD1" s="527"/>
      <c r="IAE1" s="527"/>
      <c r="IAF1" s="527"/>
      <c r="IAG1" s="527"/>
      <c r="IAH1" s="527"/>
      <c r="IAI1" s="527"/>
      <c r="IAJ1" s="527"/>
      <c r="IAK1" s="527"/>
      <c r="IAL1" s="527"/>
      <c r="IAM1" s="527"/>
      <c r="IAN1" s="527"/>
      <c r="IAO1" s="527"/>
      <c r="IAP1" s="527"/>
      <c r="IAQ1" s="527"/>
      <c r="IAR1" s="527"/>
      <c r="IAS1" s="527"/>
      <c r="IAT1" s="527"/>
      <c r="IAU1" s="527"/>
      <c r="IAV1" s="527"/>
      <c r="IAW1" s="527"/>
      <c r="IAX1" s="527"/>
      <c r="IAY1" s="527"/>
      <c r="IAZ1" s="527"/>
      <c r="IBA1" s="527"/>
      <c r="IBB1" s="527"/>
      <c r="IBC1" s="527"/>
      <c r="IBD1" s="527"/>
      <c r="IBE1" s="527"/>
      <c r="IBF1" s="527"/>
      <c r="IBG1" s="527"/>
      <c r="IBH1" s="527"/>
      <c r="IBI1" s="527"/>
      <c r="IBJ1" s="527"/>
      <c r="IBK1" s="527"/>
      <c r="IBL1" s="527"/>
      <c r="IBM1" s="527"/>
      <c r="IBN1" s="527"/>
      <c r="IBO1" s="527"/>
      <c r="IBP1" s="527"/>
      <c r="IBQ1" s="527"/>
      <c r="IBR1" s="527"/>
      <c r="IBS1" s="527"/>
      <c r="IBT1" s="527"/>
      <c r="IBU1" s="527"/>
      <c r="IBV1" s="527"/>
      <c r="IBW1" s="527"/>
      <c r="IBX1" s="527"/>
      <c r="IBY1" s="527"/>
      <c r="IBZ1" s="527"/>
      <c r="ICA1" s="527"/>
      <c r="ICB1" s="527"/>
      <c r="ICC1" s="527"/>
      <c r="ICD1" s="527"/>
      <c r="ICE1" s="527"/>
      <c r="ICF1" s="527"/>
      <c r="ICG1" s="527"/>
      <c r="ICH1" s="527"/>
      <c r="ICI1" s="527"/>
      <c r="ICJ1" s="527"/>
      <c r="ICK1" s="527"/>
      <c r="ICL1" s="527"/>
      <c r="ICM1" s="527"/>
      <c r="ICN1" s="527"/>
      <c r="ICO1" s="527"/>
      <c r="ICP1" s="527"/>
      <c r="ICQ1" s="527"/>
      <c r="ICR1" s="527"/>
      <c r="ICS1" s="527"/>
      <c r="ICT1" s="527"/>
      <c r="ICU1" s="527"/>
      <c r="ICV1" s="527"/>
      <c r="ICW1" s="527"/>
      <c r="ICX1" s="527"/>
      <c r="ICY1" s="527"/>
      <c r="ICZ1" s="527"/>
      <c r="IDA1" s="527"/>
      <c r="IDB1" s="527"/>
      <c r="IDC1" s="527"/>
      <c r="IDD1" s="527"/>
      <c r="IDE1" s="527"/>
      <c r="IDF1" s="527"/>
      <c r="IDG1" s="527"/>
      <c r="IDH1" s="527"/>
      <c r="IDI1" s="527"/>
      <c r="IDJ1" s="527"/>
      <c r="IDK1" s="527"/>
      <c r="IDL1" s="527"/>
      <c r="IDM1" s="527"/>
      <c r="IDN1" s="527"/>
      <c r="IDO1" s="527"/>
      <c r="IDP1" s="527"/>
      <c r="IDQ1" s="527"/>
      <c r="IDR1" s="527"/>
      <c r="IDS1" s="527"/>
      <c r="IDT1" s="527"/>
      <c r="IDU1" s="527"/>
      <c r="IDV1" s="527"/>
      <c r="IDW1" s="527"/>
      <c r="IDX1" s="527"/>
      <c r="IDY1" s="527"/>
      <c r="IDZ1" s="527"/>
      <c r="IEA1" s="527"/>
      <c r="IEB1" s="527"/>
      <c r="IEC1" s="527"/>
      <c r="IED1" s="527"/>
      <c r="IEE1" s="527"/>
      <c r="IEF1" s="527"/>
      <c r="IEG1" s="527"/>
      <c r="IEH1" s="527"/>
      <c r="IEI1" s="527"/>
      <c r="IEJ1" s="527"/>
      <c r="IEK1" s="527"/>
      <c r="IEL1" s="527"/>
      <c r="IEM1" s="527"/>
      <c r="IEN1" s="527"/>
      <c r="IEO1" s="527"/>
      <c r="IEP1" s="527"/>
      <c r="IEQ1" s="527"/>
      <c r="IER1" s="527"/>
      <c r="IES1" s="527"/>
      <c r="IET1" s="527"/>
      <c r="IEU1" s="527"/>
      <c r="IEV1" s="527"/>
      <c r="IEW1" s="527"/>
      <c r="IEX1" s="527"/>
      <c r="IEY1" s="527"/>
      <c r="IEZ1" s="527"/>
      <c r="IFA1" s="527"/>
      <c r="IFB1" s="527"/>
      <c r="IFC1" s="527"/>
      <c r="IFD1" s="527"/>
      <c r="IFE1" s="527"/>
      <c r="IFF1" s="527"/>
      <c r="IFG1" s="527"/>
      <c r="IFH1" s="527"/>
      <c r="IFI1" s="527"/>
      <c r="IFJ1" s="527"/>
      <c r="IFK1" s="527"/>
      <c r="IFL1" s="527"/>
      <c r="IFM1" s="527"/>
      <c r="IFN1" s="527"/>
      <c r="IFO1" s="527"/>
      <c r="IFP1" s="527"/>
      <c r="IFQ1" s="527"/>
      <c r="IFR1" s="527"/>
      <c r="IFS1" s="527"/>
      <c r="IFT1" s="527"/>
      <c r="IFU1" s="527"/>
      <c r="IFV1" s="527"/>
      <c r="IFW1" s="527"/>
      <c r="IFX1" s="527"/>
      <c r="IFY1" s="527"/>
      <c r="IFZ1" s="527"/>
      <c r="IGA1" s="527"/>
      <c r="IGB1" s="527"/>
      <c r="IGC1" s="527"/>
      <c r="IGD1" s="527"/>
      <c r="IGE1" s="527"/>
      <c r="IGF1" s="527"/>
      <c r="IGG1" s="527"/>
      <c r="IGH1" s="527"/>
      <c r="IGI1" s="527"/>
      <c r="IGJ1" s="527"/>
      <c r="IGK1" s="527"/>
      <c r="IGL1" s="527"/>
      <c r="IGM1" s="527"/>
      <c r="IGN1" s="527"/>
      <c r="IGO1" s="527"/>
      <c r="IGP1" s="527"/>
      <c r="IGQ1" s="527"/>
      <c r="IGR1" s="527"/>
      <c r="IGS1" s="527"/>
      <c r="IGT1" s="527"/>
      <c r="IGU1" s="527"/>
      <c r="IGV1" s="527"/>
      <c r="IGW1" s="527"/>
      <c r="IGX1" s="527"/>
      <c r="IGY1" s="527"/>
      <c r="IGZ1" s="527"/>
      <c r="IHA1" s="527"/>
      <c r="IHB1" s="527"/>
      <c r="IHC1" s="527"/>
      <c r="IHD1" s="527"/>
      <c r="IHE1" s="527"/>
      <c r="IHF1" s="527"/>
      <c r="IHG1" s="527"/>
      <c r="IHH1" s="527"/>
      <c r="IHI1" s="527"/>
      <c r="IHJ1" s="527"/>
      <c r="IHK1" s="527"/>
      <c r="IHL1" s="527"/>
      <c r="IHM1" s="527"/>
      <c r="IHN1" s="527"/>
      <c r="IHO1" s="527"/>
      <c r="IHP1" s="527"/>
      <c r="IHQ1" s="527"/>
      <c r="IHR1" s="527"/>
      <c r="IHS1" s="527"/>
      <c r="IHT1" s="527"/>
      <c r="IHU1" s="527"/>
      <c r="IHV1" s="527"/>
      <c r="IHW1" s="527"/>
      <c r="IHX1" s="527"/>
      <c r="IHY1" s="527"/>
      <c r="IHZ1" s="527"/>
      <c r="IIA1" s="527"/>
      <c r="IIB1" s="527"/>
      <c r="IIC1" s="527"/>
      <c r="IID1" s="527"/>
      <c r="IIE1" s="527"/>
      <c r="IIF1" s="527"/>
      <c r="IIG1" s="527"/>
      <c r="IIH1" s="527"/>
      <c r="III1" s="527"/>
      <c r="IIJ1" s="527"/>
      <c r="IIK1" s="527"/>
      <c r="IIL1" s="527"/>
      <c r="IIM1" s="527"/>
      <c r="IIN1" s="527"/>
      <c r="IIO1" s="527"/>
      <c r="IIP1" s="527"/>
      <c r="IIQ1" s="527"/>
      <c r="IIR1" s="527"/>
      <c r="IIS1" s="527"/>
      <c r="IIT1" s="527"/>
      <c r="IIU1" s="527"/>
      <c r="IIV1" s="527"/>
      <c r="IIW1" s="527"/>
      <c r="IIX1" s="527"/>
      <c r="IIY1" s="527"/>
      <c r="IIZ1" s="527"/>
      <c r="IJA1" s="527"/>
      <c r="IJB1" s="527"/>
      <c r="IJC1" s="527"/>
      <c r="IJD1" s="527"/>
      <c r="IJE1" s="527"/>
      <c r="IJF1" s="527"/>
      <c r="IJG1" s="527"/>
      <c r="IJH1" s="527"/>
      <c r="IJI1" s="527"/>
      <c r="IJJ1" s="527"/>
      <c r="IJK1" s="527"/>
      <c r="IJL1" s="527"/>
      <c r="IJM1" s="527"/>
      <c r="IJN1" s="527"/>
      <c r="IJO1" s="527"/>
      <c r="IJP1" s="527"/>
      <c r="IJQ1" s="527"/>
      <c r="IJR1" s="527"/>
      <c r="IJS1" s="527"/>
      <c r="IJT1" s="527"/>
      <c r="IJU1" s="527"/>
      <c r="IJV1" s="527"/>
      <c r="IJW1" s="527"/>
      <c r="IJX1" s="527"/>
      <c r="IJY1" s="527"/>
      <c r="IJZ1" s="527"/>
      <c r="IKA1" s="527"/>
      <c r="IKB1" s="527"/>
      <c r="IKC1" s="527"/>
      <c r="IKD1" s="527"/>
      <c r="IKE1" s="527"/>
      <c r="IKF1" s="527"/>
      <c r="IKG1" s="527"/>
      <c r="IKH1" s="527"/>
      <c r="IKI1" s="527"/>
      <c r="IKJ1" s="527"/>
      <c r="IKK1" s="527"/>
      <c r="IKL1" s="527"/>
      <c r="IKM1" s="527"/>
      <c r="IKN1" s="527"/>
      <c r="IKO1" s="527"/>
      <c r="IKP1" s="527"/>
      <c r="IKQ1" s="527"/>
      <c r="IKR1" s="527"/>
      <c r="IKS1" s="527"/>
      <c r="IKT1" s="527"/>
      <c r="IKU1" s="527"/>
      <c r="IKV1" s="527"/>
      <c r="IKW1" s="527"/>
      <c r="IKX1" s="527"/>
      <c r="IKY1" s="527"/>
      <c r="IKZ1" s="527"/>
      <c r="ILA1" s="527"/>
      <c r="ILB1" s="527"/>
      <c r="ILC1" s="527"/>
      <c r="ILD1" s="527"/>
      <c r="ILE1" s="527"/>
      <c r="ILF1" s="527"/>
      <c r="ILG1" s="527"/>
      <c r="ILH1" s="527"/>
      <c r="ILI1" s="527"/>
      <c r="ILJ1" s="527"/>
      <c r="ILK1" s="527"/>
      <c r="ILL1" s="527"/>
      <c r="ILM1" s="527"/>
      <c r="ILN1" s="527"/>
      <c r="ILO1" s="527"/>
      <c r="ILP1" s="527"/>
      <c r="ILQ1" s="527"/>
      <c r="ILR1" s="527"/>
      <c r="ILS1" s="527"/>
      <c r="ILT1" s="527"/>
      <c r="ILU1" s="527"/>
      <c r="ILV1" s="527"/>
      <c r="ILW1" s="527"/>
      <c r="ILX1" s="527"/>
      <c r="ILY1" s="527"/>
      <c r="ILZ1" s="527"/>
      <c r="IMA1" s="527"/>
      <c r="IMB1" s="527"/>
      <c r="IMC1" s="527"/>
      <c r="IMD1" s="527"/>
      <c r="IME1" s="527"/>
      <c r="IMF1" s="527"/>
      <c r="IMG1" s="527"/>
      <c r="IMH1" s="527"/>
      <c r="IMI1" s="527"/>
      <c r="IMJ1" s="527"/>
      <c r="IMK1" s="527"/>
      <c r="IML1" s="527"/>
      <c r="IMM1" s="527"/>
      <c r="IMN1" s="527"/>
      <c r="IMO1" s="527"/>
      <c r="IMP1" s="527"/>
      <c r="IMQ1" s="527"/>
      <c r="IMR1" s="527"/>
      <c r="IMS1" s="527"/>
      <c r="IMT1" s="527"/>
      <c r="IMU1" s="527"/>
      <c r="IMV1" s="527"/>
      <c r="IMW1" s="527"/>
      <c r="IMX1" s="527"/>
      <c r="IMY1" s="527"/>
      <c r="IMZ1" s="527"/>
      <c r="INA1" s="527"/>
      <c r="INB1" s="527"/>
      <c r="INC1" s="527"/>
      <c r="IND1" s="527"/>
      <c r="INE1" s="527"/>
      <c r="INF1" s="527"/>
      <c r="ING1" s="527"/>
      <c r="INH1" s="527"/>
      <c r="INI1" s="527"/>
      <c r="INJ1" s="527"/>
      <c r="INK1" s="527"/>
      <c r="INL1" s="527"/>
      <c r="INM1" s="527"/>
      <c r="INN1" s="527"/>
      <c r="INO1" s="527"/>
      <c r="INP1" s="527"/>
      <c r="INQ1" s="527"/>
      <c r="INR1" s="527"/>
      <c r="INS1" s="527"/>
      <c r="INT1" s="527"/>
      <c r="INU1" s="527"/>
      <c r="INV1" s="527"/>
      <c r="INW1" s="527"/>
      <c r="INX1" s="527"/>
      <c r="INY1" s="527"/>
      <c r="INZ1" s="527"/>
      <c r="IOA1" s="527"/>
      <c r="IOB1" s="527"/>
      <c r="IOC1" s="527"/>
      <c r="IOD1" s="527"/>
      <c r="IOE1" s="527"/>
      <c r="IOF1" s="527"/>
      <c r="IOG1" s="527"/>
      <c r="IOH1" s="527"/>
      <c r="IOI1" s="527"/>
      <c r="IOJ1" s="527"/>
      <c r="IOK1" s="527"/>
      <c r="IOL1" s="527"/>
      <c r="IOM1" s="527"/>
      <c r="ION1" s="527"/>
      <c r="IOO1" s="527"/>
      <c r="IOP1" s="527"/>
      <c r="IOQ1" s="527"/>
      <c r="IOR1" s="527"/>
      <c r="IOS1" s="527"/>
      <c r="IOT1" s="527"/>
      <c r="IOU1" s="527"/>
      <c r="IOV1" s="527"/>
      <c r="IOW1" s="527"/>
      <c r="IOX1" s="527"/>
      <c r="IOY1" s="527"/>
      <c r="IOZ1" s="527"/>
      <c r="IPA1" s="527"/>
      <c r="IPB1" s="527"/>
      <c r="IPC1" s="527"/>
      <c r="IPD1" s="527"/>
      <c r="IPE1" s="527"/>
      <c r="IPF1" s="527"/>
      <c r="IPG1" s="527"/>
      <c r="IPH1" s="527"/>
      <c r="IPI1" s="527"/>
      <c r="IPJ1" s="527"/>
      <c r="IPK1" s="527"/>
      <c r="IPL1" s="527"/>
      <c r="IPM1" s="527"/>
      <c r="IPN1" s="527"/>
      <c r="IPO1" s="527"/>
      <c r="IPP1" s="527"/>
      <c r="IPQ1" s="527"/>
      <c r="IPR1" s="527"/>
      <c r="IPS1" s="527"/>
      <c r="IPT1" s="527"/>
      <c r="IPU1" s="527"/>
      <c r="IPV1" s="527"/>
      <c r="IPW1" s="527"/>
      <c r="IPX1" s="527"/>
      <c r="IPY1" s="527"/>
      <c r="IPZ1" s="527"/>
      <c r="IQA1" s="527"/>
      <c r="IQB1" s="527"/>
      <c r="IQC1" s="527"/>
      <c r="IQD1" s="527"/>
      <c r="IQE1" s="527"/>
      <c r="IQF1" s="527"/>
      <c r="IQG1" s="527"/>
      <c r="IQH1" s="527"/>
      <c r="IQI1" s="527"/>
      <c r="IQJ1" s="527"/>
      <c r="IQK1" s="527"/>
      <c r="IQL1" s="527"/>
      <c r="IQM1" s="527"/>
      <c r="IQN1" s="527"/>
      <c r="IQO1" s="527"/>
      <c r="IQP1" s="527"/>
      <c r="IQQ1" s="527"/>
      <c r="IQR1" s="527"/>
      <c r="IQS1" s="527"/>
      <c r="IQT1" s="527"/>
      <c r="IQU1" s="527"/>
      <c r="IQV1" s="527"/>
      <c r="IQW1" s="527"/>
      <c r="IQX1" s="527"/>
      <c r="IQY1" s="527"/>
      <c r="IQZ1" s="527"/>
      <c r="IRA1" s="527"/>
      <c r="IRB1" s="527"/>
      <c r="IRC1" s="527"/>
      <c r="IRD1" s="527"/>
      <c r="IRE1" s="527"/>
      <c r="IRF1" s="527"/>
      <c r="IRG1" s="527"/>
      <c r="IRH1" s="527"/>
      <c r="IRI1" s="527"/>
      <c r="IRJ1" s="527"/>
      <c r="IRK1" s="527"/>
      <c r="IRL1" s="527"/>
      <c r="IRM1" s="527"/>
      <c r="IRN1" s="527"/>
      <c r="IRO1" s="527"/>
      <c r="IRP1" s="527"/>
      <c r="IRQ1" s="527"/>
      <c r="IRR1" s="527"/>
      <c r="IRS1" s="527"/>
      <c r="IRT1" s="527"/>
      <c r="IRU1" s="527"/>
      <c r="IRV1" s="527"/>
      <c r="IRW1" s="527"/>
      <c r="IRX1" s="527"/>
      <c r="IRY1" s="527"/>
      <c r="IRZ1" s="527"/>
      <c r="ISA1" s="527"/>
      <c r="ISB1" s="527"/>
      <c r="ISC1" s="527"/>
      <c r="ISD1" s="527"/>
      <c r="ISE1" s="527"/>
      <c r="ISF1" s="527"/>
      <c r="ISG1" s="527"/>
      <c r="ISH1" s="527"/>
      <c r="ISI1" s="527"/>
      <c r="ISJ1" s="527"/>
      <c r="ISK1" s="527"/>
      <c r="ISL1" s="527"/>
      <c r="ISM1" s="527"/>
      <c r="ISN1" s="527"/>
      <c r="ISO1" s="527"/>
      <c r="ISP1" s="527"/>
      <c r="ISQ1" s="527"/>
      <c r="ISR1" s="527"/>
      <c r="ISS1" s="527"/>
      <c r="IST1" s="527"/>
      <c r="ISU1" s="527"/>
      <c r="ISV1" s="527"/>
      <c r="ISW1" s="527"/>
      <c r="ISX1" s="527"/>
      <c r="ISY1" s="527"/>
      <c r="ISZ1" s="527"/>
      <c r="ITA1" s="527"/>
      <c r="ITB1" s="527"/>
      <c r="ITC1" s="527"/>
      <c r="ITD1" s="527"/>
      <c r="ITE1" s="527"/>
      <c r="ITF1" s="527"/>
      <c r="ITG1" s="527"/>
      <c r="ITH1" s="527"/>
      <c r="ITI1" s="527"/>
      <c r="ITJ1" s="527"/>
      <c r="ITK1" s="527"/>
      <c r="ITL1" s="527"/>
      <c r="ITM1" s="527"/>
      <c r="ITN1" s="527"/>
      <c r="ITO1" s="527"/>
      <c r="ITP1" s="527"/>
      <c r="ITQ1" s="527"/>
      <c r="ITR1" s="527"/>
      <c r="ITS1" s="527"/>
      <c r="ITT1" s="527"/>
      <c r="ITU1" s="527"/>
      <c r="ITV1" s="527"/>
      <c r="ITW1" s="527"/>
      <c r="ITX1" s="527"/>
      <c r="ITY1" s="527"/>
      <c r="ITZ1" s="527"/>
      <c r="IUA1" s="527"/>
      <c r="IUB1" s="527"/>
      <c r="IUC1" s="527"/>
      <c r="IUD1" s="527"/>
      <c r="IUE1" s="527"/>
      <c r="IUF1" s="527"/>
      <c r="IUG1" s="527"/>
      <c r="IUH1" s="527"/>
      <c r="IUI1" s="527"/>
      <c r="IUJ1" s="527"/>
      <c r="IUK1" s="527"/>
      <c r="IUL1" s="527"/>
      <c r="IUM1" s="527"/>
      <c r="IUN1" s="527"/>
      <c r="IUO1" s="527"/>
      <c r="IUP1" s="527"/>
      <c r="IUQ1" s="527"/>
      <c r="IUR1" s="527"/>
      <c r="IUS1" s="527"/>
      <c r="IUT1" s="527"/>
      <c r="IUU1" s="527"/>
      <c r="IUV1" s="527"/>
      <c r="IUW1" s="527"/>
      <c r="IUX1" s="527"/>
      <c r="IUY1" s="527"/>
      <c r="IUZ1" s="527"/>
      <c r="IVA1" s="527"/>
      <c r="IVB1" s="527"/>
      <c r="IVC1" s="527"/>
      <c r="IVD1" s="527"/>
      <c r="IVE1" s="527"/>
      <c r="IVF1" s="527"/>
      <c r="IVG1" s="527"/>
      <c r="IVH1" s="527"/>
      <c r="IVI1" s="527"/>
      <c r="IVJ1" s="527"/>
      <c r="IVK1" s="527"/>
      <c r="IVL1" s="527"/>
      <c r="IVM1" s="527"/>
      <c r="IVN1" s="527"/>
      <c r="IVO1" s="527"/>
      <c r="IVP1" s="527"/>
      <c r="IVQ1" s="527"/>
      <c r="IVR1" s="527"/>
      <c r="IVS1" s="527"/>
      <c r="IVT1" s="527"/>
      <c r="IVU1" s="527"/>
      <c r="IVV1" s="527"/>
      <c r="IVW1" s="527"/>
      <c r="IVX1" s="527"/>
      <c r="IVY1" s="527"/>
      <c r="IVZ1" s="527"/>
      <c r="IWA1" s="527"/>
      <c r="IWB1" s="527"/>
      <c r="IWC1" s="527"/>
      <c r="IWD1" s="527"/>
      <c r="IWE1" s="527"/>
      <c r="IWF1" s="527"/>
      <c r="IWG1" s="527"/>
      <c r="IWH1" s="527"/>
      <c r="IWI1" s="527"/>
      <c r="IWJ1" s="527"/>
      <c r="IWK1" s="527"/>
      <c r="IWL1" s="527"/>
      <c r="IWM1" s="527"/>
      <c r="IWN1" s="527"/>
      <c r="IWO1" s="527"/>
      <c r="IWP1" s="527"/>
      <c r="IWQ1" s="527"/>
      <c r="IWR1" s="527"/>
      <c r="IWS1" s="527"/>
      <c r="IWT1" s="527"/>
      <c r="IWU1" s="527"/>
      <c r="IWV1" s="527"/>
      <c r="IWW1" s="527"/>
      <c r="IWX1" s="527"/>
      <c r="IWY1" s="527"/>
      <c r="IWZ1" s="527"/>
      <c r="IXA1" s="527"/>
      <c r="IXB1" s="527"/>
      <c r="IXC1" s="527"/>
      <c r="IXD1" s="527"/>
      <c r="IXE1" s="527"/>
      <c r="IXF1" s="527"/>
      <c r="IXG1" s="527"/>
      <c r="IXH1" s="527"/>
      <c r="IXI1" s="527"/>
      <c r="IXJ1" s="527"/>
      <c r="IXK1" s="527"/>
      <c r="IXL1" s="527"/>
      <c r="IXM1" s="527"/>
      <c r="IXN1" s="527"/>
      <c r="IXO1" s="527"/>
      <c r="IXP1" s="527"/>
      <c r="IXQ1" s="527"/>
      <c r="IXR1" s="527"/>
      <c r="IXS1" s="527"/>
      <c r="IXT1" s="527"/>
      <c r="IXU1" s="527"/>
      <c r="IXV1" s="527"/>
      <c r="IXW1" s="527"/>
      <c r="IXX1" s="527"/>
      <c r="IXY1" s="527"/>
      <c r="IXZ1" s="527"/>
      <c r="IYA1" s="527"/>
      <c r="IYB1" s="527"/>
      <c r="IYC1" s="527"/>
      <c r="IYD1" s="527"/>
      <c r="IYE1" s="527"/>
      <c r="IYF1" s="527"/>
      <c r="IYG1" s="527"/>
      <c r="IYH1" s="527"/>
      <c r="IYI1" s="527"/>
      <c r="IYJ1" s="527"/>
      <c r="IYK1" s="527"/>
      <c r="IYL1" s="527"/>
      <c r="IYM1" s="527"/>
      <c r="IYN1" s="527"/>
      <c r="IYO1" s="527"/>
      <c r="IYP1" s="527"/>
      <c r="IYQ1" s="527"/>
      <c r="IYR1" s="527"/>
      <c r="IYS1" s="527"/>
      <c r="IYT1" s="527"/>
      <c r="IYU1" s="527"/>
      <c r="IYV1" s="527"/>
      <c r="IYW1" s="527"/>
      <c r="IYX1" s="527"/>
      <c r="IYY1" s="527"/>
      <c r="IYZ1" s="527"/>
      <c r="IZA1" s="527"/>
      <c r="IZB1" s="527"/>
      <c r="IZC1" s="527"/>
      <c r="IZD1" s="527"/>
      <c r="IZE1" s="527"/>
      <c r="IZF1" s="527"/>
      <c r="IZG1" s="527"/>
      <c r="IZH1" s="527"/>
      <c r="IZI1" s="527"/>
      <c r="IZJ1" s="527"/>
      <c r="IZK1" s="527"/>
      <c r="IZL1" s="527"/>
      <c r="IZM1" s="527"/>
      <c r="IZN1" s="527"/>
      <c r="IZO1" s="527"/>
      <c r="IZP1" s="527"/>
      <c r="IZQ1" s="527"/>
      <c r="IZR1" s="527"/>
      <c r="IZS1" s="527"/>
      <c r="IZT1" s="527"/>
      <c r="IZU1" s="527"/>
      <c r="IZV1" s="527"/>
      <c r="IZW1" s="527"/>
      <c r="IZX1" s="527"/>
      <c r="IZY1" s="527"/>
      <c r="IZZ1" s="527"/>
      <c r="JAA1" s="527"/>
      <c r="JAB1" s="527"/>
      <c r="JAC1" s="527"/>
      <c r="JAD1" s="527"/>
      <c r="JAE1" s="527"/>
      <c r="JAF1" s="527"/>
      <c r="JAG1" s="527"/>
      <c r="JAH1" s="527"/>
      <c r="JAI1" s="527"/>
      <c r="JAJ1" s="527"/>
      <c r="JAK1" s="527"/>
      <c r="JAL1" s="527"/>
      <c r="JAM1" s="527"/>
      <c r="JAN1" s="527"/>
      <c r="JAO1" s="527"/>
      <c r="JAP1" s="527"/>
      <c r="JAQ1" s="527"/>
      <c r="JAR1" s="527"/>
      <c r="JAS1" s="527"/>
      <c r="JAT1" s="527"/>
      <c r="JAU1" s="527"/>
      <c r="JAV1" s="527"/>
      <c r="JAW1" s="527"/>
      <c r="JAX1" s="527"/>
      <c r="JAY1" s="527"/>
      <c r="JAZ1" s="527"/>
      <c r="JBA1" s="527"/>
      <c r="JBB1" s="527"/>
      <c r="JBC1" s="527"/>
      <c r="JBD1" s="527"/>
      <c r="JBE1" s="527"/>
      <c r="JBF1" s="527"/>
      <c r="JBG1" s="527"/>
      <c r="JBH1" s="527"/>
      <c r="JBI1" s="527"/>
      <c r="JBJ1" s="527"/>
      <c r="JBK1" s="527"/>
      <c r="JBL1" s="527"/>
      <c r="JBM1" s="527"/>
      <c r="JBN1" s="527"/>
      <c r="JBO1" s="527"/>
      <c r="JBP1" s="527"/>
      <c r="JBQ1" s="527"/>
      <c r="JBR1" s="527"/>
      <c r="JBS1" s="527"/>
      <c r="JBT1" s="527"/>
      <c r="JBU1" s="527"/>
      <c r="JBV1" s="527"/>
      <c r="JBW1" s="527"/>
      <c r="JBX1" s="527"/>
      <c r="JBY1" s="527"/>
      <c r="JBZ1" s="527"/>
      <c r="JCA1" s="527"/>
      <c r="JCB1" s="527"/>
      <c r="JCC1" s="527"/>
      <c r="JCD1" s="527"/>
      <c r="JCE1" s="527"/>
      <c r="JCF1" s="527"/>
      <c r="JCG1" s="527"/>
      <c r="JCH1" s="527"/>
      <c r="JCI1" s="527"/>
      <c r="JCJ1" s="527"/>
      <c r="JCK1" s="527"/>
      <c r="JCL1" s="527"/>
      <c r="JCM1" s="527"/>
      <c r="JCN1" s="527"/>
      <c r="JCO1" s="527"/>
      <c r="JCP1" s="527"/>
      <c r="JCQ1" s="527"/>
      <c r="JCR1" s="527"/>
      <c r="JCS1" s="527"/>
      <c r="JCT1" s="527"/>
      <c r="JCU1" s="527"/>
      <c r="JCV1" s="527"/>
      <c r="JCW1" s="527"/>
      <c r="JCX1" s="527"/>
      <c r="JCY1" s="527"/>
      <c r="JCZ1" s="527"/>
      <c r="JDA1" s="527"/>
      <c r="JDB1" s="527"/>
      <c r="JDC1" s="527"/>
      <c r="JDD1" s="527"/>
      <c r="JDE1" s="527"/>
      <c r="JDF1" s="527"/>
      <c r="JDG1" s="527"/>
      <c r="JDH1" s="527"/>
      <c r="JDI1" s="527"/>
      <c r="JDJ1" s="527"/>
      <c r="JDK1" s="527"/>
      <c r="JDL1" s="527"/>
      <c r="JDM1" s="527"/>
      <c r="JDN1" s="527"/>
      <c r="JDO1" s="527"/>
      <c r="JDP1" s="527"/>
      <c r="JDQ1" s="527"/>
      <c r="JDR1" s="527"/>
      <c r="JDS1" s="527"/>
      <c r="JDT1" s="527"/>
      <c r="JDU1" s="527"/>
      <c r="JDV1" s="527"/>
      <c r="JDW1" s="527"/>
      <c r="JDX1" s="527"/>
      <c r="JDY1" s="527"/>
      <c r="JDZ1" s="527"/>
      <c r="JEA1" s="527"/>
      <c r="JEB1" s="527"/>
      <c r="JEC1" s="527"/>
      <c r="JED1" s="527"/>
      <c r="JEE1" s="527"/>
      <c r="JEF1" s="527"/>
      <c r="JEG1" s="527"/>
      <c r="JEH1" s="527"/>
      <c r="JEI1" s="527"/>
      <c r="JEJ1" s="527"/>
      <c r="JEK1" s="527"/>
      <c r="JEL1" s="527"/>
      <c r="JEM1" s="527"/>
      <c r="JEN1" s="527"/>
      <c r="JEO1" s="527"/>
      <c r="JEP1" s="527"/>
      <c r="JEQ1" s="527"/>
      <c r="JER1" s="527"/>
      <c r="JES1" s="527"/>
      <c r="JET1" s="527"/>
      <c r="JEU1" s="527"/>
      <c r="JEV1" s="527"/>
      <c r="JEW1" s="527"/>
      <c r="JEX1" s="527"/>
      <c r="JEY1" s="527"/>
      <c r="JEZ1" s="527"/>
      <c r="JFA1" s="527"/>
      <c r="JFB1" s="527"/>
      <c r="JFC1" s="527"/>
      <c r="JFD1" s="527"/>
      <c r="JFE1" s="527"/>
      <c r="JFF1" s="527"/>
      <c r="JFG1" s="527"/>
      <c r="JFH1" s="527"/>
      <c r="JFI1" s="527"/>
      <c r="JFJ1" s="527"/>
      <c r="JFK1" s="527"/>
      <c r="JFL1" s="527"/>
      <c r="JFM1" s="527"/>
      <c r="JFN1" s="527"/>
      <c r="JFO1" s="527"/>
      <c r="JFP1" s="527"/>
      <c r="JFQ1" s="527"/>
      <c r="JFR1" s="527"/>
      <c r="JFS1" s="527"/>
      <c r="JFT1" s="527"/>
      <c r="JFU1" s="527"/>
      <c r="JFV1" s="527"/>
      <c r="JFW1" s="527"/>
      <c r="JFX1" s="527"/>
      <c r="JFY1" s="527"/>
      <c r="JFZ1" s="527"/>
      <c r="JGA1" s="527"/>
      <c r="JGB1" s="527"/>
      <c r="JGC1" s="527"/>
      <c r="JGD1" s="527"/>
      <c r="JGE1" s="527"/>
      <c r="JGF1" s="527"/>
      <c r="JGG1" s="527"/>
      <c r="JGH1" s="527"/>
      <c r="JGI1" s="527"/>
      <c r="JGJ1" s="527"/>
      <c r="JGK1" s="527"/>
      <c r="JGL1" s="527"/>
      <c r="JGM1" s="527"/>
      <c r="JGN1" s="527"/>
      <c r="JGO1" s="527"/>
      <c r="JGP1" s="527"/>
      <c r="JGQ1" s="527"/>
      <c r="JGR1" s="527"/>
      <c r="JGS1" s="527"/>
      <c r="JGT1" s="527"/>
      <c r="JGU1" s="527"/>
      <c r="JGV1" s="527"/>
      <c r="JGW1" s="527"/>
      <c r="JGX1" s="527"/>
      <c r="JGY1" s="527"/>
      <c r="JGZ1" s="527"/>
      <c r="JHA1" s="527"/>
      <c r="JHB1" s="527"/>
      <c r="JHC1" s="527"/>
      <c r="JHD1" s="527"/>
      <c r="JHE1" s="527"/>
      <c r="JHF1" s="527"/>
      <c r="JHG1" s="527"/>
      <c r="JHH1" s="527"/>
      <c r="JHI1" s="527"/>
      <c r="JHJ1" s="527"/>
      <c r="JHK1" s="527"/>
      <c r="JHL1" s="527"/>
      <c r="JHM1" s="527"/>
      <c r="JHN1" s="527"/>
      <c r="JHO1" s="527"/>
      <c r="JHP1" s="527"/>
      <c r="JHQ1" s="527"/>
      <c r="JHR1" s="527"/>
      <c r="JHS1" s="527"/>
      <c r="JHT1" s="527"/>
      <c r="JHU1" s="527"/>
      <c r="JHV1" s="527"/>
      <c r="JHW1" s="527"/>
      <c r="JHX1" s="527"/>
      <c r="JHY1" s="527"/>
      <c r="JHZ1" s="527"/>
      <c r="JIA1" s="527"/>
      <c r="JIB1" s="527"/>
      <c r="JIC1" s="527"/>
      <c r="JID1" s="527"/>
      <c r="JIE1" s="527"/>
      <c r="JIF1" s="527"/>
      <c r="JIG1" s="527"/>
      <c r="JIH1" s="527"/>
      <c r="JII1" s="527"/>
      <c r="JIJ1" s="527"/>
      <c r="JIK1" s="527"/>
      <c r="JIL1" s="527"/>
      <c r="JIM1" s="527"/>
      <c r="JIN1" s="527"/>
      <c r="JIO1" s="527"/>
      <c r="JIP1" s="527"/>
      <c r="JIQ1" s="527"/>
      <c r="JIR1" s="527"/>
      <c r="JIS1" s="527"/>
      <c r="JIT1" s="527"/>
      <c r="JIU1" s="527"/>
      <c r="JIV1" s="527"/>
      <c r="JIW1" s="527"/>
      <c r="JIX1" s="527"/>
      <c r="JIY1" s="527"/>
      <c r="JIZ1" s="527"/>
      <c r="JJA1" s="527"/>
      <c r="JJB1" s="527"/>
      <c r="JJC1" s="527"/>
      <c r="JJD1" s="527"/>
      <c r="JJE1" s="527"/>
      <c r="JJF1" s="527"/>
      <c r="JJG1" s="527"/>
      <c r="JJH1" s="527"/>
      <c r="JJI1" s="527"/>
      <c r="JJJ1" s="527"/>
      <c r="JJK1" s="527"/>
      <c r="JJL1" s="527"/>
      <c r="JJM1" s="527"/>
      <c r="JJN1" s="527"/>
      <c r="JJO1" s="527"/>
      <c r="JJP1" s="527"/>
      <c r="JJQ1" s="527"/>
      <c r="JJR1" s="527"/>
      <c r="JJS1" s="527"/>
      <c r="JJT1" s="527"/>
      <c r="JJU1" s="527"/>
      <c r="JJV1" s="527"/>
      <c r="JJW1" s="527"/>
      <c r="JJX1" s="527"/>
      <c r="JJY1" s="527"/>
      <c r="JJZ1" s="527"/>
      <c r="JKA1" s="527"/>
      <c r="JKB1" s="527"/>
      <c r="JKC1" s="527"/>
      <c r="JKD1" s="527"/>
      <c r="JKE1" s="527"/>
      <c r="JKF1" s="527"/>
      <c r="JKG1" s="527"/>
      <c r="JKH1" s="527"/>
      <c r="JKI1" s="527"/>
      <c r="JKJ1" s="527"/>
      <c r="JKK1" s="527"/>
      <c r="JKL1" s="527"/>
      <c r="JKM1" s="527"/>
      <c r="JKN1" s="527"/>
      <c r="JKO1" s="527"/>
      <c r="JKP1" s="527"/>
      <c r="JKQ1" s="527"/>
      <c r="JKR1" s="527"/>
      <c r="JKS1" s="527"/>
      <c r="JKT1" s="527"/>
      <c r="JKU1" s="527"/>
      <c r="JKV1" s="527"/>
      <c r="JKW1" s="527"/>
      <c r="JKX1" s="527"/>
      <c r="JKY1" s="527"/>
      <c r="JKZ1" s="527"/>
      <c r="JLA1" s="527"/>
      <c r="JLB1" s="527"/>
      <c r="JLC1" s="527"/>
      <c r="JLD1" s="527"/>
      <c r="JLE1" s="527"/>
      <c r="JLF1" s="527"/>
      <c r="JLG1" s="527"/>
      <c r="JLH1" s="527"/>
      <c r="JLI1" s="527"/>
      <c r="JLJ1" s="527"/>
      <c r="JLK1" s="527"/>
      <c r="JLL1" s="527"/>
      <c r="JLM1" s="527"/>
      <c r="JLN1" s="527"/>
      <c r="JLO1" s="527"/>
      <c r="JLP1" s="527"/>
      <c r="JLQ1" s="527"/>
      <c r="JLR1" s="527"/>
      <c r="JLS1" s="527"/>
      <c r="JLT1" s="527"/>
      <c r="JLU1" s="527"/>
      <c r="JLV1" s="527"/>
      <c r="JLW1" s="527"/>
      <c r="JLX1" s="527"/>
      <c r="JLY1" s="527"/>
      <c r="JLZ1" s="527"/>
      <c r="JMA1" s="527"/>
      <c r="JMB1" s="527"/>
      <c r="JMC1" s="527"/>
      <c r="JMD1" s="527"/>
      <c r="JME1" s="527"/>
      <c r="JMF1" s="527"/>
      <c r="JMG1" s="527"/>
      <c r="JMH1" s="527"/>
      <c r="JMI1" s="527"/>
      <c r="JMJ1" s="527"/>
      <c r="JMK1" s="527"/>
      <c r="JML1" s="527"/>
      <c r="JMM1" s="527"/>
      <c r="JMN1" s="527"/>
      <c r="JMO1" s="527"/>
      <c r="JMP1" s="527"/>
      <c r="JMQ1" s="527"/>
      <c r="JMR1" s="527"/>
      <c r="JMS1" s="527"/>
      <c r="JMT1" s="527"/>
      <c r="JMU1" s="527"/>
      <c r="JMV1" s="527"/>
      <c r="JMW1" s="527"/>
      <c r="JMX1" s="527"/>
      <c r="JMY1" s="527"/>
      <c r="JMZ1" s="527"/>
      <c r="JNA1" s="527"/>
      <c r="JNB1" s="527"/>
      <c r="JNC1" s="527"/>
      <c r="JND1" s="527"/>
      <c r="JNE1" s="527"/>
      <c r="JNF1" s="527"/>
      <c r="JNG1" s="527"/>
      <c r="JNH1" s="527"/>
      <c r="JNI1" s="527"/>
      <c r="JNJ1" s="527"/>
      <c r="JNK1" s="527"/>
      <c r="JNL1" s="527"/>
      <c r="JNM1" s="527"/>
      <c r="JNN1" s="527"/>
      <c r="JNO1" s="527"/>
      <c r="JNP1" s="527"/>
      <c r="JNQ1" s="527"/>
      <c r="JNR1" s="527"/>
      <c r="JNS1" s="527"/>
      <c r="JNT1" s="527"/>
      <c r="JNU1" s="527"/>
      <c r="JNV1" s="527"/>
      <c r="JNW1" s="527"/>
      <c r="JNX1" s="527"/>
      <c r="JNY1" s="527"/>
      <c r="JNZ1" s="527"/>
      <c r="JOA1" s="527"/>
      <c r="JOB1" s="527"/>
      <c r="JOC1" s="527"/>
      <c r="JOD1" s="527"/>
      <c r="JOE1" s="527"/>
      <c r="JOF1" s="527"/>
      <c r="JOG1" s="527"/>
      <c r="JOH1" s="527"/>
      <c r="JOI1" s="527"/>
      <c r="JOJ1" s="527"/>
      <c r="JOK1" s="527"/>
      <c r="JOL1" s="527"/>
      <c r="JOM1" s="527"/>
      <c r="JON1" s="527"/>
      <c r="JOO1" s="527"/>
      <c r="JOP1" s="527"/>
      <c r="JOQ1" s="527"/>
      <c r="JOR1" s="527"/>
      <c r="JOS1" s="527"/>
      <c r="JOT1" s="527"/>
      <c r="JOU1" s="527"/>
      <c r="JOV1" s="527"/>
      <c r="JOW1" s="527"/>
      <c r="JOX1" s="527"/>
      <c r="JOY1" s="527"/>
      <c r="JOZ1" s="527"/>
      <c r="JPA1" s="527"/>
      <c r="JPB1" s="527"/>
      <c r="JPC1" s="527"/>
      <c r="JPD1" s="527"/>
      <c r="JPE1" s="527"/>
      <c r="JPF1" s="527"/>
      <c r="JPG1" s="527"/>
      <c r="JPH1" s="527"/>
      <c r="JPI1" s="527"/>
      <c r="JPJ1" s="527"/>
      <c r="JPK1" s="527"/>
      <c r="JPL1" s="527"/>
      <c r="JPM1" s="527"/>
      <c r="JPN1" s="527"/>
      <c r="JPO1" s="527"/>
      <c r="JPP1" s="527"/>
      <c r="JPQ1" s="527"/>
      <c r="JPR1" s="527"/>
      <c r="JPS1" s="527"/>
      <c r="JPT1" s="527"/>
      <c r="JPU1" s="527"/>
      <c r="JPV1" s="527"/>
      <c r="JPW1" s="527"/>
      <c r="JPX1" s="527"/>
      <c r="JPY1" s="527"/>
      <c r="JPZ1" s="527"/>
      <c r="JQA1" s="527"/>
      <c r="JQB1" s="527"/>
      <c r="JQC1" s="527"/>
      <c r="JQD1" s="527"/>
      <c r="JQE1" s="527"/>
      <c r="JQF1" s="527"/>
      <c r="JQG1" s="527"/>
      <c r="JQH1" s="527"/>
      <c r="JQI1" s="527"/>
      <c r="JQJ1" s="527"/>
      <c r="JQK1" s="527"/>
      <c r="JQL1" s="527"/>
      <c r="JQM1" s="527"/>
      <c r="JQN1" s="527"/>
      <c r="JQO1" s="527"/>
      <c r="JQP1" s="527"/>
      <c r="JQQ1" s="527"/>
      <c r="JQR1" s="527"/>
      <c r="JQS1" s="527"/>
      <c r="JQT1" s="527"/>
      <c r="JQU1" s="527"/>
      <c r="JQV1" s="527"/>
      <c r="JQW1" s="527"/>
      <c r="JQX1" s="527"/>
      <c r="JQY1" s="527"/>
      <c r="JQZ1" s="527"/>
      <c r="JRA1" s="527"/>
      <c r="JRB1" s="527"/>
      <c r="JRC1" s="527"/>
      <c r="JRD1" s="527"/>
      <c r="JRE1" s="527"/>
      <c r="JRF1" s="527"/>
      <c r="JRG1" s="527"/>
      <c r="JRH1" s="527"/>
      <c r="JRI1" s="527"/>
      <c r="JRJ1" s="527"/>
      <c r="JRK1" s="527"/>
      <c r="JRL1" s="527"/>
      <c r="JRM1" s="527"/>
      <c r="JRN1" s="527"/>
      <c r="JRO1" s="527"/>
      <c r="JRP1" s="527"/>
      <c r="JRQ1" s="527"/>
      <c r="JRR1" s="527"/>
      <c r="JRS1" s="527"/>
      <c r="JRT1" s="527"/>
      <c r="JRU1" s="527"/>
      <c r="JRV1" s="527"/>
      <c r="JRW1" s="527"/>
      <c r="JRX1" s="527"/>
      <c r="JRY1" s="527"/>
      <c r="JRZ1" s="527"/>
      <c r="JSA1" s="527"/>
      <c r="JSB1" s="527"/>
      <c r="JSC1" s="527"/>
      <c r="JSD1" s="527"/>
      <c r="JSE1" s="527"/>
      <c r="JSF1" s="527"/>
      <c r="JSG1" s="527"/>
      <c r="JSH1" s="527"/>
      <c r="JSI1" s="527"/>
      <c r="JSJ1" s="527"/>
      <c r="JSK1" s="527"/>
      <c r="JSL1" s="527"/>
      <c r="JSM1" s="527"/>
      <c r="JSN1" s="527"/>
      <c r="JSO1" s="527"/>
      <c r="JSP1" s="527"/>
      <c r="JSQ1" s="527"/>
      <c r="JSR1" s="527"/>
      <c r="JSS1" s="527"/>
      <c r="JST1" s="527"/>
      <c r="JSU1" s="527"/>
      <c r="JSV1" s="527"/>
      <c r="JSW1" s="527"/>
      <c r="JSX1" s="527"/>
      <c r="JSY1" s="527"/>
      <c r="JSZ1" s="527"/>
      <c r="JTA1" s="527"/>
      <c r="JTB1" s="527"/>
      <c r="JTC1" s="527"/>
      <c r="JTD1" s="527"/>
      <c r="JTE1" s="527"/>
      <c r="JTF1" s="527"/>
      <c r="JTG1" s="527"/>
      <c r="JTH1" s="527"/>
      <c r="JTI1" s="527"/>
      <c r="JTJ1" s="527"/>
      <c r="JTK1" s="527"/>
      <c r="JTL1" s="527"/>
      <c r="JTM1" s="527"/>
      <c r="JTN1" s="527"/>
      <c r="JTO1" s="527"/>
      <c r="JTP1" s="527"/>
      <c r="JTQ1" s="527"/>
      <c r="JTR1" s="527"/>
      <c r="JTS1" s="527"/>
      <c r="JTT1" s="527"/>
      <c r="JTU1" s="527"/>
      <c r="JTV1" s="527"/>
      <c r="JTW1" s="527"/>
      <c r="JTX1" s="527"/>
      <c r="JTY1" s="527"/>
      <c r="JTZ1" s="527"/>
      <c r="JUA1" s="527"/>
      <c r="JUB1" s="527"/>
      <c r="JUC1" s="527"/>
      <c r="JUD1" s="527"/>
      <c r="JUE1" s="527"/>
      <c r="JUF1" s="527"/>
      <c r="JUG1" s="527"/>
      <c r="JUH1" s="527"/>
      <c r="JUI1" s="527"/>
      <c r="JUJ1" s="527"/>
      <c r="JUK1" s="527"/>
      <c r="JUL1" s="527"/>
      <c r="JUM1" s="527"/>
      <c r="JUN1" s="527"/>
      <c r="JUO1" s="527"/>
      <c r="JUP1" s="527"/>
      <c r="JUQ1" s="527"/>
      <c r="JUR1" s="527"/>
      <c r="JUS1" s="527"/>
      <c r="JUT1" s="527"/>
      <c r="JUU1" s="527"/>
      <c r="JUV1" s="527"/>
      <c r="JUW1" s="527"/>
      <c r="JUX1" s="527"/>
      <c r="JUY1" s="527"/>
      <c r="JUZ1" s="527"/>
      <c r="JVA1" s="527"/>
      <c r="JVB1" s="527"/>
      <c r="JVC1" s="527"/>
      <c r="JVD1" s="527"/>
      <c r="JVE1" s="527"/>
      <c r="JVF1" s="527"/>
      <c r="JVG1" s="527"/>
      <c r="JVH1" s="527"/>
      <c r="JVI1" s="527"/>
      <c r="JVJ1" s="527"/>
      <c r="JVK1" s="527"/>
      <c r="JVL1" s="527"/>
      <c r="JVM1" s="527"/>
      <c r="JVN1" s="527"/>
      <c r="JVO1" s="527"/>
      <c r="JVP1" s="527"/>
      <c r="JVQ1" s="527"/>
      <c r="JVR1" s="527"/>
      <c r="JVS1" s="527"/>
      <c r="JVT1" s="527"/>
      <c r="JVU1" s="527"/>
      <c r="JVV1" s="527"/>
      <c r="JVW1" s="527"/>
      <c r="JVX1" s="527"/>
      <c r="JVY1" s="527"/>
      <c r="JVZ1" s="527"/>
      <c r="JWA1" s="527"/>
      <c r="JWB1" s="527"/>
      <c r="JWC1" s="527"/>
      <c r="JWD1" s="527"/>
      <c r="JWE1" s="527"/>
      <c r="JWF1" s="527"/>
      <c r="JWG1" s="527"/>
      <c r="JWH1" s="527"/>
      <c r="JWI1" s="527"/>
      <c r="JWJ1" s="527"/>
      <c r="JWK1" s="527"/>
      <c r="JWL1" s="527"/>
      <c r="JWM1" s="527"/>
      <c r="JWN1" s="527"/>
      <c r="JWO1" s="527"/>
      <c r="JWP1" s="527"/>
      <c r="JWQ1" s="527"/>
      <c r="JWR1" s="527"/>
      <c r="JWS1" s="527"/>
      <c r="JWT1" s="527"/>
      <c r="JWU1" s="527"/>
      <c r="JWV1" s="527"/>
      <c r="JWW1" s="527"/>
      <c r="JWX1" s="527"/>
      <c r="JWY1" s="527"/>
      <c r="JWZ1" s="527"/>
      <c r="JXA1" s="527"/>
      <c r="JXB1" s="527"/>
      <c r="JXC1" s="527"/>
      <c r="JXD1" s="527"/>
      <c r="JXE1" s="527"/>
      <c r="JXF1" s="527"/>
      <c r="JXG1" s="527"/>
      <c r="JXH1" s="527"/>
      <c r="JXI1" s="527"/>
      <c r="JXJ1" s="527"/>
      <c r="JXK1" s="527"/>
      <c r="JXL1" s="527"/>
      <c r="JXM1" s="527"/>
      <c r="JXN1" s="527"/>
      <c r="JXO1" s="527"/>
      <c r="JXP1" s="527"/>
      <c r="JXQ1" s="527"/>
      <c r="JXR1" s="527"/>
      <c r="JXS1" s="527"/>
      <c r="JXT1" s="527"/>
      <c r="JXU1" s="527"/>
      <c r="JXV1" s="527"/>
      <c r="JXW1" s="527"/>
      <c r="JXX1" s="527"/>
      <c r="JXY1" s="527"/>
      <c r="JXZ1" s="527"/>
      <c r="JYA1" s="527"/>
      <c r="JYB1" s="527"/>
      <c r="JYC1" s="527"/>
      <c r="JYD1" s="527"/>
      <c r="JYE1" s="527"/>
      <c r="JYF1" s="527"/>
      <c r="JYG1" s="527"/>
      <c r="JYH1" s="527"/>
      <c r="JYI1" s="527"/>
      <c r="JYJ1" s="527"/>
      <c r="JYK1" s="527"/>
      <c r="JYL1" s="527"/>
      <c r="JYM1" s="527"/>
      <c r="JYN1" s="527"/>
      <c r="JYO1" s="527"/>
      <c r="JYP1" s="527"/>
      <c r="JYQ1" s="527"/>
      <c r="JYR1" s="527"/>
      <c r="JYS1" s="527"/>
      <c r="JYT1" s="527"/>
      <c r="JYU1" s="527"/>
      <c r="JYV1" s="527"/>
      <c r="JYW1" s="527"/>
      <c r="JYX1" s="527"/>
      <c r="JYY1" s="527"/>
      <c r="JYZ1" s="527"/>
      <c r="JZA1" s="527"/>
      <c r="JZB1" s="527"/>
      <c r="JZC1" s="527"/>
      <c r="JZD1" s="527"/>
      <c r="JZE1" s="527"/>
      <c r="JZF1" s="527"/>
      <c r="JZG1" s="527"/>
      <c r="JZH1" s="527"/>
      <c r="JZI1" s="527"/>
      <c r="JZJ1" s="527"/>
      <c r="JZK1" s="527"/>
      <c r="JZL1" s="527"/>
      <c r="JZM1" s="527"/>
      <c r="JZN1" s="527"/>
      <c r="JZO1" s="527"/>
      <c r="JZP1" s="527"/>
      <c r="JZQ1" s="527"/>
      <c r="JZR1" s="527"/>
      <c r="JZS1" s="527"/>
      <c r="JZT1" s="527"/>
      <c r="JZU1" s="527"/>
      <c r="JZV1" s="527"/>
      <c r="JZW1" s="527"/>
      <c r="JZX1" s="527"/>
      <c r="JZY1" s="527"/>
      <c r="JZZ1" s="527"/>
      <c r="KAA1" s="527"/>
      <c r="KAB1" s="527"/>
      <c r="KAC1" s="527"/>
      <c r="KAD1" s="527"/>
      <c r="KAE1" s="527"/>
      <c r="KAF1" s="527"/>
      <c r="KAG1" s="527"/>
      <c r="KAH1" s="527"/>
      <c r="KAI1" s="527"/>
      <c r="KAJ1" s="527"/>
      <c r="KAK1" s="527"/>
      <c r="KAL1" s="527"/>
      <c r="KAM1" s="527"/>
      <c r="KAN1" s="527"/>
      <c r="KAO1" s="527"/>
      <c r="KAP1" s="527"/>
      <c r="KAQ1" s="527"/>
      <c r="KAR1" s="527"/>
      <c r="KAS1" s="527"/>
      <c r="KAT1" s="527"/>
      <c r="KAU1" s="527"/>
      <c r="KAV1" s="527"/>
      <c r="KAW1" s="527"/>
      <c r="KAX1" s="527"/>
      <c r="KAY1" s="527"/>
      <c r="KAZ1" s="527"/>
      <c r="KBA1" s="527"/>
      <c r="KBB1" s="527"/>
      <c r="KBC1" s="527"/>
      <c r="KBD1" s="527"/>
      <c r="KBE1" s="527"/>
      <c r="KBF1" s="527"/>
      <c r="KBG1" s="527"/>
      <c r="KBH1" s="527"/>
      <c r="KBI1" s="527"/>
      <c r="KBJ1" s="527"/>
      <c r="KBK1" s="527"/>
      <c r="KBL1" s="527"/>
      <c r="KBM1" s="527"/>
      <c r="KBN1" s="527"/>
      <c r="KBO1" s="527"/>
      <c r="KBP1" s="527"/>
      <c r="KBQ1" s="527"/>
      <c r="KBR1" s="527"/>
      <c r="KBS1" s="527"/>
      <c r="KBT1" s="527"/>
      <c r="KBU1" s="527"/>
      <c r="KBV1" s="527"/>
      <c r="KBW1" s="527"/>
      <c r="KBX1" s="527"/>
      <c r="KBY1" s="527"/>
      <c r="KBZ1" s="527"/>
      <c r="KCA1" s="527"/>
      <c r="KCB1" s="527"/>
      <c r="KCC1" s="527"/>
      <c r="KCD1" s="527"/>
      <c r="KCE1" s="527"/>
      <c r="KCF1" s="527"/>
      <c r="KCG1" s="527"/>
      <c r="KCH1" s="527"/>
      <c r="KCI1" s="527"/>
      <c r="KCJ1" s="527"/>
      <c r="KCK1" s="527"/>
      <c r="KCL1" s="527"/>
      <c r="KCM1" s="527"/>
      <c r="KCN1" s="527"/>
      <c r="KCO1" s="527"/>
      <c r="KCP1" s="527"/>
      <c r="KCQ1" s="527"/>
      <c r="KCR1" s="527"/>
      <c r="KCS1" s="527"/>
      <c r="KCT1" s="527"/>
      <c r="KCU1" s="527"/>
      <c r="KCV1" s="527"/>
      <c r="KCW1" s="527"/>
      <c r="KCX1" s="527"/>
      <c r="KCY1" s="527"/>
      <c r="KCZ1" s="527"/>
      <c r="KDA1" s="527"/>
      <c r="KDB1" s="527"/>
      <c r="KDC1" s="527"/>
      <c r="KDD1" s="527"/>
      <c r="KDE1" s="527"/>
      <c r="KDF1" s="527"/>
      <c r="KDG1" s="527"/>
      <c r="KDH1" s="527"/>
      <c r="KDI1" s="527"/>
      <c r="KDJ1" s="527"/>
      <c r="KDK1" s="527"/>
      <c r="KDL1" s="527"/>
      <c r="KDM1" s="527"/>
      <c r="KDN1" s="527"/>
      <c r="KDO1" s="527"/>
      <c r="KDP1" s="527"/>
      <c r="KDQ1" s="527"/>
      <c r="KDR1" s="527"/>
      <c r="KDS1" s="527"/>
      <c r="KDT1" s="527"/>
      <c r="KDU1" s="527"/>
      <c r="KDV1" s="527"/>
      <c r="KDW1" s="527"/>
      <c r="KDX1" s="527"/>
      <c r="KDY1" s="527"/>
      <c r="KDZ1" s="527"/>
      <c r="KEA1" s="527"/>
      <c r="KEB1" s="527"/>
      <c r="KEC1" s="527"/>
      <c r="KED1" s="527"/>
      <c r="KEE1" s="527"/>
      <c r="KEF1" s="527"/>
      <c r="KEG1" s="527"/>
      <c r="KEH1" s="527"/>
      <c r="KEI1" s="527"/>
      <c r="KEJ1" s="527"/>
      <c r="KEK1" s="527"/>
      <c r="KEL1" s="527"/>
      <c r="KEM1" s="527"/>
      <c r="KEN1" s="527"/>
      <c r="KEO1" s="527"/>
      <c r="KEP1" s="527"/>
      <c r="KEQ1" s="527"/>
      <c r="KER1" s="527"/>
      <c r="KES1" s="527"/>
      <c r="KET1" s="527"/>
      <c r="KEU1" s="527"/>
      <c r="KEV1" s="527"/>
      <c r="KEW1" s="527"/>
      <c r="KEX1" s="527"/>
      <c r="KEY1" s="527"/>
      <c r="KEZ1" s="527"/>
      <c r="KFA1" s="527"/>
      <c r="KFB1" s="527"/>
      <c r="KFC1" s="527"/>
      <c r="KFD1" s="527"/>
      <c r="KFE1" s="527"/>
      <c r="KFF1" s="527"/>
      <c r="KFG1" s="527"/>
      <c r="KFH1" s="527"/>
      <c r="KFI1" s="527"/>
      <c r="KFJ1" s="527"/>
      <c r="KFK1" s="527"/>
      <c r="KFL1" s="527"/>
      <c r="KFM1" s="527"/>
      <c r="KFN1" s="527"/>
      <c r="KFO1" s="527"/>
      <c r="KFP1" s="527"/>
      <c r="KFQ1" s="527"/>
      <c r="KFR1" s="527"/>
      <c r="KFS1" s="527"/>
      <c r="KFT1" s="527"/>
      <c r="KFU1" s="527"/>
      <c r="KFV1" s="527"/>
      <c r="KFW1" s="527"/>
      <c r="KFX1" s="527"/>
      <c r="KFY1" s="527"/>
      <c r="KFZ1" s="527"/>
      <c r="KGA1" s="527"/>
      <c r="KGB1" s="527"/>
      <c r="KGC1" s="527"/>
      <c r="KGD1" s="527"/>
      <c r="KGE1" s="527"/>
      <c r="KGF1" s="527"/>
      <c r="KGG1" s="527"/>
      <c r="KGH1" s="527"/>
      <c r="KGI1" s="527"/>
      <c r="KGJ1" s="527"/>
      <c r="KGK1" s="527"/>
      <c r="KGL1" s="527"/>
      <c r="KGM1" s="527"/>
      <c r="KGN1" s="527"/>
      <c r="KGO1" s="527"/>
      <c r="KGP1" s="527"/>
      <c r="KGQ1" s="527"/>
      <c r="KGR1" s="527"/>
      <c r="KGS1" s="527"/>
      <c r="KGT1" s="527"/>
      <c r="KGU1" s="527"/>
      <c r="KGV1" s="527"/>
      <c r="KGW1" s="527"/>
      <c r="KGX1" s="527"/>
      <c r="KGY1" s="527"/>
      <c r="KGZ1" s="527"/>
      <c r="KHA1" s="527"/>
      <c r="KHB1" s="527"/>
      <c r="KHC1" s="527"/>
      <c r="KHD1" s="527"/>
      <c r="KHE1" s="527"/>
      <c r="KHF1" s="527"/>
      <c r="KHG1" s="527"/>
      <c r="KHH1" s="527"/>
      <c r="KHI1" s="527"/>
      <c r="KHJ1" s="527"/>
      <c r="KHK1" s="527"/>
      <c r="KHL1" s="527"/>
      <c r="KHM1" s="527"/>
      <c r="KHN1" s="527"/>
      <c r="KHO1" s="527"/>
      <c r="KHP1" s="527"/>
      <c r="KHQ1" s="527"/>
      <c r="KHR1" s="527"/>
      <c r="KHS1" s="527"/>
      <c r="KHT1" s="527"/>
      <c r="KHU1" s="527"/>
      <c r="KHV1" s="527"/>
      <c r="KHW1" s="527"/>
      <c r="KHX1" s="527"/>
      <c r="KHY1" s="527"/>
      <c r="KHZ1" s="527"/>
      <c r="KIA1" s="527"/>
      <c r="KIB1" s="527"/>
      <c r="KIC1" s="527"/>
      <c r="KID1" s="527"/>
      <c r="KIE1" s="527"/>
      <c r="KIF1" s="527"/>
      <c r="KIG1" s="527"/>
      <c r="KIH1" s="527"/>
      <c r="KII1" s="527"/>
      <c r="KIJ1" s="527"/>
      <c r="KIK1" s="527"/>
      <c r="KIL1" s="527"/>
      <c r="KIM1" s="527"/>
      <c r="KIN1" s="527"/>
      <c r="KIO1" s="527"/>
      <c r="KIP1" s="527"/>
      <c r="KIQ1" s="527"/>
      <c r="KIR1" s="527"/>
      <c r="KIS1" s="527"/>
      <c r="KIT1" s="527"/>
      <c r="KIU1" s="527"/>
      <c r="KIV1" s="527"/>
      <c r="KIW1" s="527"/>
      <c r="KIX1" s="527"/>
      <c r="KIY1" s="527"/>
      <c r="KIZ1" s="527"/>
      <c r="KJA1" s="527"/>
      <c r="KJB1" s="527"/>
      <c r="KJC1" s="527"/>
      <c r="KJD1" s="527"/>
      <c r="KJE1" s="527"/>
      <c r="KJF1" s="527"/>
      <c r="KJG1" s="527"/>
      <c r="KJH1" s="527"/>
      <c r="KJI1" s="527"/>
      <c r="KJJ1" s="527"/>
      <c r="KJK1" s="527"/>
      <c r="KJL1" s="527"/>
      <c r="KJM1" s="527"/>
      <c r="KJN1" s="527"/>
      <c r="KJO1" s="527"/>
      <c r="KJP1" s="527"/>
      <c r="KJQ1" s="527"/>
      <c r="KJR1" s="527"/>
      <c r="KJS1" s="527"/>
      <c r="KJT1" s="527"/>
      <c r="KJU1" s="527"/>
      <c r="KJV1" s="527"/>
      <c r="KJW1" s="527"/>
      <c r="KJX1" s="527"/>
      <c r="KJY1" s="527"/>
      <c r="KJZ1" s="527"/>
      <c r="KKA1" s="527"/>
      <c r="KKB1" s="527"/>
      <c r="KKC1" s="527"/>
      <c r="KKD1" s="527"/>
      <c r="KKE1" s="527"/>
      <c r="KKF1" s="527"/>
      <c r="KKG1" s="527"/>
      <c r="KKH1" s="527"/>
      <c r="KKI1" s="527"/>
      <c r="KKJ1" s="527"/>
      <c r="KKK1" s="527"/>
      <c r="KKL1" s="527"/>
      <c r="KKM1" s="527"/>
      <c r="KKN1" s="527"/>
      <c r="KKO1" s="527"/>
      <c r="KKP1" s="527"/>
      <c r="KKQ1" s="527"/>
      <c r="KKR1" s="527"/>
      <c r="KKS1" s="527"/>
      <c r="KKT1" s="527"/>
      <c r="KKU1" s="527"/>
      <c r="KKV1" s="527"/>
      <c r="KKW1" s="527"/>
      <c r="KKX1" s="527"/>
      <c r="KKY1" s="527"/>
      <c r="KKZ1" s="527"/>
      <c r="KLA1" s="527"/>
      <c r="KLB1" s="527"/>
      <c r="KLC1" s="527"/>
      <c r="KLD1" s="527"/>
      <c r="KLE1" s="527"/>
      <c r="KLF1" s="527"/>
      <c r="KLG1" s="527"/>
      <c r="KLH1" s="527"/>
      <c r="KLI1" s="527"/>
      <c r="KLJ1" s="527"/>
      <c r="KLK1" s="527"/>
      <c r="KLL1" s="527"/>
      <c r="KLM1" s="527"/>
      <c r="KLN1" s="527"/>
      <c r="KLO1" s="527"/>
      <c r="KLP1" s="527"/>
      <c r="KLQ1" s="527"/>
      <c r="KLR1" s="527"/>
      <c r="KLS1" s="527"/>
      <c r="KLT1" s="527"/>
      <c r="KLU1" s="527"/>
      <c r="KLV1" s="527"/>
      <c r="KLW1" s="527"/>
      <c r="KLX1" s="527"/>
      <c r="KLY1" s="527"/>
      <c r="KLZ1" s="527"/>
      <c r="KMA1" s="527"/>
      <c r="KMB1" s="527"/>
      <c r="KMC1" s="527"/>
      <c r="KMD1" s="527"/>
      <c r="KME1" s="527"/>
      <c r="KMF1" s="527"/>
      <c r="KMG1" s="527"/>
      <c r="KMH1" s="527"/>
      <c r="KMI1" s="527"/>
      <c r="KMJ1" s="527"/>
      <c r="KMK1" s="527"/>
      <c r="KML1" s="527"/>
      <c r="KMM1" s="527"/>
      <c r="KMN1" s="527"/>
      <c r="KMO1" s="527"/>
      <c r="KMP1" s="527"/>
      <c r="KMQ1" s="527"/>
      <c r="KMR1" s="527"/>
      <c r="KMS1" s="527"/>
      <c r="KMT1" s="527"/>
      <c r="KMU1" s="527"/>
      <c r="KMV1" s="527"/>
      <c r="KMW1" s="527"/>
      <c r="KMX1" s="527"/>
      <c r="KMY1" s="527"/>
      <c r="KMZ1" s="527"/>
      <c r="KNA1" s="527"/>
      <c r="KNB1" s="527"/>
      <c r="KNC1" s="527"/>
      <c r="KND1" s="527"/>
      <c r="KNE1" s="527"/>
      <c r="KNF1" s="527"/>
      <c r="KNG1" s="527"/>
      <c r="KNH1" s="527"/>
      <c r="KNI1" s="527"/>
      <c r="KNJ1" s="527"/>
      <c r="KNK1" s="527"/>
      <c r="KNL1" s="527"/>
      <c r="KNM1" s="527"/>
      <c r="KNN1" s="527"/>
      <c r="KNO1" s="527"/>
      <c r="KNP1" s="527"/>
      <c r="KNQ1" s="527"/>
      <c r="KNR1" s="527"/>
      <c r="KNS1" s="527"/>
      <c r="KNT1" s="527"/>
      <c r="KNU1" s="527"/>
      <c r="KNV1" s="527"/>
      <c r="KNW1" s="527"/>
      <c r="KNX1" s="527"/>
      <c r="KNY1" s="527"/>
      <c r="KNZ1" s="527"/>
      <c r="KOA1" s="527"/>
      <c r="KOB1" s="527"/>
      <c r="KOC1" s="527"/>
      <c r="KOD1" s="527"/>
      <c r="KOE1" s="527"/>
      <c r="KOF1" s="527"/>
      <c r="KOG1" s="527"/>
      <c r="KOH1" s="527"/>
      <c r="KOI1" s="527"/>
      <c r="KOJ1" s="527"/>
      <c r="KOK1" s="527"/>
      <c r="KOL1" s="527"/>
      <c r="KOM1" s="527"/>
      <c r="KON1" s="527"/>
      <c r="KOO1" s="527"/>
      <c r="KOP1" s="527"/>
      <c r="KOQ1" s="527"/>
      <c r="KOR1" s="527"/>
      <c r="KOS1" s="527"/>
      <c r="KOT1" s="527"/>
      <c r="KOU1" s="527"/>
      <c r="KOV1" s="527"/>
      <c r="KOW1" s="527"/>
      <c r="KOX1" s="527"/>
      <c r="KOY1" s="527"/>
      <c r="KOZ1" s="527"/>
      <c r="KPA1" s="527"/>
      <c r="KPB1" s="527"/>
      <c r="KPC1" s="527"/>
      <c r="KPD1" s="527"/>
      <c r="KPE1" s="527"/>
      <c r="KPF1" s="527"/>
      <c r="KPG1" s="527"/>
      <c r="KPH1" s="527"/>
      <c r="KPI1" s="527"/>
      <c r="KPJ1" s="527"/>
      <c r="KPK1" s="527"/>
      <c r="KPL1" s="527"/>
      <c r="KPM1" s="527"/>
      <c r="KPN1" s="527"/>
      <c r="KPO1" s="527"/>
      <c r="KPP1" s="527"/>
      <c r="KPQ1" s="527"/>
      <c r="KPR1" s="527"/>
      <c r="KPS1" s="527"/>
      <c r="KPT1" s="527"/>
      <c r="KPU1" s="527"/>
      <c r="KPV1" s="527"/>
      <c r="KPW1" s="527"/>
      <c r="KPX1" s="527"/>
      <c r="KPY1" s="527"/>
      <c r="KPZ1" s="527"/>
      <c r="KQA1" s="527"/>
      <c r="KQB1" s="527"/>
      <c r="KQC1" s="527"/>
      <c r="KQD1" s="527"/>
      <c r="KQE1" s="527"/>
      <c r="KQF1" s="527"/>
      <c r="KQG1" s="527"/>
      <c r="KQH1" s="527"/>
      <c r="KQI1" s="527"/>
      <c r="KQJ1" s="527"/>
      <c r="KQK1" s="527"/>
      <c r="KQL1" s="527"/>
      <c r="KQM1" s="527"/>
      <c r="KQN1" s="527"/>
      <c r="KQO1" s="527"/>
      <c r="KQP1" s="527"/>
      <c r="KQQ1" s="527"/>
      <c r="KQR1" s="527"/>
      <c r="KQS1" s="527"/>
      <c r="KQT1" s="527"/>
      <c r="KQU1" s="527"/>
      <c r="KQV1" s="527"/>
      <c r="KQW1" s="527"/>
      <c r="KQX1" s="527"/>
      <c r="KQY1" s="527"/>
      <c r="KQZ1" s="527"/>
      <c r="KRA1" s="527"/>
      <c r="KRB1" s="527"/>
      <c r="KRC1" s="527"/>
      <c r="KRD1" s="527"/>
      <c r="KRE1" s="527"/>
      <c r="KRF1" s="527"/>
      <c r="KRG1" s="527"/>
      <c r="KRH1" s="527"/>
      <c r="KRI1" s="527"/>
      <c r="KRJ1" s="527"/>
      <c r="KRK1" s="527"/>
      <c r="KRL1" s="527"/>
      <c r="KRM1" s="527"/>
      <c r="KRN1" s="527"/>
      <c r="KRO1" s="527"/>
      <c r="KRP1" s="527"/>
      <c r="KRQ1" s="527"/>
      <c r="KRR1" s="527"/>
      <c r="KRS1" s="527"/>
      <c r="KRT1" s="527"/>
      <c r="KRU1" s="527"/>
      <c r="KRV1" s="527"/>
      <c r="KRW1" s="527"/>
      <c r="KRX1" s="527"/>
      <c r="KRY1" s="527"/>
      <c r="KRZ1" s="527"/>
      <c r="KSA1" s="527"/>
      <c r="KSB1" s="527"/>
      <c r="KSC1" s="527"/>
      <c r="KSD1" s="527"/>
      <c r="KSE1" s="527"/>
      <c r="KSF1" s="527"/>
      <c r="KSG1" s="527"/>
      <c r="KSH1" s="527"/>
      <c r="KSI1" s="527"/>
      <c r="KSJ1" s="527"/>
      <c r="KSK1" s="527"/>
      <c r="KSL1" s="527"/>
      <c r="KSM1" s="527"/>
      <c r="KSN1" s="527"/>
      <c r="KSO1" s="527"/>
      <c r="KSP1" s="527"/>
      <c r="KSQ1" s="527"/>
      <c r="KSR1" s="527"/>
      <c r="KSS1" s="527"/>
      <c r="KST1" s="527"/>
      <c r="KSU1" s="527"/>
      <c r="KSV1" s="527"/>
      <c r="KSW1" s="527"/>
      <c r="KSX1" s="527"/>
      <c r="KSY1" s="527"/>
      <c r="KSZ1" s="527"/>
      <c r="KTA1" s="527"/>
      <c r="KTB1" s="527"/>
      <c r="KTC1" s="527"/>
      <c r="KTD1" s="527"/>
      <c r="KTE1" s="527"/>
      <c r="KTF1" s="527"/>
      <c r="KTG1" s="527"/>
      <c r="KTH1" s="527"/>
      <c r="KTI1" s="527"/>
      <c r="KTJ1" s="527"/>
      <c r="KTK1" s="527"/>
      <c r="KTL1" s="527"/>
      <c r="KTM1" s="527"/>
      <c r="KTN1" s="527"/>
      <c r="KTO1" s="527"/>
      <c r="KTP1" s="527"/>
      <c r="KTQ1" s="527"/>
      <c r="KTR1" s="527"/>
      <c r="KTS1" s="527"/>
      <c r="KTT1" s="527"/>
      <c r="KTU1" s="527"/>
      <c r="KTV1" s="527"/>
      <c r="KTW1" s="527"/>
      <c r="KTX1" s="527"/>
      <c r="KTY1" s="527"/>
      <c r="KTZ1" s="527"/>
      <c r="KUA1" s="527"/>
      <c r="KUB1" s="527"/>
      <c r="KUC1" s="527"/>
      <c r="KUD1" s="527"/>
      <c r="KUE1" s="527"/>
      <c r="KUF1" s="527"/>
      <c r="KUG1" s="527"/>
      <c r="KUH1" s="527"/>
      <c r="KUI1" s="527"/>
      <c r="KUJ1" s="527"/>
      <c r="KUK1" s="527"/>
      <c r="KUL1" s="527"/>
      <c r="KUM1" s="527"/>
      <c r="KUN1" s="527"/>
      <c r="KUO1" s="527"/>
      <c r="KUP1" s="527"/>
      <c r="KUQ1" s="527"/>
      <c r="KUR1" s="527"/>
      <c r="KUS1" s="527"/>
      <c r="KUT1" s="527"/>
      <c r="KUU1" s="527"/>
      <c r="KUV1" s="527"/>
      <c r="KUW1" s="527"/>
      <c r="KUX1" s="527"/>
      <c r="KUY1" s="527"/>
      <c r="KUZ1" s="527"/>
      <c r="KVA1" s="527"/>
      <c r="KVB1" s="527"/>
      <c r="KVC1" s="527"/>
      <c r="KVD1" s="527"/>
      <c r="KVE1" s="527"/>
      <c r="KVF1" s="527"/>
      <c r="KVG1" s="527"/>
      <c r="KVH1" s="527"/>
      <c r="KVI1" s="527"/>
      <c r="KVJ1" s="527"/>
      <c r="KVK1" s="527"/>
      <c r="KVL1" s="527"/>
      <c r="KVM1" s="527"/>
      <c r="KVN1" s="527"/>
      <c r="KVO1" s="527"/>
      <c r="KVP1" s="527"/>
      <c r="KVQ1" s="527"/>
      <c r="KVR1" s="527"/>
      <c r="KVS1" s="527"/>
      <c r="KVT1" s="527"/>
      <c r="KVU1" s="527"/>
      <c r="KVV1" s="527"/>
      <c r="KVW1" s="527"/>
      <c r="KVX1" s="527"/>
      <c r="KVY1" s="527"/>
      <c r="KVZ1" s="527"/>
      <c r="KWA1" s="527"/>
      <c r="KWB1" s="527"/>
      <c r="KWC1" s="527"/>
      <c r="KWD1" s="527"/>
      <c r="KWE1" s="527"/>
      <c r="KWF1" s="527"/>
      <c r="KWG1" s="527"/>
      <c r="KWH1" s="527"/>
      <c r="KWI1" s="527"/>
      <c r="KWJ1" s="527"/>
      <c r="KWK1" s="527"/>
      <c r="KWL1" s="527"/>
      <c r="KWM1" s="527"/>
      <c r="KWN1" s="527"/>
      <c r="KWO1" s="527"/>
      <c r="KWP1" s="527"/>
      <c r="KWQ1" s="527"/>
      <c r="KWR1" s="527"/>
      <c r="KWS1" s="527"/>
      <c r="KWT1" s="527"/>
      <c r="KWU1" s="527"/>
      <c r="KWV1" s="527"/>
      <c r="KWW1" s="527"/>
      <c r="KWX1" s="527"/>
      <c r="KWY1" s="527"/>
      <c r="KWZ1" s="527"/>
      <c r="KXA1" s="527"/>
      <c r="KXB1" s="527"/>
      <c r="KXC1" s="527"/>
      <c r="KXD1" s="527"/>
      <c r="KXE1" s="527"/>
      <c r="KXF1" s="527"/>
      <c r="KXG1" s="527"/>
      <c r="KXH1" s="527"/>
      <c r="KXI1" s="527"/>
      <c r="KXJ1" s="527"/>
      <c r="KXK1" s="527"/>
      <c r="KXL1" s="527"/>
      <c r="KXM1" s="527"/>
      <c r="KXN1" s="527"/>
      <c r="KXO1" s="527"/>
      <c r="KXP1" s="527"/>
      <c r="KXQ1" s="527"/>
      <c r="KXR1" s="527"/>
      <c r="KXS1" s="527"/>
      <c r="KXT1" s="527"/>
      <c r="KXU1" s="527"/>
      <c r="KXV1" s="527"/>
      <c r="KXW1" s="527"/>
      <c r="KXX1" s="527"/>
      <c r="KXY1" s="527"/>
      <c r="KXZ1" s="527"/>
      <c r="KYA1" s="527"/>
      <c r="KYB1" s="527"/>
      <c r="KYC1" s="527"/>
      <c r="KYD1" s="527"/>
      <c r="KYE1" s="527"/>
      <c r="KYF1" s="527"/>
      <c r="KYG1" s="527"/>
      <c r="KYH1" s="527"/>
      <c r="KYI1" s="527"/>
      <c r="KYJ1" s="527"/>
      <c r="KYK1" s="527"/>
      <c r="KYL1" s="527"/>
      <c r="KYM1" s="527"/>
      <c r="KYN1" s="527"/>
      <c r="KYO1" s="527"/>
      <c r="KYP1" s="527"/>
      <c r="KYQ1" s="527"/>
      <c r="KYR1" s="527"/>
      <c r="KYS1" s="527"/>
      <c r="KYT1" s="527"/>
      <c r="KYU1" s="527"/>
      <c r="KYV1" s="527"/>
      <c r="KYW1" s="527"/>
      <c r="KYX1" s="527"/>
      <c r="KYY1" s="527"/>
      <c r="KYZ1" s="527"/>
      <c r="KZA1" s="527"/>
      <c r="KZB1" s="527"/>
      <c r="KZC1" s="527"/>
      <c r="KZD1" s="527"/>
      <c r="KZE1" s="527"/>
      <c r="KZF1" s="527"/>
      <c r="KZG1" s="527"/>
      <c r="KZH1" s="527"/>
      <c r="KZI1" s="527"/>
      <c r="KZJ1" s="527"/>
      <c r="KZK1" s="527"/>
      <c r="KZL1" s="527"/>
      <c r="KZM1" s="527"/>
      <c r="KZN1" s="527"/>
      <c r="KZO1" s="527"/>
      <c r="KZP1" s="527"/>
      <c r="KZQ1" s="527"/>
      <c r="KZR1" s="527"/>
      <c r="KZS1" s="527"/>
      <c r="KZT1" s="527"/>
      <c r="KZU1" s="527"/>
      <c r="KZV1" s="527"/>
      <c r="KZW1" s="527"/>
      <c r="KZX1" s="527"/>
      <c r="KZY1" s="527"/>
      <c r="KZZ1" s="527"/>
      <c r="LAA1" s="527"/>
      <c r="LAB1" s="527"/>
      <c r="LAC1" s="527"/>
      <c r="LAD1" s="527"/>
      <c r="LAE1" s="527"/>
      <c r="LAF1" s="527"/>
      <c r="LAG1" s="527"/>
      <c r="LAH1" s="527"/>
      <c r="LAI1" s="527"/>
      <c r="LAJ1" s="527"/>
      <c r="LAK1" s="527"/>
      <c r="LAL1" s="527"/>
      <c r="LAM1" s="527"/>
      <c r="LAN1" s="527"/>
      <c r="LAO1" s="527"/>
      <c r="LAP1" s="527"/>
      <c r="LAQ1" s="527"/>
      <c r="LAR1" s="527"/>
      <c r="LAS1" s="527"/>
      <c r="LAT1" s="527"/>
      <c r="LAU1" s="527"/>
      <c r="LAV1" s="527"/>
      <c r="LAW1" s="527"/>
      <c r="LAX1" s="527"/>
      <c r="LAY1" s="527"/>
      <c r="LAZ1" s="527"/>
      <c r="LBA1" s="527"/>
      <c r="LBB1" s="527"/>
      <c r="LBC1" s="527"/>
      <c r="LBD1" s="527"/>
      <c r="LBE1" s="527"/>
      <c r="LBF1" s="527"/>
      <c r="LBG1" s="527"/>
      <c r="LBH1" s="527"/>
      <c r="LBI1" s="527"/>
      <c r="LBJ1" s="527"/>
      <c r="LBK1" s="527"/>
      <c r="LBL1" s="527"/>
      <c r="LBM1" s="527"/>
      <c r="LBN1" s="527"/>
      <c r="LBO1" s="527"/>
      <c r="LBP1" s="527"/>
      <c r="LBQ1" s="527"/>
      <c r="LBR1" s="527"/>
      <c r="LBS1" s="527"/>
      <c r="LBT1" s="527"/>
      <c r="LBU1" s="527"/>
      <c r="LBV1" s="527"/>
      <c r="LBW1" s="527"/>
      <c r="LBX1" s="527"/>
      <c r="LBY1" s="527"/>
      <c r="LBZ1" s="527"/>
      <c r="LCA1" s="527"/>
      <c r="LCB1" s="527"/>
      <c r="LCC1" s="527"/>
      <c r="LCD1" s="527"/>
      <c r="LCE1" s="527"/>
      <c r="LCF1" s="527"/>
      <c r="LCG1" s="527"/>
      <c r="LCH1" s="527"/>
      <c r="LCI1" s="527"/>
      <c r="LCJ1" s="527"/>
      <c r="LCK1" s="527"/>
      <c r="LCL1" s="527"/>
      <c r="LCM1" s="527"/>
      <c r="LCN1" s="527"/>
      <c r="LCO1" s="527"/>
      <c r="LCP1" s="527"/>
      <c r="LCQ1" s="527"/>
      <c r="LCR1" s="527"/>
      <c r="LCS1" s="527"/>
      <c r="LCT1" s="527"/>
      <c r="LCU1" s="527"/>
      <c r="LCV1" s="527"/>
      <c r="LCW1" s="527"/>
      <c r="LCX1" s="527"/>
      <c r="LCY1" s="527"/>
      <c r="LCZ1" s="527"/>
      <c r="LDA1" s="527"/>
      <c r="LDB1" s="527"/>
      <c r="LDC1" s="527"/>
      <c r="LDD1" s="527"/>
      <c r="LDE1" s="527"/>
      <c r="LDF1" s="527"/>
      <c r="LDG1" s="527"/>
      <c r="LDH1" s="527"/>
      <c r="LDI1" s="527"/>
      <c r="LDJ1" s="527"/>
      <c r="LDK1" s="527"/>
      <c r="LDL1" s="527"/>
      <c r="LDM1" s="527"/>
      <c r="LDN1" s="527"/>
      <c r="LDO1" s="527"/>
      <c r="LDP1" s="527"/>
      <c r="LDQ1" s="527"/>
      <c r="LDR1" s="527"/>
      <c r="LDS1" s="527"/>
      <c r="LDT1" s="527"/>
      <c r="LDU1" s="527"/>
      <c r="LDV1" s="527"/>
      <c r="LDW1" s="527"/>
      <c r="LDX1" s="527"/>
      <c r="LDY1" s="527"/>
      <c r="LDZ1" s="527"/>
      <c r="LEA1" s="527"/>
      <c r="LEB1" s="527"/>
      <c r="LEC1" s="527"/>
      <c r="LED1" s="527"/>
      <c r="LEE1" s="527"/>
      <c r="LEF1" s="527"/>
      <c r="LEG1" s="527"/>
      <c r="LEH1" s="527"/>
      <c r="LEI1" s="527"/>
      <c r="LEJ1" s="527"/>
      <c r="LEK1" s="527"/>
      <c r="LEL1" s="527"/>
      <c r="LEM1" s="527"/>
      <c r="LEN1" s="527"/>
      <c r="LEO1" s="527"/>
      <c r="LEP1" s="527"/>
      <c r="LEQ1" s="527"/>
      <c r="LER1" s="527"/>
      <c r="LES1" s="527"/>
      <c r="LET1" s="527"/>
      <c r="LEU1" s="527"/>
      <c r="LEV1" s="527"/>
      <c r="LEW1" s="527"/>
      <c r="LEX1" s="527"/>
      <c r="LEY1" s="527"/>
      <c r="LEZ1" s="527"/>
      <c r="LFA1" s="527"/>
      <c r="LFB1" s="527"/>
      <c r="LFC1" s="527"/>
      <c r="LFD1" s="527"/>
      <c r="LFE1" s="527"/>
      <c r="LFF1" s="527"/>
      <c r="LFG1" s="527"/>
      <c r="LFH1" s="527"/>
      <c r="LFI1" s="527"/>
      <c r="LFJ1" s="527"/>
      <c r="LFK1" s="527"/>
      <c r="LFL1" s="527"/>
      <c r="LFM1" s="527"/>
      <c r="LFN1" s="527"/>
      <c r="LFO1" s="527"/>
      <c r="LFP1" s="527"/>
      <c r="LFQ1" s="527"/>
      <c r="LFR1" s="527"/>
      <c r="LFS1" s="527"/>
      <c r="LFT1" s="527"/>
      <c r="LFU1" s="527"/>
      <c r="LFV1" s="527"/>
      <c r="LFW1" s="527"/>
      <c r="LFX1" s="527"/>
      <c r="LFY1" s="527"/>
      <c r="LFZ1" s="527"/>
      <c r="LGA1" s="527"/>
      <c r="LGB1" s="527"/>
      <c r="LGC1" s="527"/>
      <c r="LGD1" s="527"/>
      <c r="LGE1" s="527"/>
      <c r="LGF1" s="527"/>
      <c r="LGG1" s="527"/>
      <c r="LGH1" s="527"/>
      <c r="LGI1" s="527"/>
      <c r="LGJ1" s="527"/>
      <c r="LGK1" s="527"/>
      <c r="LGL1" s="527"/>
      <c r="LGM1" s="527"/>
      <c r="LGN1" s="527"/>
      <c r="LGO1" s="527"/>
      <c r="LGP1" s="527"/>
      <c r="LGQ1" s="527"/>
      <c r="LGR1" s="527"/>
      <c r="LGS1" s="527"/>
      <c r="LGT1" s="527"/>
      <c r="LGU1" s="527"/>
      <c r="LGV1" s="527"/>
      <c r="LGW1" s="527"/>
      <c r="LGX1" s="527"/>
      <c r="LGY1" s="527"/>
      <c r="LGZ1" s="527"/>
      <c r="LHA1" s="527"/>
      <c r="LHB1" s="527"/>
      <c r="LHC1" s="527"/>
      <c r="LHD1" s="527"/>
      <c r="LHE1" s="527"/>
      <c r="LHF1" s="527"/>
      <c r="LHG1" s="527"/>
      <c r="LHH1" s="527"/>
      <c r="LHI1" s="527"/>
      <c r="LHJ1" s="527"/>
      <c r="LHK1" s="527"/>
      <c r="LHL1" s="527"/>
      <c r="LHM1" s="527"/>
      <c r="LHN1" s="527"/>
      <c r="LHO1" s="527"/>
      <c r="LHP1" s="527"/>
      <c r="LHQ1" s="527"/>
      <c r="LHR1" s="527"/>
      <c r="LHS1" s="527"/>
      <c r="LHT1" s="527"/>
      <c r="LHU1" s="527"/>
      <c r="LHV1" s="527"/>
      <c r="LHW1" s="527"/>
      <c r="LHX1" s="527"/>
      <c r="LHY1" s="527"/>
      <c r="LHZ1" s="527"/>
      <c r="LIA1" s="527"/>
      <c r="LIB1" s="527"/>
      <c r="LIC1" s="527"/>
      <c r="LID1" s="527"/>
      <c r="LIE1" s="527"/>
      <c r="LIF1" s="527"/>
      <c r="LIG1" s="527"/>
      <c r="LIH1" s="527"/>
      <c r="LII1" s="527"/>
      <c r="LIJ1" s="527"/>
      <c r="LIK1" s="527"/>
      <c r="LIL1" s="527"/>
      <c r="LIM1" s="527"/>
      <c r="LIN1" s="527"/>
      <c r="LIO1" s="527"/>
      <c r="LIP1" s="527"/>
      <c r="LIQ1" s="527"/>
      <c r="LIR1" s="527"/>
      <c r="LIS1" s="527"/>
      <c r="LIT1" s="527"/>
      <c r="LIU1" s="527"/>
      <c r="LIV1" s="527"/>
      <c r="LIW1" s="527"/>
      <c r="LIX1" s="527"/>
      <c r="LIY1" s="527"/>
      <c r="LIZ1" s="527"/>
      <c r="LJA1" s="527"/>
      <c r="LJB1" s="527"/>
      <c r="LJC1" s="527"/>
      <c r="LJD1" s="527"/>
      <c r="LJE1" s="527"/>
      <c r="LJF1" s="527"/>
      <c r="LJG1" s="527"/>
      <c r="LJH1" s="527"/>
      <c r="LJI1" s="527"/>
      <c r="LJJ1" s="527"/>
      <c r="LJK1" s="527"/>
      <c r="LJL1" s="527"/>
      <c r="LJM1" s="527"/>
      <c r="LJN1" s="527"/>
      <c r="LJO1" s="527"/>
      <c r="LJP1" s="527"/>
      <c r="LJQ1" s="527"/>
      <c r="LJR1" s="527"/>
      <c r="LJS1" s="527"/>
      <c r="LJT1" s="527"/>
      <c r="LJU1" s="527"/>
      <c r="LJV1" s="527"/>
      <c r="LJW1" s="527"/>
      <c r="LJX1" s="527"/>
      <c r="LJY1" s="527"/>
      <c r="LJZ1" s="527"/>
      <c r="LKA1" s="527"/>
      <c r="LKB1" s="527"/>
      <c r="LKC1" s="527"/>
      <c r="LKD1" s="527"/>
      <c r="LKE1" s="527"/>
      <c r="LKF1" s="527"/>
      <c r="LKG1" s="527"/>
      <c r="LKH1" s="527"/>
      <c r="LKI1" s="527"/>
      <c r="LKJ1" s="527"/>
      <c r="LKK1" s="527"/>
      <c r="LKL1" s="527"/>
      <c r="LKM1" s="527"/>
      <c r="LKN1" s="527"/>
      <c r="LKO1" s="527"/>
      <c r="LKP1" s="527"/>
      <c r="LKQ1" s="527"/>
      <c r="LKR1" s="527"/>
      <c r="LKS1" s="527"/>
      <c r="LKT1" s="527"/>
      <c r="LKU1" s="527"/>
      <c r="LKV1" s="527"/>
      <c r="LKW1" s="527"/>
      <c r="LKX1" s="527"/>
      <c r="LKY1" s="527"/>
      <c r="LKZ1" s="527"/>
      <c r="LLA1" s="527"/>
      <c r="LLB1" s="527"/>
      <c r="LLC1" s="527"/>
      <c r="LLD1" s="527"/>
      <c r="LLE1" s="527"/>
      <c r="LLF1" s="527"/>
      <c r="LLG1" s="527"/>
      <c r="LLH1" s="527"/>
      <c r="LLI1" s="527"/>
      <c r="LLJ1" s="527"/>
      <c r="LLK1" s="527"/>
      <c r="LLL1" s="527"/>
      <c r="LLM1" s="527"/>
      <c r="LLN1" s="527"/>
      <c r="LLO1" s="527"/>
      <c r="LLP1" s="527"/>
      <c r="LLQ1" s="527"/>
      <c r="LLR1" s="527"/>
      <c r="LLS1" s="527"/>
      <c r="LLT1" s="527"/>
      <c r="LLU1" s="527"/>
      <c r="LLV1" s="527"/>
      <c r="LLW1" s="527"/>
      <c r="LLX1" s="527"/>
      <c r="LLY1" s="527"/>
      <c r="LLZ1" s="527"/>
      <c r="LMA1" s="527"/>
      <c r="LMB1" s="527"/>
      <c r="LMC1" s="527"/>
      <c r="LMD1" s="527"/>
      <c r="LME1" s="527"/>
      <c r="LMF1" s="527"/>
      <c r="LMG1" s="527"/>
      <c r="LMH1" s="527"/>
      <c r="LMI1" s="527"/>
      <c r="LMJ1" s="527"/>
      <c r="LMK1" s="527"/>
      <c r="LML1" s="527"/>
      <c r="LMM1" s="527"/>
      <c r="LMN1" s="527"/>
      <c r="LMO1" s="527"/>
      <c r="LMP1" s="527"/>
      <c r="LMQ1" s="527"/>
      <c r="LMR1" s="527"/>
      <c r="LMS1" s="527"/>
      <c r="LMT1" s="527"/>
      <c r="LMU1" s="527"/>
      <c r="LMV1" s="527"/>
      <c r="LMW1" s="527"/>
      <c r="LMX1" s="527"/>
      <c r="LMY1" s="527"/>
      <c r="LMZ1" s="527"/>
      <c r="LNA1" s="527"/>
      <c r="LNB1" s="527"/>
      <c r="LNC1" s="527"/>
      <c r="LND1" s="527"/>
      <c r="LNE1" s="527"/>
      <c r="LNF1" s="527"/>
      <c r="LNG1" s="527"/>
      <c r="LNH1" s="527"/>
      <c r="LNI1" s="527"/>
      <c r="LNJ1" s="527"/>
      <c r="LNK1" s="527"/>
      <c r="LNL1" s="527"/>
      <c r="LNM1" s="527"/>
      <c r="LNN1" s="527"/>
      <c r="LNO1" s="527"/>
      <c r="LNP1" s="527"/>
      <c r="LNQ1" s="527"/>
      <c r="LNR1" s="527"/>
      <c r="LNS1" s="527"/>
      <c r="LNT1" s="527"/>
      <c r="LNU1" s="527"/>
      <c r="LNV1" s="527"/>
      <c r="LNW1" s="527"/>
      <c r="LNX1" s="527"/>
      <c r="LNY1" s="527"/>
      <c r="LNZ1" s="527"/>
      <c r="LOA1" s="527"/>
      <c r="LOB1" s="527"/>
      <c r="LOC1" s="527"/>
      <c r="LOD1" s="527"/>
      <c r="LOE1" s="527"/>
      <c r="LOF1" s="527"/>
      <c r="LOG1" s="527"/>
      <c r="LOH1" s="527"/>
      <c r="LOI1" s="527"/>
      <c r="LOJ1" s="527"/>
      <c r="LOK1" s="527"/>
      <c r="LOL1" s="527"/>
      <c r="LOM1" s="527"/>
      <c r="LON1" s="527"/>
      <c r="LOO1" s="527"/>
      <c r="LOP1" s="527"/>
      <c r="LOQ1" s="527"/>
      <c r="LOR1" s="527"/>
      <c r="LOS1" s="527"/>
      <c r="LOT1" s="527"/>
      <c r="LOU1" s="527"/>
      <c r="LOV1" s="527"/>
      <c r="LOW1" s="527"/>
      <c r="LOX1" s="527"/>
      <c r="LOY1" s="527"/>
      <c r="LOZ1" s="527"/>
      <c r="LPA1" s="527"/>
      <c r="LPB1" s="527"/>
      <c r="LPC1" s="527"/>
      <c r="LPD1" s="527"/>
      <c r="LPE1" s="527"/>
      <c r="LPF1" s="527"/>
      <c r="LPG1" s="527"/>
      <c r="LPH1" s="527"/>
      <c r="LPI1" s="527"/>
      <c r="LPJ1" s="527"/>
      <c r="LPK1" s="527"/>
      <c r="LPL1" s="527"/>
      <c r="LPM1" s="527"/>
      <c r="LPN1" s="527"/>
      <c r="LPO1" s="527"/>
      <c r="LPP1" s="527"/>
      <c r="LPQ1" s="527"/>
      <c r="LPR1" s="527"/>
      <c r="LPS1" s="527"/>
      <c r="LPT1" s="527"/>
      <c r="LPU1" s="527"/>
      <c r="LPV1" s="527"/>
      <c r="LPW1" s="527"/>
      <c r="LPX1" s="527"/>
      <c r="LPY1" s="527"/>
      <c r="LPZ1" s="527"/>
      <c r="LQA1" s="527"/>
      <c r="LQB1" s="527"/>
      <c r="LQC1" s="527"/>
      <c r="LQD1" s="527"/>
      <c r="LQE1" s="527"/>
      <c r="LQF1" s="527"/>
      <c r="LQG1" s="527"/>
      <c r="LQH1" s="527"/>
      <c r="LQI1" s="527"/>
      <c r="LQJ1" s="527"/>
      <c r="LQK1" s="527"/>
      <c r="LQL1" s="527"/>
      <c r="LQM1" s="527"/>
      <c r="LQN1" s="527"/>
      <c r="LQO1" s="527"/>
      <c r="LQP1" s="527"/>
      <c r="LQQ1" s="527"/>
      <c r="LQR1" s="527"/>
      <c r="LQS1" s="527"/>
      <c r="LQT1" s="527"/>
      <c r="LQU1" s="527"/>
      <c r="LQV1" s="527"/>
      <c r="LQW1" s="527"/>
      <c r="LQX1" s="527"/>
      <c r="LQY1" s="527"/>
      <c r="LQZ1" s="527"/>
      <c r="LRA1" s="527"/>
      <c r="LRB1" s="527"/>
      <c r="LRC1" s="527"/>
      <c r="LRD1" s="527"/>
      <c r="LRE1" s="527"/>
      <c r="LRF1" s="527"/>
      <c r="LRG1" s="527"/>
      <c r="LRH1" s="527"/>
      <c r="LRI1" s="527"/>
      <c r="LRJ1" s="527"/>
      <c r="LRK1" s="527"/>
      <c r="LRL1" s="527"/>
      <c r="LRM1" s="527"/>
      <c r="LRN1" s="527"/>
      <c r="LRO1" s="527"/>
      <c r="LRP1" s="527"/>
      <c r="LRQ1" s="527"/>
      <c r="LRR1" s="527"/>
      <c r="LRS1" s="527"/>
      <c r="LRT1" s="527"/>
      <c r="LRU1" s="527"/>
      <c r="LRV1" s="527"/>
      <c r="LRW1" s="527"/>
      <c r="LRX1" s="527"/>
      <c r="LRY1" s="527"/>
      <c r="LRZ1" s="527"/>
      <c r="LSA1" s="527"/>
      <c r="LSB1" s="527"/>
      <c r="LSC1" s="527"/>
      <c r="LSD1" s="527"/>
      <c r="LSE1" s="527"/>
      <c r="LSF1" s="527"/>
      <c r="LSG1" s="527"/>
      <c r="LSH1" s="527"/>
      <c r="LSI1" s="527"/>
      <c r="LSJ1" s="527"/>
      <c r="LSK1" s="527"/>
      <c r="LSL1" s="527"/>
      <c r="LSM1" s="527"/>
      <c r="LSN1" s="527"/>
      <c r="LSO1" s="527"/>
      <c r="LSP1" s="527"/>
      <c r="LSQ1" s="527"/>
      <c r="LSR1" s="527"/>
      <c r="LSS1" s="527"/>
      <c r="LST1" s="527"/>
      <c r="LSU1" s="527"/>
      <c r="LSV1" s="527"/>
      <c r="LSW1" s="527"/>
      <c r="LSX1" s="527"/>
      <c r="LSY1" s="527"/>
      <c r="LSZ1" s="527"/>
      <c r="LTA1" s="527"/>
      <c r="LTB1" s="527"/>
      <c r="LTC1" s="527"/>
      <c r="LTD1" s="527"/>
      <c r="LTE1" s="527"/>
      <c r="LTF1" s="527"/>
      <c r="LTG1" s="527"/>
      <c r="LTH1" s="527"/>
      <c r="LTI1" s="527"/>
      <c r="LTJ1" s="527"/>
      <c r="LTK1" s="527"/>
      <c r="LTL1" s="527"/>
      <c r="LTM1" s="527"/>
      <c r="LTN1" s="527"/>
      <c r="LTO1" s="527"/>
      <c r="LTP1" s="527"/>
      <c r="LTQ1" s="527"/>
      <c r="LTR1" s="527"/>
      <c r="LTS1" s="527"/>
      <c r="LTT1" s="527"/>
      <c r="LTU1" s="527"/>
      <c r="LTV1" s="527"/>
      <c r="LTW1" s="527"/>
      <c r="LTX1" s="527"/>
      <c r="LTY1" s="527"/>
      <c r="LTZ1" s="527"/>
      <c r="LUA1" s="527"/>
      <c r="LUB1" s="527"/>
      <c r="LUC1" s="527"/>
      <c r="LUD1" s="527"/>
      <c r="LUE1" s="527"/>
      <c r="LUF1" s="527"/>
      <c r="LUG1" s="527"/>
      <c r="LUH1" s="527"/>
      <c r="LUI1" s="527"/>
      <c r="LUJ1" s="527"/>
      <c r="LUK1" s="527"/>
      <c r="LUL1" s="527"/>
      <c r="LUM1" s="527"/>
      <c r="LUN1" s="527"/>
      <c r="LUO1" s="527"/>
      <c r="LUP1" s="527"/>
      <c r="LUQ1" s="527"/>
      <c r="LUR1" s="527"/>
      <c r="LUS1" s="527"/>
      <c r="LUT1" s="527"/>
      <c r="LUU1" s="527"/>
      <c r="LUV1" s="527"/>
      <c r="LUW1" s="527"/>
      <c r="LUX1" s="527"/>
      <c r="LUY1" s="527"/>
      <c r="LUZ1" s="527"/>
      <c r="LVA1" s="527"/>
      <c r="LVB1" s="527"/>
      <c r="LVC1" s="527"/>
      <c r="LVD1" s="527"/>
      <c r="LVE1" s="527"/>
      <c r="LVF1" s="527"/>
      <c r="LVG1" s="527"/>
      <c r="LVH1" s="527"/>
      <c r="LVI1" s="527"/>
      <c r="LVJ1" s="527"/>
      <c r="LVK1" s="527"/>
      <c r="LVL1" s="527"/>
      <c r="LVM1" s="527"/>
      <c r="LVN1" s="527"/>
      <c r="LVO1" s="527"/>
      <c r="LVP1" s="527"/>
      <c r="LVQ1" s="527"/>
      <c r="LVR1" s="527"/>
      <c r="LVS1" s="527"/>
      <c r="LVT1" s="527"/>
      <c r="LVU1" s="527"/>
      <c r="LVV1" s="527"/>
      <c r="LVW1" s="527"/>
      <c r="LVX1" s="527"/>
      <c r="LVY1" s="527"/>
      <c r="LVZ1" s="527"/>
      <c r="LWA1" s="527"/>
      <c r="LWB1" s="527"/>
      <c r="LWC1" s="527"/>
      <c r="LWD1" s="527"/>
      <c r="LWE1" s="527"/>
      <c r="LWF1" s="527"/>
      <c r="LWG1" s="527"/>
      <c r="LWH1" s="527"/>
      <c r="LWI1" s="527"/>
      <c r="LWJ1" s="527"/>
      <c r="LWK1" s="527"/>
      <c r="LWL1" s="527"/>
      <c r="LWM1" s="527"/>
      <c r="LWN1" s="527"/>
      <c r="LWO1" s="527"/>
      <c r="LWP1" s="527"/>
      <c r="LWQ1" s="527"/>
      <c r="LWR1" s="527"/>
      <c r="LWS1" s="527"/>
      <c r="LWT1" s="527"/>
      <c r="LWU1" s="527"/>
      <c r="LWV1" s="527"/>
      <c r="LWW1" s="527"/>
      <c r="LWX1" s="527"/>
      <c r="LWY1" s="527"/>
      <c r="LWZ1" s="527"/>
      <c r="LXA1" s="527"/>
      <c r="LXB1" s="527"/>
      <c r="LXC1" s="527"/>
      <c r="LXD1" s="527"/>
      <c r="LXE1" s="527"/>
      <c r="LXF1" s="527"/>
      <c r="LXG1" s="527"/>
      <c r="LXH1" s="527"/>
      <c r="LXI1" s="527"/>
      <c r="LXJ1" s="527"/>
      <c r="LXK1" s="527"/>
      <c r="LXL1" s="527"/>
      <c r="LXM1" s="527"/>
      <c r="LXN1" s="527"/>
      <c r="LXO1" s="527"/>
      <c r="LXP1" s="527"/>
      <c r="LXQ1" s="527"/>
      <c r="LXR1" s="527"/>
      <c r="LXS1" s="527"/>
      <c r="LXT1" s="527"/>
      <c r="LXU1" s="527"/>
      <c r="LXV1" s="527"/>
      <c r="LXW1" s="527"/>
      <c r="LXX1" s="527"/>
      <c r="LXY1" s="527"/>
      <c r="LXZ1" s="527"/>
      <c r="LYA1" s="527"/>
      <c r="LYB1" s="527"/>
      <c r="LYC1" s="527"/>
      <c r="LYD1" s="527"/>
      <c r="LYE1" s="527"/>
      <c r="LYF1" s="527"/>
      <c r="LYG1" s="527"/>
      <c r="LYH1" s="527"/>
      <c r="LYI1" s="527"/>
      <c r="LYJ1" s="527"/>
      <c r="LYK1" s="527"/>
      <c r="LYL1" s="527"/>
      <c r="LYM1" s="527"/>
      <c r="LYN1" s="527"/>
      <c r="LYO1" s="527"/>
      <c r="LYP1" s="527"/>
      <c r="LYQ1" s="527"/>
      <c r="LYR1" s="527"/>
      <c r="LYS1" s="527"/>
      <c r="LYT1" s="527"/>
      <c r="LYU1" s="527"/>
      <c r="LYV1" s="527"/>
      <c r="LYW1" s="527"/>
      <c r="LYX1" s="527"/>
      <c r="LYY1" s="527"/>
      <c r="LYZ1" s="527"/>
      <c r="LZA1" s="527"/>
      <c r="LZB1" s="527"/>
      <c r="LZC1" s="527"/>
      <c r="LZD1" s="527"/>
      <c r="LZE1" s="527"/>
      <c r="LZF1" s="527"/>
      <c r="LZG1" s="527"/>
      <c r="LZH1" s="527"/>
      <c r="LZI1" s="527"/>
      <c r="LZJ1" s="527"/>
      <c r="LZK1" s="527"/>
      <c r="LZL1" s="527"/>
      <c r="LZM1" s="527"/>
      <c r="LZN1" s="527"/>
      <c r="LZO1" s="527"/>
      <c r="LZP1" s="527"/>
      <c r="LZQ1" s="527"/>
      <c r="LZR1" s="527"/>
      <c r="LZS1" s="527"/>
      <c r="LZT1" s="527"/>
      <c r="LZU1" s="527"/>
      <c r="LZV1" s="527"/>
      <c r="LZW1" s="527"/>
      <c r="LZX1" s="527"/>
      <c r="LZY1" s="527"/>
      <c r="LZZ1" s="527"/>
      <c r="MAA1" s="527"/>
      <c r="MAB1" s="527"/>
      <c r="MAC1" s="527"/>
      <c r="MAD1" s="527"/>
      <c r="MAE1" s="527"/>
      <c r="MAF1" s="527"/>
      <c r="MAG1" s="527"/>
      <c r="MAH1" s="527"/>
      <c r="MAI1" s="527"/>
      <c r="MAJ1" s="527"/>
      <c r="MAK1" s="527"/>
      <c r="MAL1" s="527"/>
      <c r="MAM1" s="527"/>
      <c r="MAN1" s="527"/>
      <c r="MAO1" s="527"/>
      <c r="MAP1" s="527"/>
      <c r="MAQ1" s="527"/>
      <c r="MAR1" s="527"/>
      <c r="MAS1" s="527"/>
      <c r="MAT1" s="527"/>
      <c r="MAU1" s="527"/>
      <c r="MAV1" s="527"/>
      <c r="MAW1" s="527"/>
      <c r="MAX1" s="527"/>
      <c r="MAY1" s="527"/>
      <c r="MAZ1" s="527"/>
      <c r="MBA1" s="527"/>
      <c r="MBB1" s="527"/>
      <c r="MBC1" s="527"/>
      <c r="MBD1" s="527"/>
      <c r="MBE1" s="527"/>
      <c r="MBF1" s="527"/>
      <c r="MBG1" s="527"/>
      <c r="MBH1" s="527"/>
      <c r="MBI1" s="527"/>
      <c r="MBJ1" s="527"/>
      <c r="MBK1" s="527"/>
      <c r="MBL1" s="527"/>
      <c r="MBM1" s="527"/>
      <c r="MBN1" s="527"/>
      <c r="MBO1" s="527"/>
      <c r="MBP1" s="527"/>
      <c r="MBQ1" s="527"/>
      <c r="MBR1" s="527"/>
      <c r="MBS1" s="527"/>
      <c r="MBT1" s="527"/>
      <c r="MBU1" s="527"/>
      <c r="MBV1" s="527"/>
      <c r="MBW1" s="527"/>
      <c r="MBX1" s="527"/>
      <c r="MBY1" s="527"/>
      <c r="MBZ1" s="527"/>
      <c r="MCA1" s="527"/>
      <c r="MCB1" s="527"/>
      <c r="MCC1" s="527"/>
      <c r="MCD1" s="527"/>
      <c r="MCE1" s="527"/>
      <c r="MCF1" s="527"/>
      <c r="MCG1" s="527"/>
      <c r="MCH1" s="527"/>
      <c r="MCI1" s="527"/>
      <c r="MCJ1" s="527"/>
      <c r="MCK1" s="527"/>
      <c r="MCL1" s="527"/>
      <c r="MCM1" s="527"/>
      <c r="MCN1" s="527"/>
      <c r="MCO1" s="527"/>
      <c r="MCP1" s="527"/>
      <c r="MCQ1" s="527"/>
      <c r="MCR1" s="527"/>
      <c r="MCS1" s="527"/>
      <c r="MCT1" s="527"/>
      <c r="MCU1" s="527"/>
      <c r="MCV1" s="527"/>
      <c r="MCW1" s="527"/>
      <c r="MCX1" s="527"/>
      <c r="MCY1" s="527"/>
      <c r="MCZ1" s="527"/>
      <c r="MDA1" s="527"/>
      <c r="MDB1" s="527"/>
      <c r="MDC1" s="527"/>
      <c r="MDD1" s="527"/>
      <c r="MDE1" s="527"/>
      <c r="MDF1" s="527"/>
      <c r="MDG1" s="527"/>
      <c r="MDH1" s="527"/>
      <c r="MDI1" s="527"/>
      <c r="MDJ1" s="527"/>
      <c r="MDK1" s="527"/>
      <c r="MDL1" s="527"/>
      <c r="MDM1" s="527"/>
      <c r="MDN1" s="527"/>
      <c r="MDO1" s="527"/>
      <c r="MDP1" s="527"/>
      <c r="MDQ1" s="527"/>
      <c r="MDR1" s="527"/>
      <c r="MDS1" s="527"/>
      <c r="MDT1" s="527"/>
      <c r="MDU1" s="527"/>
      <c r="MDV1" s="527"/>
      <c r="MDW1" s="527"/>
      <c r="MDX1" s="527"/>
      <c r="MDY1" s="527"/>
      <c r="MDZ1" s="527"/>
      <c r="MEA1" s="527"/>
      <c r="MEB1" s="527"/>
      <c r="MEC1" s="527"/>
      <c r="MED1" s="527"/>
      <c r="MEE1" s="527"/>
      <c r="MEF1" s="527"/>
      <c r="MEG1" s="527"/>
      <c r="MEH1" s="527"/>
      <c r="MEI1" s="527"/>
      <c r="MEJ1" s="527"/>
      <c r="MEK1" s="527"/>
      <c r="MEL1" s="527"/>
      <c r="MEM1" s="527"/>
      <c r="MEN1" s="527"/>
      <c r="MEO1" s="527"/>
      <c r="MEP1" s="527"/>
      <c r="MEQ1" s="527"/>
      <c r="MER1" s="527"/>
      <c r="MES1" s="527"/>
      <c r="MET1" s="527"/>
      <c r="MEU1" s="527"/>
      <c r="MEV1" s="527"/>
      <c r="MEW1" s="527"/>
      <c r="MEX1" s="527"/>
      <c r="MEY1" s="527"/>
      <c r="MEZ1" s="527"/>
      <c r="MFA1" s="527"/>
      <c r="MFB1" s="527"/>
      <c r="MFC1" s="527"/>
      <c r="MFD1" s="527"/>
      <c r="MFE1" s="527"/>
      <c r="MFF1" s="527"/>
      <c r="MFG1" s="527"/>
      <c r="MFH1" s="527"/>
      <c r="MFI1" s="527"/>
      <c r="MFJ1" s="527"/>
      <c r="MFK1" s="527"/>
      <c r="MFL1" s="527"/>
      <c r="MFM1" s="527"/>
      <c r="MFN1" s="527"/>
      <c r="MFO1" s="527"/>
      <c r="MFP1" s="527"/>
      <c r="MFQ1" s="527"/>
      <c r="MFR1" s="527"/>
      <c r="MFS1" s="527"/>
      <c r="MFT1" s="527"/>
      <c r="MFU1" s="527"/>
      <c r="MFV1" s="527"/>
      <c r="MFW1" s="527"/>
      <c r="MFX1" s="527"/>
      <c r="MFY1" s="527"/>
      <c r="MFZ1" s="527"/>
      <c r="MGA1" s="527"/>
      <c r="MGB1" s="527"/>
      <c r="MGC1" s="527"/>
      <c r="MGD1" s="527"/>
      <c r="MGE1" s="527"/>
      <c r="MGF1" s="527"/>
      <c r="MGG1" s="527"/>
      <c r="MGH1" s="527"/>
      <c r="MGI1" s="527"/>
      <c r="MGJ1" s="527"/>
      <c r="MGK1" s="527"/>
      <c r="MGL1" s="527"/>
      <c r="MGM1" s="527"/>
      <c r="MGN1" s="527"/>
      <c r="MGO1" s="527"/>
      <c r="MGP1" s="527"/>
      <c r="MGQ1" s="527"/>
      <c r="MGR1" s="527"/>
      <c r="MGS1" s="527"/>
      <c r="MGT1" s="527"/>
      <c r="MGU1" s="527"/>
      <c r="MGV1" s="527"/>
      <c r="MGW1" s="527"/>
      <c r="MGX1" s="527"/>
      <c r="MGY1" s="527"/>
      <c r="MGZ1" s="527"/>
      <c r="MHA1" s="527"/>
      <c r="MHB1" s="527"/>
      <c r="MHC1" s="527"/>
      <c r="MHD1" s="527"/>
      <c r="MHE1" s="527"/>
      <c r="MHF1" s="527"/>
      <c r="MHG1" s="527"/>
      <c r="MHH1" s="527"/>
      <c r="MHI1" s="527"/>
      <c r="MHJ1" s="527"/>
      <c r="MHK1" s="527"/>
      <c r="MHL1" s="527"/>
      <c r="MHM1" s="527"/>
      <c r="MHN1" s="527"/>
      <c r="MHO1" s="527"/>
      <c r="MHP1" s="527"/>
      <c r="MHQ1" s="527"/>
      <c r="MHR1" s="527"/>
      <c r="MHS1" s="527"/>
      <c r="MHT1" s="527"/>
      <c r="MHU1" s="527"/>
      <c r="MHV1" s="527"/>
      <c r="MHW1" s="527"/>
      <c r="MHX1" s="527"/>
      <c r="MHY1" s="527"/>
      <c r="MHZ1" s="527"/>
      <c r="MIA1" s="527"/>
      <c r="MIB1" s="527"/>
      <c r="MIC1" s="527"/>
      <c r="MID1" s="527"/>
      <c r="MIE1" s="527"/>
      <c r="MIF1" s="527"/>
      <c r="MIG1" s="527"/>
      <c r="MIH1" s="527"/>
      <c r="MII1" s="527"/>
      <c r="MIJ1" s="527"/>
      <c r="MIK1" s="527"/>
      <c r="MIL1" s="527"/>
      <c r="MIM1" s="527"/>
      <c r="MIN1" s="527"/>
      <c r="MIO1" s="527"/>
      <c r="MIP1" s="527"/>
      <c r="MIQ1" s="527"/>
      <c r="MIR1" s="527"/>
      <c r="MIS1" s="527"/>
      <c r="MIT1" s="527"/>
      <c r="MIU1" s="527"/>
      <c r="MIV1" s="527"/>
      <c r="MIW1" s="527"/>
      <c r="MIX1" s="527"/>
      <c r="MIY1" s="527"/>
      <c r="MIZ1" s="527"/>
      <c r="MJA1" s="527"/>
      <c r="MJB1" s="527"/>
      <c r="MJC1" s="527"/>
      <c r="MJD1" s="527"/>
      <c r="MJE1" s="527"/>
      <c r="MJF1" s="527"/>
      <c r="MJG1" s="527"/>
      <c r="MJH1" s="527"/>
      <c r="MJI1" s="527"/>
      <c r="MJJ1" s="527"/>
      <c r="MJK1" s="527"/>
      <c r="MJL1" s="527"/>
      <c r="MJM1" s="527"/>
      <c r="MJN1" s="527"/>
      <c r="MJO1" s="527"/>
      <c r="MJP1" s="527"/>
      <c r="MJQ1" s="527"/>
      <c r="MJR1" s="527"/>
      <c r="MJS1" s="527"/>
      <c r="MJT1" s="527"/>
      <c r="MJU1" s="527"/>
      <c r="MJV1" s="527"/>
      <c r="MJW1" s="527"/>
      <c r="MJX1" s="527"/>
      <c r="MJY1" s="527"/>
      <c r="MJZ1" s="527"/>
      <c r="MKA1" s="527"/>
      <c r="MKB1" s="527"/>
      <c r="MKC1" s="527"/>
      <c r="MKD1" s="527"/>
      <c r="MKE1" s="527"/>
      <c r="MKF1" s="527"/>
      <c r="MKG1" s="527"/>
      <c r="MKH1" s="527"/>
      <c r="MKI1" s="527"/>
      <c r="MKJ1" s="527"/>
      <c r="MKK1" s="527"/>
      <c r="MKL1" s="527"/>
      <c r="MKM1" s="527"/>
      <c r="MKN1" s="527"/>
      <c r="MKO1" s="527"/>
      <c r="MKP1" s="527"/>
      <c r="MKQ1" s="527"/>
      <c r="MKR1" s="527"/>
      <c r="MKS1" s="527"/>
      <c r="MKT1" s="527"/>
      <c r="MKU1" s="527"/>
      <c r="MKV1" s="527"/>
      <c r="MKW1" s="527"/>
      <c r="MKX1" s="527"/>
      <c r="MKY1" s="527"/>
      <c r="MKZ1" s="527"/>
      <c r="MLA1" s="527"/>
      <c r="MLB1" s="527"/>
      <c r="MLC1" s="527"/>
      <c r="MLD1" s="527"/>
      <c r="MLE1" s="527"/>
      <c r="MLF1" s="527"/>
      <c r="MLG1" s="527"/>
      <c r="MLH1" s="527"/>
      <c r="MLI1" s="527"/>
      <c r="MLJ1" s="527"/>
      <c r="MLK1" s="527"/>
      <c r="MLL1" s="527"/>
      <c r="MLM1" s="527"/>
      <c r="MLN1" s="527"/>
      <c r="MLO1" s="527"/>
      <c r="MLP1" s="527"/>
      <c r="MLQ1" s="527"/>
      <c r="MLR1" s="527"/>
      <c r="MLS1" s="527"/>
      <c r="MLT1" s="527"/>
      <c r="MLU1" s="527"/>
      <c r="MLV1" s="527"/>
      <c r="MLW1" s="527"/>
      <c r="MLX1" s="527"/>
      <c r="MLY1" s="527"/>
      <c r="MLZ1" s="527"/>
      <c r="MMA1" s="527"/>
      <c r="MMB1" s="527"/>
      <c r="MMC1" s="527"/>
      <c r="MMD1" s="527"/>
      <c r="MME1" s="527"/>
      <c r="MMF1" s="527"/>
      <c r="MMG1" s="527"/>
      <c r="MMH1" s="527"/>
      <c r="MMI1" s="527"/>
      <c r="MMJ1" s="527"/>
      <c r="MMK1" s="527"/>
      <c r="MML1" s="527"/>
      <c r="MMM1" s="527"/>
      <c r="MMN1" s="527"/>
      <c r="MMO1" s="527"/>
      <c r="MMP1" s="527"/>
      <c r="MMQ1" s="527"/>
      <c r="MMR1" s="527"/>
      <c r="MMS1" s="527"/>
      <c r="MMT1" s="527"/>
      <c r="MMU1" s="527"/>
      <c r="MMV1" s="527"/>
      <c r="MMW1" s="527"/>
      <c r="MMX1" s="527"/>
      <c r="MMY1" s="527"/>
      <c r="MMZ1" s="527"/>
      <c r="MNA1" s="527"/>
      <c r="MNB1" s="527"/>
      <c r="MNC1" s="527"/>
      <c r="MND1" s="527"/>
      <c r="MNE1" s="527"/>
      <c r="MNF1" s="527"/>
      <c r="MNG1" s="527"/>
      <c r="MNH1" s="527"/>
      <c r="MNI1" s="527"/>
      <c r="MNJ1" s="527"/>
      <c r="MNK1" s="527"/>
      <c r="MNL1" s="527"/>
      <c r="MNM1" s="527"/>
      <c r="MNN1" s="527"/>
      <c r="MNO1" s="527"/>
      <c r="MNP1" s="527"/>
      <c r="MNQ1" s="527"/>
      <c r="MNR1" s="527"/>
      <c r="MNS1" s="527"/>
      <c r="MNT1" s="527"/>
      <c r="MNU1" s="527"/>
      <c r="MNV1" s="527"/>
      <c r="MNW1" s="527"/>
      <c r="MNX1" s="527"/>
      <c r="MNY1" s="527"/>
      <c r="MNZ1" s="527"/>
      <c r="MOA1" s="527"/>
      <c r="MOB1" s="527"/>
      <c r="MOC1" s="527"/>
      <c r="MOD1" s="527"/>
      <c r="MOE1" s="527"/>
      <c r="MOF1" s="527"/>
      <c r="MOG1" s="527"/>
      <c r="MOH1" s="527"/>
      <c r="MOI1" s="527"/>
      <c r="MOJ1" s="527"/>
      <c r="MOK1" s="527"/>
      <c r="MOL1" s="527"/>
      <c r="MOM1" s="527"/>
      <c r="MON1" s="527"/>
      <c r="MOO1" s="527"/>
      <c r="MOP1" s="527"/>
      <c r="MOQ1" s="527"/>
      <c r="MOR1" s="527"/>
      <c r="MOS1" s="527"/>
      <c r="MOT1" s="527"/>
      <c r="MOU1" s="527"/>
      <c r="MOV1" s="527"/>
      <c r="MOW1" s="527"/>
      <c r="MOX1" s="527"/>
      <c r="MOY1" s="527"/>
      <c r="MOZ1" s="527"/>
      <c r="MPA1" s="527"/>
      <c r="MPB1" s="527"/>
      <c r="MPC1" s="527"/>
      <c r="MPD1" s="527"/>
      <c r="MPE1" s="527"/>
      <c r="MPF1" s="527"/>
      <c r="MPG1" s="527"/>
      <c r="MPH1" s="527"/>
      <c r="MPI1" s="527"/>
      <c r="MPJ1" s="527"/>
      <c r="MPK1" s="527"/>
      <c r="MPL1" s="527"/>
      <c r="MPM1" s="527"/>
      <c r="MPN1" s="527"/>
      <c r="MPO1" s="527"/>
      <c r="MPP1" s="527"/>
      <c r="MPQ1" s="527"/>
      <c r="MPR1" s="527"/>
      <c r="MPS1" s="527"/>
      <c r="MPT1" s="527"/>
      <c r="MPU1" s="527"/>
      <c r="MPV1" s="527"/>
      <c r="MPW1" s="527"/>
      <c r="MPX1" s="527"/>
      <c r="MPY1" s="527"/>
      <c r="MPZ1" s="527"/>
      <c r="MQA1" s="527"/>
      <c r="MQB1" s="527"/>
      <c r="MQC1" s="527"/>
      <c r="MQD1" s="527"/>
      <c r="MQE1" s="527"/>
      <c r="MQF1" s="527"/>
      <c r="MQG1" s="527"/>
      <c r="MQH1" s="527"/>
      <c r="MQI1" s="527"/>
      <c r="MQJ1" s="527"/>
      <c r="MQK1" s="527"/>
      <c r="MQL1" s="527"/>
      <c r="MQM1" s="527"/>
      <c r="MQN1" s="527"/>
      <c r="MQO1" s="527"/>
      <c r="MQP1" s="527"/>
      <c r="MQQ1" s="527"/>
      <c r="MQR1" s="527"/>
      <c r="MQS1" s="527"/>
      <c r="MQT1" s="527"/>
      <c r="MQU1" s="527"/>
      <c r="MQV1" s="527"/>
      <c r="MQW1" s="527"/>
      <c r="MQX1" s="527"/>
      <c r="MQY1" s="527"/>
      <c r="MQZ1" s="527"/>
      <c r="MRA1" s="527"/>
      <c r="MRB1" s="527"/>
      <c r="MRC1" s="527"/>
      <c r="MRD1" s="527"/>
      <c r="MRE1" s="527"/>
      <c r="MRF1" s="527"/>
      <c r="MRG1" s="527"/>
      <c r="MRH1" s="527"/>
      <c r="MRI1" s="527"/>
      <c r="MRJ1" s="527"/>
      <c r="MRK1" s="527"/>
      <c r="MRL1" s="527"/>
      <c r="MRM1" s="527"/>
      <c r="MRN1" s="527"/>
      <c r="MRO1" s="527"/>
      <c r="MRP1" s="527"/>
      <c r="MRQ1" s="527"/>
      <c r="MRR1" s="527"/>
      <c r="MRS1" s="527"/>
      <c r="MRT1" s="527"/>
      <c r="MRU1" s="527"/>
      <c r="MRV1" s="527"/>
      <c r="MRW1" s="527"/>
      <c r="MRX1" s="527"/>
      <c r="MRY1" s="527"/>
      <c r="MRZ1" s="527"/>
      <c r="MSA1" s="527"/>
      <c r="MSB1" s="527"/>
      <c r="MSC1" s="527"/>
      <c r="MSD1" s="527"/>
      <c r="MSE1" s="527"/>
      <c r="MSF1" s="527"/>
      <c r="MSG1" s="527"/>
      <c r="MSH1" s="527"/>
      <c r="MSI1" s="527"/>
      <c r="MSJ1" s="527"/>
      <c r="MSK1" s="527"/>
      <c r="MSL1" s="527"/>
      <c r="MSM1" s="527"/>
      <c r="MSN1" s="527"/>
      <c r="MSO1" s="527"/>
      <c r="MSP1" s="527"/>
      <c r="MSQ1" s="527"/>
      <c r="MSR1" s="527"/>
      <c r="MSS1" s="527"/>
      <c r="MST1" s="527"/>
      <c r="MSU1" s="527"/>
      <c r="MSV1" s="527"/>
      <c r="MSW1" s="527"/>
      <c r="MSX1" s="527"/>
      <c r="MSY1" s="527"/>
      <c r="MSZ1" s="527"/>
      <c r="MTA1" s="527"/>
      <c r="MTB1" s="527"/>
      <c r="MTC1" s="527"/>
      <c r="MTD1" s="527"/>
      <c r="MTE1" s="527"/>
      <c r="MTF1" s="527"/>
      <c r="MTG1" s="527"/>
      <c r="MTH1" s="527"/>
      <c r="MTI1" s="527"/>
      <c r="MTJ1" s="527"/>
      <c r="MTK1" s="527"/>
      <c r="MTL1" s="527"/>
      <c r="MTM1" s="527"/>
      <c r="MTN1" s="527"/>
      <c r="MTO1" s="527"/>
      <c r="MTP1" s="527"/>
      <c r="MTQ1" s="527"/>
      <c r="MTR1" s="527"/>
      <c r="MTS1" s="527"/>
      <c r="MTT1" s="527"/>
      <c r="MTU1" s="527"/>
      <c r="MTV1" s="527"/>
      <c r="MTW1" s="527"/>
      <c r="MTX1" s="527"/>
      <c r="MTY1" s="527"/>
      <c r="MTZ1" s="527"/>
      <c r="MUA1" s="527"/>
      <c r="MUB1" s="527"/>
      <c r="MUC1" s="527"/>
      <c r="MUD1" s="527"/>
      <c r="MUE1" s="527"/>
      <c r="MUF1" s="527"/>
      <c r="MUG1" s="527"/>
      <c r="MUH1" s="527"/>
      <c r="MUI1" s="527"/>
      <c r="MUJ1" s="527"/>
      <c r="MUK1" s="527"/>
      <c r="MUL1" s="527"/>
      <c r="MUM1" s="527"/>
      <c r="MUN1" s="527"/>
      <c r="MUO1" s="527"/>
      <c r="MUP1" s="527"/>
      <c r="MUQ1" s="527"/>
      <c r="MUR1" s="527"/>
      <c r="MUS1" s="527"/>
      <c r="MUT1" s="527"/>
      <c r="MUU1" s="527"/>
      <c r="MUV1" s="527"/>
      <c r="MUW1" s="527"/>
      <c r="MUX1" s="527"/>
      <c r="MUY1" s="527"/>
      <c r="MUZ1" s="527"/>
      <c r="MVA1" s="527"/>
      <c r="MVB1" s="527"/>
      <c r="MVC1" s="527"/>
      <c r="MVD1" s="527"/>
      <c r="MVE1" s="527"/>
      <c r="MVF1" s="527"/>
      <c r="MVG1" s="527"/>
      <c r="MVH1" s="527"/>
      <c r="MVI1" s="527"/>
      <c r="MVJ1" s="527"/>
      <c r="MVK1" s="527"/>
      <c r="MVL1" s="527"/>
      <c r="MVM1" s="527"/>
      <c r="MVN1" s="527"/>
      <c r="MVO1" s="527"/>
      <c r="MVP1" s="527"/>
      <c r="MVQ1" s="527"/>
      <c r="MVR1" s="527"/>
      <c r="MVS1" s="527"/>
      <c r="MVT1" s="527"/>
      <c r="MVU1" s="527"/>
      <c r="MVV1" s="527"/>
      <c r="MVW1" s="527"/>
      <c r="MVX1" s="527"/>
      <c r="MVY1" s="527"/>
      <c r="MVZ1" s="527"/>
      <c r="MWA1" s="527"/>
      <c r="MWB1" s="527"/>
      <c r="MWC1" s="527"/>
      <c r="MWD1" s="527"/>
      <c r="MWE1" s="527"/>
      <c r="MWF1" s="527"/>
      <c r="MWG1" s="527"/>
      <c r="MWH1" s="527"/>
      <c r="MWI1" s="527"/>
      <c r="MWJ1" s="527"/>
      <c r="MWK1" s="527"/>
      <c r="MWL1" s="527"/>
      <c r="MWM1" s="527"/>
      <c r="MWN1" s="527"/>
      <c r="MWO1" s="527"/>
      <c r="MWP1" s="527"/>
      <c r="MWQ1" s="527"/>
      <c r="MWR1" s="527"/>
      <c r="MWS1" s="527"/>
      <c r="MWT1" s="527"/>
      <c r="MWU1" s="527"/>
      <c r="MWV1" s="527"/>
      <c r="MWW1" s="527"/>
      <c r="MWX1" s="527"/>
      <c r="MWY1" s="527"/>
      <c r="MWZ1" s="527"/>
      <c r="MXA1" s="527"/>
      <c r="MXB1" s="527"/>
      <c r="MXC1" s="527"/>
      <c r="MXD1" s="527"/>
      <c r="MXE1" s="527"/>
      <c r="MXF1" s="527"/>
      <c r="MXG1" s="527"/>
      <c r="MXH1" s="527"/>
      <c r="MXI1" s="527"/>
      <c r="MXJ1" s="527"/>
      <c r="MXK1" s="527"/>
      <c r="MXL1" s="527"/>
      <c r="MXM1" s="527"/>
      <c r="MXN1" s="527"/>
      <c r="MXO1" s="527"/>
      <c r="MXP1" s="527"/>
      <c r="MXQ1" s="527"/>
      <c r="MXR1" s="527"/>
      <c r="MXS1" s="527"/>
      <c r="MXT1" s="527"/>
      <c r="MXU1" s="527"/>
      <c r="MXV1" s="527"/>
      <c r="MXW1" s="527"/>
      <c r="MXX1" s="527"/>
      <c r="MXY1" s="527"/>
      <c r="MXZ1" s="527"/>
      <c r="MYA1" s="527"/>
      <c r="MYB1" s="527"/>
      <c r="MYC1" s="527"/>
      <c r="MYD1" s="527"/>
      <c r="MYE1" s="527"/>
      <c r="MYF1" s="527"/>
      <c r="MYG1" s="527"/>
      <c r="MYH1" s="527"/>
      <c r="MYI1" s="527"/>
      <c r="MYJ1" s="527"/>
      <c r="MYK1" s="527"/>
      <c r="MYL1" s="527"/>
      <c r="MYM1" s="527"/>
      <c r="MYN1" s="527"/>
      <c r="MYO1" s="527"/>
      <c r="MYP1" s="527"/>
      <c r="MYQ1" s="527"/>
      <c r="MYR1" s="527"/>
      <c r="MYS1" s="527"/>
      <c r="MYT1" s="527"/>
      <c r="MYU1" s="527"/>
      <c r="MYV1" s="527"/>
      <c r="MYW1" s="527"/>
      <c r="MYX1" s="527"/>
      <c r="MYY1" s="527"/>
      <c r="MYZ1" s="527"/>
      <c r="MZA1" s="527"/>
      <c r="MZB1" s="527"/>
      <c r="MZC1" s="527"/>
      <c r="MZD1" s="527"/>
      <c r="MZE1" s="527"/>
      <c r="MZF1" s="527"/>
      <c r="MZG1" s="527"/>
      <c r="MZH1" s="527"/>
      <c r="MZI1" s="527"/>
      <c r="MZJ1" s="527"/>
      <c r="MZK1" s="527"/>
      <c r="MZL1" s="527"/>
      <c r="MZM1" s="527"/>
      <c r="MZN1" s="527"/>
      <c r="MZO1" s="527"/>
      <c r="MZP1" s="527"/>
      <c r="MZQ1" s="527"/>
      <c r="MZR1" s="527"/>
      <c r="MZS1" s="527"/>
      <c r="MZT1" s="527"/>
      <c r="MZU1" s="527"/>
      <c r="MZV1" s="527"/>
      <c r="MZW1" s="527"/>
      <c r="MZX1" s="527"/>
      <c r="MZY1" s="527"/>
      <c r="MZZ1" s="527"/>
      <c r="NAA1" s="527"/>
      <c r="NAB1" s="527"/>
      <c r="NAC1" s="527"/>
      <c r="NAD1" s="527"/>
      <c r="NAE1" s="527"/>
      <c r="NAF1" s="527"/>
      <c r="NAG1" s="527"/>
      <c r="NAH1" s="527"/>
      <c r="NAI1" s="527"/>
      <c r="NAJ1" s="527"/>
      <c r="NAK1" s="527"/>
      <c r="NAL1" s="527"/>
      <c r="NAM1" s="527"/>
      <c r="NAN1" s="527"/>
      <c r="NAO1" s="527"/>
      <c r="NAP1" s="527"/>
      <c r="NAQ1" s="527"/>
      <c r="NAR1" s="527"/>
      <c r="NAS1" s="527"/>
      <c r="NAT1" s="527"/>
      <c r="NAU1" s="527"/>
      <c r="NAV1" s="527"/>
      <c r="NAW1" s="527"/>
      <c r="NAX1" s="527"/>
      <c r="NAY1" s="527"/>
      <c r="NAZ1" s="527"/>
      <c r="NBA1" s="527"/>
      <c r="NBB1" s="527"/>
      <c r="NBC1" s="527"/>
      <c r="NBD1" s="527"/>
      <c r="NBE1" s="527"/>
      <c r="NBF1" s="527"/>
      <c r="NBG1" s="527"/>
      <c r="NBH1" s="527"/>
      <c r="NBI1" s="527"/>
      <c r="NBJ1" s="527"/>
      <c r="NBK1" s="527"/>
      <c r="NBL1" s="527"/>
      <c r="NBM1" s="527"/>
      <c r="NBN1" s="527"/>
      <c r="NBO1" s="527"/>
      <c r="NBP1" s="527"/>
      <c r="NBQ1" s="527"/>
      <c r="NBR1" s="527"/>
      <c r="NBS1" s="527"/>
      <c r="NBT1" s="527"/>
      <c r="NBU1" s="527"/>
      <c r="NBV1" s="527"/>
      <c r="NBW1" s="527"/>
      <c r="NBX1" s="527"/>
      <c r="NBY1" s="527"/>
      <c r="NBZ1" s="527"/>
      <c r="NCA1" s="527"/>
      <c r="NCB1" s="527"/>
      <c r="NCC1" s="527"/>
      <c r="NCD1" s="527"/>
      <c r="NCE1" s="527"/>
      <c r="NCF1" s="527"/>
      <c r="NCG1" s="527"/>
      <c r="NCH1" s="527"/>
      <c r="NCI1" s="527"/>
      <c r="NCJ1" s="527"/>
      <c r="NCK1" s="527"/>
      <c r="NCL1" s="527"/>
      <c r="NCM1" s="527"/>
      <c r="NCN1" s="527"/>
      <c r="NCO1" s="527"/>
      <c r="NCP1" s="527"/>
      <c r="NCQ1" s="527"/>
      <c r="NCR1" s="527"/>
      <c r="NCS1" s="527"/>
      <c r="NCT1" s="527"/>
      <c r="NCU1" s="527"/>
      <c r="NCV1" s="527"/>
      <c r="NCW1" s="527"/>
      <c r="NCX1" s="527"/>
      <c r="NCY1" s="527"/>
      <c r="NCZ1" s="527"/>
      <c r="NDA1" s="527"/>
      <c r="NDB1" s="527"/>
      <c r="NDC1" s="527"/>
      <c r="NDD1" s="527"/>
      <c r="NDE1" s="527"/>
      <c r="NDF1" s="527"/>
      <c r="NDG1" s="527"/>
      <c r="NDH1" s="527"/>
      <c r="NDI1" s="527"/>
      <c r="NDJ1" s="527"/>
      <c r="NDK1" s="527"/>
      <c r="NDL1" s="527"/>
      <c r="NDM1" s="527"/>
      <c r="NDN1" s="527"/>
      <c r="NDO1" s="527"/>
      <c r="NDP1" s="527"/>
      <c r="NDQ1" s="527"/>
      <c r="NDR1" s="527"/>
      <c r="NDS1" s="527"/>
      <c r="NDT1" s="527"/>
      <c r="NDU1" s="527"/>
      <c r="NDV1" s="527"/>
      <c r="NDW1" s="527"/>
      <c r="NDX1" s="527"/>
      <c r="NDY1" s="527"/>
      <c r="NDZ1" s="527"/>
      <c r="NEA1" s="527"/>
      <c r="NEB1" s="527"/>
      <c r="NEC1" s="527"/>
      <c r="NED1" s="527"/>
      <c r="NEE1" s="527"/>
      <c r="NEF1" s="527"/>
      <c r="NEG1" s="527"/>
      <c r="NEH1" s="527"/>
      <c r="NEI1" s="527"/>
      <c r="NEJ1" s="527"/>
      <c r="NEK1" s="527"/>
      <c r="NEL1" s="527"/>
      <c r="NEM1" s="527"/>
      <c r="NEN1" s="527"/>
      <c r="NEO1" s="527"/>
      <c r="NEP1" s="527"/>
      <c r="NEQ1" s="527"/>
      <c r="NER1" s="527"/>
      <c r="NES1" s="527"/>
      <c r="NET1" s="527"/>
      <c r="NEU1" s="527"/>
      <c r="NEV1" s="527"/>
      <c r="NEW1" s="527"/>
      <c r="NEX1" s="527"/>
      <c r="NEY1" s="527"/>
      <c r="NEZ1" s="527"/>
      <c r="NFA1" s="527"/>
      <c r="NFB1" s="527"/>
      <c r="NFC1" s="527"/>
      <c r="NFD1" s="527"/>
      <c r="NFE1" s="527"/>
      <c r="NFF1" s="527"/>
      <c r="NFG1" s="527"/>
      <c r="NFH1" s="527"/>
      <c r="NFI1" s="527"/>
      <c r="NFJ1" s="527"/>
      <c r="NFK1" s="527"/>
      <c r="NFL1" s="527"/>
      <c r="NFM1" s="527"/>
      <c r="NFN1" s="527"/>
      <c r="NFO1" s="527"/>
      <c r="NFP1" s="527"/>
      <c r="NFQ1" s="527"/>
      <c r="NFR1" s="527"/>
      <c r="NFS1" s="527"/>
      <c r="NFT1" s="527"/>
      <c r="NFU1" s="527"/>
      <c r="NFV1" s="527"/>
      <c r="NFW1" s="527"/>
      <c r="NFX1" s="527"/>
      <c r="NFY1" s="527"/>
      <c r="NFZ1" s="527"/>
      <c r="NGA1" s="527"/>
      <c r="NGB1" s="527"/>
      <c r="NGC1" s="527"/>
      <c r="NGD1" s="527"/>
      <c r="NGE1" s="527"/>
      <c r="NGF1" s="527"/>
      <c r="NGG1" s="527"/>
      <c r="NGH1" s="527"/>
      <c r="NGI1" s="527"/>
      <c r="NGJ1" s="527"/>
      <c r="NGK1" s="527"/>
      <c r="NGL1" s="527"/>
      <c r="NGM1" s="527"/>
      <c r="NGN1" s="527"/>
      <c r="NGO1" s="527"/>
      <c r="NGP1" s="527"/>
      <c r="NGQ1" s="527"/>
      <c r="NGR1" s="527"/>
      <c r="NGS1" s="527"/>
      <c r="NGT1" s="527"/>
      <c r="NGU1" s="527"/>
      <c r="NGV1" s="527"/>
      <c r="NGW1" s="527"/>
      <c r="NGX1" s="527"/>
      <c r="NGY1" s="527"/>
      <c r="NGZ1" s="527"/>
      <c r="NHA1" s="527"/>
      <c r="NHB1" s="527"/>
      <c r="NHC1" s="527"/>
      <c r="NHD1" s="527"/>
      <c r="NHE1" s="527"/>
      <c r="NHF1" s="527"/>
      <c r="NHG1" s="527"/>
      <c r="NHH1" s="527"/>
      <c r="NHI1" s="527"/>
      <c r="NHJ1" s="527"/>
      <c r="NHK1" s="527"/>
      <c r="NHL1" s="527"/>
      <c r="NHM1" s="527"/>
      <c r="NHN1" s="527"/>
      <c r="NHO1" s="527"/>
      <c r="NHP1" s="527"/>
      <c r="NHQ1" s="527"/>
      <c r="NHR1" s="527"/>
      <c r="NHS1" s="527"/>
      <c r="NHT1" s="527"/>
      <c r="NHU1" s="527"/>
      <c r="NHV1" s="527"/>
      <c r="NHW1" s="527"/>
      <c r="NHX1" s="527"/>
      <c r="NHY1" s="527"/>
      <c r="NHZ1" s="527"/>
      <c r="NIA1" s="527"/>
      <c r="NIB1" s="527"/>
      <c r="NIC1" s="527"/>
      <c r="NID1" s="527"/>
      <c r="NIE1" s="527"/>
      <c r="NIF1" s="527"/>
      <c r="NIG1" s="527"/>
      <c r="NIH1" s="527"/>
      <c r="NII1" s="527"/>
      <c r="NIJ1" s="527"/>
      <c r="NIK1" s="527"/>
      <c r="NIL1" s="527"/>
      <c r="NIM1" s="527"/>
      <c r="NIN1" s="527"/>
      <c r="NIO1" s="527"/>
      <c r="NIP1" s="527"/>
      <c r="NIQ1" s="527"/>
      <c r="NIR1" s="527"/>
      <c r="NIS1" s="527"/>
      <c r="NIT1" s="527"/>
      <c r="NIU1" s="527"/>
      <c r="NIV1" s="527"/>
      <c r="NIW1" s="527"/>
      <c r="NIX1" s="527"/>
      <c r="NIY1" s="527"/>
      <c r="NIZ1" s="527"/>
      <c r="NJA1" s="527"/>
      <c r="NJB1" s="527"/>
      <c r="NJC1" s="527"/>
      <c r="NJD1" s="527"/>
      <c r="NJE1" s="527"/>
      <c r="NJF1" s="527"/>
      <c r="NJG1" s="527"/>
      <c r="NJH1" s="527"/>
      <c r="NJI1" s="527"/>
      <c r="NJJ1" s="527"/>
      <c r="NJK1" s="527"/>
      <c r="NJL1" s="527"/>
      <c r="NJM1" s="527"/>
      <c r="NJN1" s="527"/>
      <c r="NJO1" s="527"/>
      <c r="NJP1" s="527"/>
      <c r="NJQ1" s="527"/>
      <c r="NJR1" s="527"/>
      <c r="NJS1" s="527"/>
      <c r="NJT1" s="527"/>
      <c r="NJU1" s="527"/>
      <c r="NJV1" s="527"/>
      <c r="NJW1" s="527"/>
      <c r="NJX1" s="527"/>
      <c r="NJY1" s="527"/>
      <c r="NJZ1" s="527"/>
      <c r="NKA1" s="527"/>
      <c r="NKB1" s="527"/>
      <c r="NKC1" s="527"/>
      <c r="NKD1" s="527"/>
      <c r="NKE1" s="527"/>
      <c r="NKF1" s="527"/>
      <c r="NKG1" s="527"/>
      <c r="NKH1" s="527"/>
      <c r="NKI1" s="527"/>
      <c r="NKJ1" s="527"/>
      <c r="NKK1" s="527"/>
      <c r="NKL1" s="527"/>
      <c r="NKM1" s="527"/>
      <c r="NKN1" s="527"/>
      <c r="NKO1" s="527"/>
      <c r="NKP1" s="527"/>
      <c r="NKQ1" s="527"/>
      <c r="NKR1" s="527"/>
      <c r="NKS1" s="527"/>
      <c r="NKT1" s="527"/>
      <c r="NKU1" s="527"/>
      <c r="NKV1" s="527"/>
      <c r="NKW1" s="527"/>
      <c r="NKX1" s="527"/>
      <c r="NKY1" s="527"/>
      <c r="NKZ1" s="527"/>
      <c r="NLA1" s="527"/>
      <c r="NLB1" s="527"/>
      <c r="NLC1" s="527"/>
      <c r="NLD1" s="527"/>
      <c r="NLE1" s="527"/>
      <c r="NLF1" s="527"/>
      <c r="NLG1" s="527"/>
      <c r="NLH1" s="527"/>
      <c r="NLI1" s="527"/>
      <c r="NLJ1" s="527"/>
      <c r="NLK1" s="527"/>
      <c r="NLL1" s="527"/>
      <c r="NLM1" s="527"/>
      <c r="NLN1" s="527"/>
      <c r="NLO1" s="527"/>
      <c r="NLP1" s="527"/>
      <c r="NLQ1" s="527"/>
      <c r="NLR1" s="527"/>
      <c r="NLS1" s="527"/>
      <c r="NLT1" s="527"/>
      <c r="NLU1" s="527"/>
      <c r="NLV1" s="527"/>
      <c r="NLW1" s="527"/>
      <c r="NLX1" s="527"/>
      <c r="NLY1" s="527"/>
      <c r="NLZ1" s="527"/>
      <c r="NMA1" s="527"/>
      <c r="NMB1" s="527"/>
      <c r="NMC1" s="527"/>
      <c r="NMD1" s="527"/>
      <c r="NME1" s="527"/>
      <c r="NMF1" s="527"/>
      <c r="NMG1" s="527"/>
      <c r="NMH1" s="527"/>
      <c r="NMI1" s="527"/>
      <c r="NMJ1" s="527"/>
      <c r="NMK1" s="527"/>
      <c r="NML1" s="527"/>
      <c r="NMM1" s="527"/>
      <c r="NMN1" s="527"/>
      <c r="NMO1" s="527"/>
      <c r="NMP1" s="527"/>
      <c r="NMQ1" s="527"/>
      <c r="NMR1" s="527"/>
      <c r="NMS1" s="527"/>
      <c r="NMT1" s="527"/>
      <c r="NMU1" s="527"/>
      <c r="NMV1" s="527"/>
      <c r="NMW1" s="527"/>
      <c r="NMX1" s="527"/>
      <c r="NMY1" s="527"/>
      <c r="NMZ1" s="527"/>
      <c r="NNA1" s="527"/>
      <c r="NNB1" s="527"/>
      <c r="NNC1" s="527"/>
      <c r="NND1" s="527"/>
      <c r="NNE1" s="527"/>
      <c r="NNF1" s="527"/>
      <c r="NNG1" s="527"/>
      <c r="NNH1" s="527"/>
      <c r="NNI1" s="527"/>
      <c r="NNJ1" s="527"/>
      <c r="NNK1" s="527"/>
      <c r="NNL1" s="527"/>
      <c r="NNM1" s="527"/>
      <c r="NNN1" s="527"/>
      <c r="NNO1" s="527"/>
      <c r="NNP1" s="527"/>
      <c r="NNQ1" s="527"/>
      <c r="NNR1" s="527"/>
      <c r="NNS1" s="527"/>
      <c r="NNT1" s="527"/>
      <c r="NNU1" s="527"/>
      <c r="NNV1" s="527"/>
      <c r="NNW1" s="527"/>
      <c r="NNX1" s="527"/>
      <c r="NNY1" s="527"/>
      <c r="NNZ1" s="527"/>
      <c r="NOA1" s="527"/>
      <c r="NOB1" s="527"/>
      <c r="NOC1" s="527"/>
      <c r="NOD1" s="527"/>
      <c r="NOE1" s="527"/>
      <c r="NOF1" s="527"/>
      <c r="NOG1" s="527"/>
      <c r="NOH1" s="527"/>
      <c r="NOI1" s="527"/>
      <c r="NOJ1" s="527"/>
      <c r="NOK1" s="527"/>
      <c r="NOL1" s="527"/>
      <c r="NOM1" s="527"/>
      <c r="NON1" s="527"/>
      <c r="NOO1" s="527"/>
      <c r="NOP1" s="527"/>
      <c r="NOQ1" s="527"/>
      <c r="NOR1" s="527"/>
      <c r="NOS1" s="527"/>
      <c r="NOT1" s="527"/>
      <c r="NOU1" s="527"/>
      <c r="NOV1" s="527"/>
      <c r="NOW1" s="527"/>
      <c r="NOX1" s="527"/>
      <c r="NOY1" s="527"/>
      <c r="NOZ1" s="527"/>
      <c r="NPA1" s="527"/>
      <c r="NPB1" s="527"/>
      <c r="NPC1" s="527"/>
      <c r="NPD1" s="527"/>
      <c r="NPE1" s="527"/>
      <c r="NPF1" s="527"/>
      <c r="NPG1" s="527"/>
      <c r="NPH1" s="527"/>
      <c r="NPI1" s="527"/>
      <c r="NPJ1" s="527"/>
      <c r="NPK1" s="527"/>
      <c r="NPL1" s="527"/>
      <c r="NPM1" s="527"/>
      <c r="NPN1" s="527"/>
      <c r="NPO1" s="527"/>
      <c r="NPP1" s="527"/>
      <c r="NPQ1" s="527"/>
      <c r="NPR1" s="527"/>
      <c r="NPS1" s="527"/>
      <c r="NPT1" s="527"/>
      <c r="NPU1" s="527"/>
      <c r="NPV1" s="527"/>
      <c r="NPW1" s="527"/>
      <c r="NPX1" s="527"/>
      <c r="NPY1" s="527"/>
      <c r="NPZ1" s="527"/>
      <c r="NQA1" s="527"/>
      <c r="NQB1" s="527"/>
      <c r="NQC1" s="527"/>
      <c r="NQD1" s="527"/>
      <c r="NQE1" s="527"/>
      <c r="NQF1" s="527"/>
      <c r="NQG1" s="527"/>
      <c r="NQH1" s="527"/>
      <c r="NQI1" s="527"/>
      <c r="NQJ1" s="527"/>
      <c r="NQK1" s="527"/>
      <c r="NQL1" s="527"/>
      <c r="NQM1" s="527"/>
      <c r="NQN1" s="527"/>
      <c r="NQO1" s="527"/>
      <c r="NQP1" s="527"/>
      <c r="NQQ1" s="527"/>
      <c r="NQR1" s="527"/>
      <c r="NQS1" s="527"/>
      <c r="NQT1" s="527"/>
      <c r="NQU1" s="527"/>
      <c r="NQV1" s="527"/>
      <c r="NQW1" s="527"/>
      <c r="NQX1" s="527"/>
      <c r="NQY1" s="527"/>
      <c r="NQZ1" s="527"/>
      <c r="NRA1" s="527"/>
      <c r="NRB1" s="527"/>
      <c r="NRC1" s="527"/>
      <c r="NRD1" s="527"/>
      <c r="NRE1" s="527"/>
      <c r="NRF1" s="527"/>
      <c r="NRG1" s="527"/>
      <c r="NRH1" s="527"/>
      <c r="NRI1" s="527"/>
      <c r="NRJ1" s="527"/>
      <c r="NRK1" s="527"/>
      <c r="NRL1" s="527"/>
      <c r="NRM1" s="527"/>
      <c r="NRN1" s="527"/>
      <c r="NRO1" s="527"/>
      <c r="NRP1" s="527"/>
      <c r="NRQ1" s="527"/>
      <c r="NRR1" s="527"/>
      <c r="NRS1" s="527"/>
      <c r="NRT1" s="527"/>
      <c r="NRU1" s="527"/>
      <c r="NRV1" s="527"/>
      <c r="NRW1" s="527"/>
      <c r="NRX1" s="527"/>
      <c r="NRY1" s="527"/>
      <c r="NRZ1" s="527"/>
      <c r="NSA1" s="527"/>
      <c r="NSB1" s="527"/>
      <c r="NSC1" s="527"/>
      <c r="NSD1" s="527"/>
      <c r="NSE1" s="527"/>
      <c r="NSF1" s="527"/>
      <c r="NSG1" s="527"/>
      <c r="NSH1" s="527"/>
      <c r="NSI1" s="527"/>
      <c r="NSJ1" s="527"/>
      <c r="NSK1" s="527"/>
      <c r="NSL1" s="527"/>
      <c r="NSM1" s="527"/>
      <c r="NSN1" s="527"/>
      <c r="NSO1" s="527"/>
      <c r="NSP1" s="527"/>
      <c r="NSQ1" s="527"/>
      <c r="NSR1" s="527"/>
      <c r="NSS1" s="527"/>
      <c r="NST1" s="527"/>
      <c r="NSU1" s="527"/>
      <c r="NSV1" s="527"/>
      <c r="NSW1" s="527"/>
      <c r="NSX1" s="527"/>
      <c r="NSY1" s="527"/>
      <c r="NSZ1" s="527"/>
      <c r="NTA1" s="527"/>
      <c r="NTB1" s="527"/>
      <c r="NTC1" s="527"/>
      <c r="NTD1" s="527"/>
      <c r="NTE1" s="527"/>
      <c r="NTF1" s="527"/>
      <c r="NTG1" s="527"/>
      <c r="NTH1" s="527"/>
      <c r="NTI1" s="527"/>
      <c r="NTJ1" s="527"/>
      <c r="NTK1" s="527"/>
      <c r="NTL1" s="527"/>
      <c r="NTM1" s="527"/>
      <c r="NTN1" s="527"/>
      <c r="NTO1" s="527"/>
      <c r="NTP1" s="527"/>
      <c r="NTQ1" s="527"/>
      <c r="NTR1" s="527"/>
      <c r="NTS1" s="527"/>
      <c r="NTT1" s="527"/>
      <c r="NTU1" s="527"/>
      <c r="NTV1" s="527"/>
      <c r="NTW1" s="527"/>
      <c r="NTX1" s="527"/>
      <c r="NTY1" s="527"/>
      <c r="NTZ1" s="527"/>
      <c r="NUA1" s="527"/>
      <c r="NUB1" s="527"/>
      <c r="NUC1" s="527"/>
      <c r="NUD1" s="527"/>
      <c r="NUE1" s="527"/>
      <c r="NUF1" s="527"/>
      <c r="NUG1" s="527"/>
      <c r="NUH1" s="527"/>
      <c r="NUI1" s="527"/>
      <c r="NUJ1" s="527"/>
      <c r="NUK1" s="527"/>
      <c r="NUL1" s="527"/>
      <c r="NUM1" s="527"/>
      <c r="NUN1" s="527"/>
      <c r="NUO1" s="527"/>
      <c r="NUP1" s="527"/>
      <c r="NUQ1" s="527"/>
      <c r="NUR1" s="527"/>
      <c r="NUS1" s="527"/>
      <c r="NUT1" s="527"/>
      <c r="NUU1" s="527"/>
      <c r="NUV1" s="527"/>
      <c r="NUW1" s="527"/>
      <c r="NUX1" s="527"/>
      <c r="NUY1" s="527"/>
      <c r="NUZ1" s="527"/>
      <c r="NVA1" s="527"/>
      <c r="NVB1" s="527"/>
      <c r="NVC1" s="527"/>
      <c r="NVD1" s="527"/>
      <c r="NVE1" s="527"/>
      <c r="NVF1" s="527"/>
      <c r="NVG1" s="527"/>
      <c r="NVH1" s="527"/>
      <c r="NVI1" s="527"/>
      <c r="NVJ1" s="527"/>
      <c r="NVK1" s="527"/>
      <c r="NVL1" s="527"/>
      <c r="NVM1" s="527"/>
      <c r="NVN1" s="527"/>
      <c r="NVO1" s="527"/>
      <c r="NVP1" s="527"/>
      <c r="NVQ1" s="527"/>
      <c r="NVR1" s="527"/>
      <c r="NVS1" s="527"/>
      <c r="NVT1" s="527"/>
      <c r="NVU1" s="527"/>
      <c r="NVV1" s="527"/>
      <c r="NVW1" s="527"/>
      <c r="NVX1" s="527"/>
      <c r="NVY1" s="527"/>
      <c r="NVZ1" s="527"/>
      <c r="NWA1" s="527"/>
      <c r="NWB1" s="527"/>
      <c r="NWC1" s="527"/>
      <c r="NWD1" s="527"/>
      <c r="NWE1" s="527"/>
      <c r="NWF1" s="527"/>
      <c r="NWG1" s="527"/>
      <c r="NWH1" s="527"/>
      <c r="NWI1" s="527"/>
      <c r="NWJ1" s="527"/>
      <c r="NWK1" s="527"/>
      <c r="NWL1" s="527"/>
      <c r="NWM1" s="527"/>
      <c r="NWN1" s="527"/>
      <c r="NWO1" s="527"/>
      <c r="NWP1" s="527"/>
      <c r="NWQ1" s="527"/>
      <c r="NWR1" s="527"/>
      <c r="NWS1" s="527"/>
      <c r="NWT1" s="527"/>
      <c r="NWU1" s="527"/>
      <c r="NWV1" s="527"/>
      <c r="NWW1" s="527"/>
      <c r="NWX1" s="527"/>
      <c r="NWY1" s="527"/>
      <c r="NWZ1" s="527"/>
      <c r="NXA1" s="527"/>
      <c r="NXB1" s="527"/>
      <c r="NXC1" s="527"/>
      <c r="NXD1" s="527"/>
      <c r="NXE1" s="527"/>
      <c r="NXF1" s="527"/>
      <c r="NXG1" s="527"/>
      <c r="NXH1" s="527"/>
      <c r="NXI1" s="527"/>
      <c r="NXJ1" s="527"/>
      <c r="NXK1" s="527"/>
      <c r="NXL1" s="527"/>
      <c r="NXM1" s="527"/>
      <c r="NXN1" s="527"/>
      <c r="NXO1" s="527"/>
      <c r="NXP1" s="527"/>
      <c r="NXQ1" s="527"/>
      <c r="NXR1" s="527"/>
      <c r="NXS1" s="527"/>
      <c r="NXT1" s="527"/>
      <c r="NXU1" s="527"/>
      <c r="NXV1" s="527"/>
      <c r="NXW1" s="527"/>
      <c r="NXX1" s="527"/>
      <c r="NXY1" s="527"/>
      <c r="NXZ1" s="527"/>
      <c r="NYA1" s="527"/>
      <c r="NYB1" s="527"/>
      <c r="NYC1" s="527"/>
      <c r="NYD1" s="527"/>
      <c r="NYE1" s="527"/>
      <c r="NYF1" s="527"/>
      <c r="NYG1" s="527"/>
      <c r="NYH1" s="527"/>
      <c r="NYI1" s="527"/>
      <c r="NYJ1" s="527"/>
      <c r="NYK1" s="527"/>
      <c r="NYL1" s="527"/>
      <c r="NYM1" s="527"/>
      <c r="NYN1" s="527"/>
      <c r="NYO1" s="527"/>
      <c r="NYP1" s="527"/>
      <c r="NYQ1" s="527"/>
      <c r="NYR1" s="527"/>
      <c r="NYS1" s="527"/>
      <c r="NYT1" s="527"/>
      <c r="NYU1" s="527"/>
      <c r="NYV1" s="527"/>
      <c r="NYW1" s="527"/>
      <c r="NYX1" s="527"/>
      <c r="NYY1" s="527"/>
      <c r="NYZ1" s="527"/>
      <c r="NZA1" s="527"/>
      <c r="NZB1" s="527"/>
      <c r="NZC1" s="527"/>
      <c r="NZD1" s="527"/>
      <c r="NZE1" s="527"/>
      <c r="NZF1" s="527"/>
      <c r="NZG1" s="527"/>
      <c r="NZH1" s="527"/>
      <c r="NZI1" s="527"/>
      <c r="NZJ1" s="527"/>
      <c r="NZK1" s="527"/>
      <c r="NZL1" s="527"/>
      <c r="NZM1" s="527"/>
      <c r="NZN1" s="527"/>
      <c r="NZO1" s="527"/>
      <c r="NZP1" s="527"/>
      <c r="NZQ1" s="527"/>
      <c r="NZR1" s="527"/>
      <c r="NZS1" s="527"/>
      <c r="NZT1" s="527"/>
      <c r="NZU1" s="527"/>
      <c r="NZV1" s="527"/>
      <c r="NZW1" s="527"/>
      <c r="NZX1" s="527"/>
      <c r="NZY1" s="527"/>
      <c r="NZZ1" s="527"/>
      <c r="OAA1" s="527"/>
      <c r="OAB1" s="527"/>
      <c r="OAC1" s="527"/>
      <c r="OAD1" s="527"/>
      <c r="OAE1" s="527"/>
      <c r="OAF1" s="527"/>
      <c r="OAG1" s="527"/>
      <c r="OAH1" s="527"/>
      <c r="OAI1" s="527"/>
      <c r="OAJ1" s="527"/>
      <c r="OAK1" s="527"/>
      <c r="OAL1" s="527"/>
      <c r="OAM1" s="527"/>
      <c r="OAN1" s="527"/>
      <c r="OAO1" s="527"/>
      <c r="OAP1" s="527"/>
      <c r="OAQ1" s="527"/>
      <c r="OAR1" s="527"/>
      <c r="OAS1" s="527"/>
      <c r="OAT1" s="527"/>
      <c r="OAU1" s="527"/>
      <c r="OAV1" s="527"/>
      <c r="OAW1" s="527"/>
      <c r="OAX1" s="527"/>
      <c r="OAY1" s="527"/>
      <c r="OAZ1" s="527"/>
      <c r="OBA1" s="527"/>
      <c r="OBB1" s="527"/>
      <c r="OBC1" s="527"/>
      <c r="OBD1" s="527"/>
      <c r="OBE1" s="527"/>
      <c r="OBF1" s="527"/>
      <c r="OBG1" s="527"/>
      <c r="OBH1" s="527"/>
      <c r="OBI1" s="527"/>
      <c r="OBJ1" s="527"/>
      <c r="OBK1" s="527"/>
      <c r="OBL1" s="527"/>
      <c r="OBM1" s="527"/>
      <c r="OBN1" s="527"/>
      <c r="OBO1" s="527"/>
      <c r="OBP1" s="527"/>
      <c r="OBQ1" s="527"/>
      <c r="OBR1" s="527"/>
      <c r="OBS1" s="527"/>
      <c r="OBT1" s="527"/>
      <c r="OBU1" s="527"/>
      <c r="OBV1" s="527"/>
      <c r="OBW1" s="527"/>
      <c r="OBX1" s="527"/>
      <c r="OBY1" s="527"/>
      <c r="OBZ1" s="527"/>
      <c r="OCA1" s="527"/>
      <c r="OCB1" s="527"/>
      <c r="OCC1" s="527"/>
      <c r="OCD1" s="527"/>
      <c r="OCE1" s="527"/>
      <c r="OCF1" s="527"/>
      <c r="OCG1" s="527"/>
      <c r="OCH1" s="527"/>
      <c r="OCI1" s="527"/>
      <c r="OCJ1" s="527"/>
      <c r="OCK1" s="527"/>
      <c r="OCL1" s="527"/>
      <c r="OCM1" s="527"/>
      <c r="OCN1" s="527"/>
      <c r="OCO1" s="527"/>
      <c r="OCP1" s="527"/>
      <c r="OCQ1" s="527"/>
      <c r="OCR1" s="527"/>
      <c r="OCS1" s="527"/>
      <c r="OCT1" s="527"/>
      <c r="OCU1" s="527"/>
      <c r="OCV1" s="527"/>
      <c r="OCW1" s="527"/>
      <c r="OCX1" s="527"/>
      <c r="OCY1" s="527"/>
      <c r="OCZ1" s="527"/>
      <c r="ODA1" s="527"/>
      <c r="ODB1" s="527"/>
      <c r="ODC1" s="527"/>
      <c r="ODD1" s="527"/>
      <c r="ODE1" s="527"/>
      <c r="ODF1" s="527"/>
      <c r="ODG1" s="527"/>
      <c r="ODH1" s="527"/>
      <c r="ODI1" s="527"/>
      <c r="ODJ1" s="527"/>
      <c r="ODK1" s="527"/>
      <c r="ODL1" s="527"/>
      <c r="ODM1" s="527"/>
      <c r="ODN1" s="527"/>
      <c r="ODO1" s="527"/>
      <c r="ODP1" s="527"/>
      <c r="ODQ1" s="527"/>
      <c r="ODR1" s="527"/>
      <c r="ODS1" s="527"/>
      <c r="ODT1" s="527"/>
      <c r="ODU1" s="527"/>
      <c r="ODV1" s="527"/>
      <c r="ODW1" s="527"/>
      <c r="ODX1" s="527"/>
      <c r="ODY1" s="527"/>
      <c r="ODZ1" s="527"/>
      <c r="OEA1" s="527"/>
      <c r="OEB1" s="527"/>
      <c r="OEC1" s="527"/>
      <c r="OED1" s="527"/>
      <c r="OEE1" s="527"/>
      <c r="OEF1" s="527"/>
      <c r="OEG1" s="527"/>
      <c r="OEH1" s="527"/>
      <c r="OEI1" s="527"/>
      <c r="OEJ1" s="527"/>
      <c r="OEK1" s="527"/>
      <c r="OEL1" s="527"/>
      <c r="OEM1" s="527"/>
      <c r="OEN1" s="527"/>
      <c r="OEO1" s="527"/>
      <c r="OEP1" s="527"/>
      <c r="OEQ1" s="527"/>
      <c r="OER1" s="527"/>
      <c r="OES1" s="527"/>
      <c r="OET1" s="527"/>
      <c r="OEU1" s="527"/>
      <c r="OEV1" s="527"/>
      <c r="OEW1" s="527"/>
      <c r="OEX1" s="527"/>
      <c r="OEY1" s="527"/>
      <c r="OEZ1" s="527"/>
      <c r="OFA1" s="527"/>
      <c r="OFB1" s="527"/>
      <c r="OFC1" s="527"/>
      <c r="OFD1" s="527"/>
      <c r="OFE1" s="527"/>
      <c r="OFF1" s="527"/>
      <c r="OFG1" s="527"/>
      <c r="OFH1" s="527"/>
      <c r="OFI1" s="527"/>
      <c r="OFJ1" s="527"/>
      <c r="OFK1" s="527"/>
      <c r="OFL1" s="527"/>
      <c r="OFM1" s="527"/>
      <c r="OFN1" s="527"/>
      <c r="OFO1" s="527"/>
      <c r="OFP1" s="527"/>
      <c r="OFQ1" s="527"/>
      <c r="OFR1" s="527"/>
      <c r="OFS1" s="527"/>
      <c r="OFT1" s="527"/>
      <c r="OFU1" s="527"/>
      <c r="OFV1" s="527"/>
      <c r="OFW1" s="527"/>
      <c r="OFX1" s="527"/>
      <c r="OFY1" s="527"/>
      <c r="OFZ1" s="527"/>
      <c r="OGA1" s="527"/>
      <c r="OGB1" s="527"/>
      <c r="OGC1" s="527"/>
      <c r="OGD1" s="527"/>
      <c r="OGE1" s="527"/>
      <c r="OGF1" s="527"/>
      <c r="OGG1" s="527"/>
      <c r="OGH1" s="527"/>
      <c r="OGI1" s="527"/>
      <c r="OGJ1" s="527"/>
      <c r="OGK1" s="527"/>
      <c r="OGL1" s="527"/>
      <c r="OGM1" s="527"/>
      <c r="OGN1" s="527"/>
      <c r="OGO1" s="527"/>
      <c r="OGP1" s="527"/>
      <c r="OGQ1" s="527"/>
      <c r="OGR1" s="527"/>
      <c r="OGS1" s="527"/>
      <c r="OGT1" s="527"/>
      <c r="OGU1" s="527"/>
      <c r="OGV1" s="527"/>
      <c r="OGW1" s="527"/>
      <c r="OGX1" s="527"/>
      <c r="OGY1" s="527"/>
      <c r="OGZ1" s="527"/>
      <c r="OHA1" s="527"/>
      <c r="OHB1" s="527"/>
      <c r="OHC1" s="527"/>
      <c r="OHD1" s="527"/>
      <c r="OHE1" s="527"/>
      <c r="OHF1" s="527"/>
      <c r="OHG1" s="527"/>
      <c r="OHH1" s="527"/>
      <c r="OHI1" s="527"/>
      <c r="OHJ1" s="527"/>
      <c r="OHK1" s="527"/>
      <c r="OHL1" s="527"/>
      <c r="OHM1" s="527"/>
      <c r="OHN1" s="527"/>
      <c r="OHO1" s="527"/>
      <c r="OHP1" s="527"/>
      <c r="OHQ1" s="527"/>
      <c r="OHR1" s="527"/>
      <c r="OHS1" s="527"/>
      <c r="OHT1" s="527"/>
      <c r="OHU1" s="527"/>
      <c r="OHV1" s="527"/>
      <c r="OHW1" s="527"/>
      <c r="OHX1" s="527"/>
      <c r="OHY1" s="527"/>
      <c r="OHZ1" s="527"/>
      <c r="OIA1" s="527"/>
      <c r="OIB1" s="527"/>
      <c r="OIC1" s="527"/>
      <c r="OID1" s="527"/>
      <c r="OIE1" s="527"/>
      <c r="OIF1" s="527"/>
      <c r="OIG1" s="527"/>
      <c r="OIH1" s="527"/>
      <c r="OII1" s="527"/>
      <c r="OIJ1" s="527"/>
      <c r="OIK1" s="527"/>
      <c r="OIL1" s="527"/>
      <c r="OIM1" s="527"/>
      <c r="OIN1" s="527"/>
      <c r="OIO1" s="527"/>
      <c r="OIP1" s="527"/>
      <c r="OIQ1" s="527"/>
      <c r="OIR1" s="527"/>
      <c r="OIS1" s="527"/>
      <c r="OIT1" s="527"/>
      <c r="OIU1" s="527"/>
      <c r="OIV1" s="527"/>
      <c r="OIW1" s="527"/>
      <c r="OIX1" s="527"/>
      <c r="OIY1" s="527"/>
      <c r="OIZ1" s="527"/>
      <c r="OJA1" s="527"/>
      <c r="OJB1" s="527"/>
      <c r="OJC1" s="527"/>
      <c r="OJD1" s="527"/>
      <c r="OJE1" s="527"/>
      <c r="OJF1" s="527"/>
      <c r="OJG1" s="527"/>
      <c r="OJH1" s="527"/>
      <c r="OJI1" s="527"/>
      <c r="OJJ1" s="527"/>
      <c r="OJK1" s="527"/>
      <c r="OJL1" s="527"/>
      <c r="OJM1" s="527"/>
      <c r="OJN1" s="527"/>
      <c r="OJO1" s="527"/>
      <c r="OJP1" s="527"/>
      <c r="OJQ1" s="527"/>
      <c r="OJR1" s="527"/>
      <c r="OJS1" s="527"/>
      <c r="OJT1" s="527"/>
      <c r="OJU1" s="527"/>
      <c r="OJV1" s="527"/>
      <c r="OJW1" s="527"/>
      <c r="OJX1" s="527"/>
      <c r="OJY1" s="527"/>
      <c r="OJZ1" s="527"/>
      <c r="OKA1" s="527"/>
      <c r="OKB1" s="527"/>
      <c r="OKC1" s="527"/>
      <c r="OKD1" s="527"/>
      <c r="OKE1" s="527"/>
      <c r="OKF1" s="527"/>
      <c r="OKG1" s="527"/>
      <c r="OKH1" s="527"/>
      <c r="OKI1" s="527"/>
      <c r="OKJ1" s="527"/>
      <c r="OKK1" s="527"/>
      <c r="OKL1" s="527"/>
      <c r="OKM1" s="527"/>
      <c r="OKN1" s="527"/>
      <c r="OKO1" s="527"/>
      <c r="OKP1" s="527"/>
      <c r="OKQ1" s="527"/>
      <c r="OKR1" s="527"/>
      <c r="OKS1" s="527"/>
      <c r="OKT1" s="527"/>
      <c r="OKU1" s="527"/>
      <c r="OKV1" s="527"/>
      <c r="OKW1" s="527"/>
      <c r="OKX1" s="527"/>
      <c r="OKY1" s="527"/>
      <c r="OKZ1" s="527"/>
      <c r="OLA1" s="527"/>
      <c r="OLB1" s="527"/>
      <c r="OLC1" s="527"/>
      <c r="OLD1" s="527"/>
      <c r="OLE1" s="527"/>
      <c r="OLF1" s="527"/>
      <c r="OLG1" s="527"/>
      <c r="OLH1" s="527"/>
      <c r="OLI1" s="527"/>
      <c r="OLJ1" s="527"/>
      <c r="OLK1" s="527"/>
      <c r="OLL1" s="527"/>
      <c r="OLM1" s="527"/>
      <c r="OLN1" s="527"/>
      <c r="OLO1" s="527"/>
      <c r="OLP1" s="527"/>
      <c r="OLQ1" s="527"/>
      <c r="OLR1" s="527"/>
      <c r="OLS1" s="527"/>
      <c r="OLT1" s="527"/>
      <c r="OLU1" s="527"/>
      <c r="OLV1" s="527"/>
      <c r="OLW1" s="527"/>
      <c r="OLX1" s="527"/>
      <c r="OLY1" s="527"/>
      <c r="OLZ1" s="527"/>
      <c r="OMA1" s="527"/>
      <c r="OMB1" s="527"/>
      <c r="OMC1" s="527"/>
      <c r="OMD1" s="527"/>
      <c r="OME1" s="527"/>
      <c r="OMF1" s="527"/>
      <c r="OMG1" s="527"/>
      <c r="OMH1" s="527"/>
      <c r="OMI1" s="527"/>
      <c r="OMJ1" s="527"/>
      <c r="OMK1" s="527"/>
      <c r="OML1" s="527"/>
      <c r="OMM1" s="527"/>
      <c r="OMN1" s="527"/>
      <c r="OMO1" s="527"/>
      <c r="OMP1" s="527"/>
      <c r="OMQ1" s="527"/>
      <c r="OMR1" s="527"/>
      <c r="OMS1" s="527"/>
      <c r="OMT1" s="527"/>
      <c r="OMU1" s="527"/>
      <c r="OMV1" s="527"/>
      <c r="OMW1" s="527"/>
      <c r="OMX1" s="527"/>
      <c r="OMY1" s="527"/>
      <c r="OMZ1" s="527"/>
      <c r="ONA1" s="527"/>
      <c r="ONB1" s="527"/>
      <c r="ONC1" s="527"/>
      <c r="OND1" s="527"/>
      <c r="ONE1" s="527"/>
      <c r="ONF1" s="527"/>
      <c r="ONG1" s="527"/>
      <c r="ONH1" s="527"/>
      <c r="ONI1" s="527"/>
      <c r="ONJ1" s="527"/>
      <c r="ONK1" s="527"/>
      <c r="ONL1" s="527"/>
      <c r="ONM1" s="527"/>
      <c r="ONN1" s="527"/>
      <c r="ONO1" s="527"/>
      <c r="ONP1" s="527"/>
      <c r="ONQ1" s="527"/>
      <c r="ONR1" s="527"/>
      <c r="ONS1" s="527"/>
      <c r="ONT1" s="527"/>
      <c r="ONU1" s="527"/>
      <c r="ONV1" s="527"/>
      <c r="ONW1" s="527"/>
      <c r="ONX1" s="527"/>
      <c r="ONY1" s="527"/>
      <c r="ONZ1" s="527"/>
      <c r="OOA1" s="527"/>
      <c r="OOB1" s="527"/>
      <c r="OOC1" s="527"/>
      <c r="OOD1" s="527"/>
      <c r="OOE1" s="527"/>
      <c r="OOF1" s="527"/>
      <c r="OOG1" s="527"/>
      <c r="OOH1" s="527"/>
      <c r="OOI1" s="527"/>
      <c r="OOJ1" s="527"/>
      <c r="OOK1" s="527"/>
      <c r="OOL1" s="527"/>
      <c r="OOM1" s="527"/>
      <c r="OON1" s="527"/>
      <c r="OOO1" s="527"/>
      <c r="OOP1" s="527"/>
      <c r="OOQ1" s="527"/>
      <c r="OOR1" s="527"/>
      <c r="OOS1" s="527"/>
      <c r="OOT1" s="527"/>
      <c r="OOU1" s="527"/>
      <c r="OOV1" s="527"/>
      <c r="OOW1" s="527"/>
      <c r="OOX1" s="527"/>
      <c r="OOY1" s="527"/>
      <c r="OOZ1" s="527"/>
      <c r="OPA1" s="527"/>
      <c r="OPB1" s="527"/>
      <c r="OPC1" s="527"/>
      <c r="OPD1" s="527"/>
      <c r="OPE1" s="527"/>
      <c r="OPF1" s="527"/>
      <c r="OPG1" s="527"/>
      <c r="OPH1" s="527"/>
      <c r="OPI1" s="527"/>
      <c r="OPJ1" s="527"/>
      <c r="OPK1" s="527"/>
      <c r="OPL1" s="527"/>
      <c r="OPM1" s="527"/>
      <c r="OPN1" s="527"/>
      <c r="OPO1" s="527"/>
      <c r="OPP1" s="527"/>
      <c r="OPQ1" s="527"/>
      <c r="OPR1" s="527"/>
      <c r="OPS1" s="527"/>
      <c r="OPT1" s="527"/>
      <c r="OPU1" s="527"/>
      <c r="OPV1" s="527"/>
      <c r="OPW1" s="527"/>
      <c r="OPX1" s="527"/>
      <c r="OPY1" s="527"/>
      <c r="OPZ1" s="527"/>
      <c r="OQA1" s="527"/>
      <c r="OQB1" s="527"/>
      <c r="OQC1" s="527"/>
      <c r="OQD1" s="527"/>
      <c r="OQE1" s="527"/>
      <c r="OQF1" s="527"/>
      <c r="OQG1" s="527"/>
      <c r="OQH1" s="527"/>
      <c r="OQI1" s="527"/>
      <c r="OQJ1" s="527"/>
      <c r="OQK1" s="527"/>
      <c r="OQL1" s="527"/>
      <c r="OQM1" s="527"/>
      <c r="OQN1" s="527"/>
      <c r="OQO1" s="527"/>
      <c r="OQP1" s="527"/>
      <c r="OQQ1" s="527"/>
      <c r="OQR1" s="527"/>
      <c r="OQS1" s="527"/>
      <c r="OQT1" s="527"/>
      <c r="OQU1" s="527"/>
      <c r="OQV1" s="527"/>
      <c r="OQW1" s="527"/>
      <c r="OQX1" s="527"/>
      <c r="OQY1" s="527"/>
      <c r="OQZ1" s="527"/>
      <c r="ORA1" s="527"/>
      <c r="ORB1" s="527"/>
      <c r="ORC1" s="527"/>
      <c r="ORD1" s="527"/>
      <c r="ORE1" s="527"/>
      <c r="ORF1" s="527"/>
      <c r="ORG1" s="527"/>
      <c r="ORH1" s="527"/>
      <c r="ORI1" s="527"/>
      <c r="ORJ1" s="527"/>
      <c r="ORK1" s="527"/>
      <c r="ORL1" s="527"/>
      <c r="ORM1" s="527"/>
      <c r="ORN1" s="527"/>
      <c r="ORO1" s="527"/>
      <c r="ORP1" s="527"/>
      <c r="ORQ1" s="527"/>
      <c r="ORR1" s="527"/>
      <c r="ORS1" s="527"/>
      <c r="ORT1" s="527"/>
      <c r="ORU1" s="527"/>
      <c r="ORV1" s="527"/>
      <c r="ORW1" s="527"/>
      <c r="ORX1" s="527"/>
      <c r="ORY1" s="527"/>
      <c r="ORZ1" s="527"/>
      <c r="OSA1" s="527"/>
      <c r="OSB1" s="527"/>
      <c r="OSC1" s="527"/>
      <c r="OSD1" s="527"/>
      <c r="OSE1" s="527"/>
      <c r="OSF1" s="527"/>
      <c r="OSG1" s="527"/>
      <c r="OSH1" s="527"/>
      <c r="OSI1" s="527"/>
      <c r="OSJ1" s="527"/>
      <c r="OSK1" s="527"/>
      <c r="OSL1" s="527"/>
      <c r="OSM1" s="527"/>
      <c r="OSN1" s="527"/>
      <c r="OSO1" s="527"/>
      <c r="OSP1" s="527"/>
      <c r="OSQ1" s="527"/>
      <c r="OSR1" s="527"/>
      <c r="OSS1" s="527"/>
      <c r="OST1" s="527"/>
      <c r="OSU1" s="527"/>
      <c r="OSV1" s="527"/>
      <c r="OSW1" s="527"/>
      <c r="OSX1" s="527"/>
      <c r="OSY1" s="527"/>
      <c r="OSZ1" s="527"/>
      <c r="OTA1" s="527"/>
      <c r="OTB1" s="527"/>
      <c r="OTC1" s="527"/>
      <c r="OTD1" s="527"/>
      <c r="OTE1" s="527"/>
      <c r="OTF1" s="527"/>
      <c r="OTG1" s="527"/>
      <c r="OTH1" s="527"/>
      <c r="OTI1" s="527"/>
      <c r="OTJ1" s="527"/>
      <c r="OTK1" s="527"/>
      <c r="OTL1" s="527"/>
      <c r="OTM1" s="527"/>
      <c r="OTN1" s="527"/>
      <c r="OTO1" s="527"/>
      <c r="OTP1" s="527"/>
      <c r="OTQ1" s="527"/>
      <c r="OTR1" s="527"/>
      <c r="OTS1" s="527"/>
      <c r="OTT1" s="527"/>
      <c r="OTU1" s="527"/>
      <c r="OTV1" s="527"/>
      <c r="OTW1" s="527"/>
      <c r="OTX1" s="527"/>
      <c r="OTY1" s="527"/>
      <c r="OTZ1" s="527"/>
      <c r="OUA1" s="527"/>
      <c r="OUB1" s="527"/>
      <c r="OUC1" s="527"/>
      <c r="OUD1" s="527"/>
      <c r="OUE1" s="527"/>
      <c r="OUF1" s="527"/>
      <c r="OUG1" s="527"/>
      <c r="OUH1" s="527"/>
      <c r="OUI1" s="527"/>
      <c r="OUJ1" s="527"/>
      <c r="OUK1" s="527"/>
      <c r="OUL1" s="527"/>
      <c r="OUM1" s="527"/>
      <c r="OUN1" s="527"/>
      <c r="OUO1" s="527"/>
      <c r="OUP1" s="527"/>
      <c r="OUQ1" s="527"/>
      <c r="OUR1" s="527"/>
      <c r="OUS1" s="527"/>
      <c r="OUT1" s="527"/>
      <c r="OUU1" s="527"/>
      <c r="OUV1" s="527"/>
      <c r="OUW1" s="527"/>
      <c r="OUX1" s="527"/>
      <c r="OUY1" s="527"/>
      <c r="OUZ1" s="527"/>
      <c r="OVA1" s="527"/>
      <c r="OVB1" s="527"/>
      <c r="OVC1" s="527"/>
      <c r="OVD1" s="527"/>
      <c r="OVE1" s="527"/>
      <c r="OVF1" s="527"/>
      <c r="OVG1" s="527"/>
      <c r="OVH1" s="527"/>
      <c r="OVI1" s="527"/>
      <c r="OVJ1" s="527"/>
      <c r="OVK1" s="527"/>
      <c r="OVL1" s="527"/>
      <c r="OVM1" s="527"/>
      <c r="OVN1" s="527"/>
      <c r="OVO1" s="527"/>
      <c r="OVP1" s="527"/>
      <c r="OVQ1" s="527"/>
      <c r="OVR1" s="527"/>
      <c r="OVS1" s="527"/>
      <c r="OVT1" s="527"/>
      <c r="OVU1" s="527"/>
      <c r="OVV1" s="527"/>
      <c r="OVW1" s="527"/>
      <c r="OVX1" s="527"/>
      <c r="OVY1" s="527"/>
      <c r="OVZ1" s="527"/>
      <c r="OWA1" s="527"/>
      <c r="OWB1" s="527"/>
      <c r="OWC1" s="527"/>
      <c r="OWD1" s="527"/>
      <c r="OWE1" s="527"/>
      <c r="OWF1" s="527"/>
      <c r="OWG1" s="527"/>
      <c r="OWH1" s="527"/>
      <c r="OWI1" s="527"/>
      <c r="OWJ1" s="527"/>
      <c r="OWK1" s="527"/>
      <c r="OWL1" s="527"/>
      <c r="OWM1" s="527"/>
      <c r="OWN1" s="527"/>
      <c r="OWO1" s="527"/>
      <c r="OWP1" s="527"/>
      <c r="OWQ1" s="527"/>
      <c r="OWR1" s="527"/>
      <c r="OWS1" s="527"/>
      <c r="OWT1" s="527"/>
      <c r="OWU1" s="527"/>
      <c r="OWV1" s="527"/>
      <c r="OWW1" s="527"/>
      <c r="OWX1" s="527"/>
      <c r="OWY1" s="527"/>
      <c r="OWZ1" s="527"/>
      <c r="OXA1" s="527"/>
      <c r="OXB1" s="527"/>
      <c r="OXC1" s="527"/>
      <c r="OXD1" s="527"/>
      <c r="OXE1" s="527"/>
      <c r="OXF1" s="527"/>
      <c r="OXG1" s="527"/>
      <c r="OXH1" s="527"/>
      <c r="OXI1" s="527"/>
      <c r="OXJ1" s="527"/>
      <c r="OXK1" s="527"/>
      <c r="OXL1" s="527"/>
      <c r="OXM1" s="527"/>
      <c r="OXN1" s="527"/>
      <c r="OXO1" s="527"/>
      <c r="OXP1" s="527"/>
      <c r="OXQ1" s="527"/>
      <c r="OXR1" s="527"/>
      <c r="OXS1" s="527"/>
      <c r="OXT1" s="527"/>
      <c r="OXU1" s="527"/>
      <c r="OXV1" s="527"/>
      <c r="OXW1" s="527"/>
      <c r="OXX1" s="527"/>
      <c r="OXY1" s="527"/>
      <c r="OXZ1" s="527"/>
      <c r="OYA1" s="527"/>
      <c r="OYB1" s="527"/>
      <c r="OYC1" s="527"/>
      <c r="OYD1" s="527"/>
      <c r="OYE1" s="527"/>
      <c r="OYF1" s="527"/>
      <c r="OYG1" s="527"/>
      <c r="OYH1" s="527"/>
      <c r="OYI1" s="527"/>
      <c r="OYJ1" s="527"/>
      <c r="OYK1" s="527"/>
      <c r="OYL1" s="527"/>
      <c r="OYM1" s="527"/>
      <c r="OYN1" s="527"/>
      <c r="OYO1" s="527"/>
      <c r="OYP1" s="527"/>
      <c r="OYQ1" s="527"/>
      <c r="OYR1" s="527"/>
      <c r="OYS1" s="527"/>
      <c r="OYT1" s="527"/>
      <c r="OYU1" s="527"/>
      <c r="OYV1" s="527"/>
      <c r="OYW1" s="527"/>
      <c r="OYX1" s="527"/>
      <c r="OYY1" s="527"/>
      <c r="OYZ1" s="527"/>
      <c r="OZA1" s="527"/>
      <c r="OZB1" s="527"/>
      <c r="OZC1" s="527"/>
      <c r="OZD1" s="527"/>
      <c r="OZE1" s="527"/>
      <c r="OZF1" s="527"/>
      <c r="OZG1" s="527"/>
      <c r="OZH1" s="527"/>
      <c r="OZI1" s="527"/>
      <c r="OZJ1" s="527"/>
      <c r="OZK1" s="527"/>
      <c r="OZL1" s="527"/>
      <c r="OZM1" s="527"/>
      <c r="OZN1" s="527"/>
      <c r="OZO1" s="527"/>
      <c r="OZP1" s="527"/>
      <c r="OZQ1" s="527"/>
      <c r="OZR1" s="527"/>
      <c r="OZS1" s="527"/>
      <c r="OZT1" s="527"/>
      <c r="OZU1" s="527"/>
      <c r="OZV1" s="527"/>
      <c r="OZW1" s="527"/>
      <c r="OZX1" s="527"/>
      <c r="OZY1" s="527"/>
      <c r="OZZ1" s="527"/>
      <c r="PAA1" s="527"/>
      <c r="PAB1" s="527"/>
      <c r="PAC1" s="527"/>
      <c r="PAD1" s="527"/>
      <c r="PAE1" s="527"/>
      <c r="PAF1" s="527"/>
      <c r="PAG1" s="527"/>
      <c r="PAH1" s="527"/>
      <c r="PAI1" s="527"/>
      <c r="PAJ1" s="527"/>
      <c r="PAK1" s="527"/>
      <c r="PAL1" s="527"/>
      <c r="PAM1" s="527"/>
      <c r="PAN1" s="527"/>
      <c r="PAO1" s="527"/>
      <c r="PAP1" s="527"/>
      <c r="PAQ1" s="527"/>
      <c r="PAR1" s="527"/>
      <c r="PAS1" s="527"/>
      <c r="PAT1" s="527"/>
      <c r="PAU1" s="527"/>
      <c r="PAV1" s="527"/>
      <c r="PAW1" s="527"/>
      <c r="PAX1" s="527"/>
      <c r="PAY1" s="527"/>
      <c r="PAZ1" s="527"/>
      <c r="PBA1" s="527"/>
      <c r="PBB1" s="527"/>
      <c r="PBC1" s="527"/>
      <c r="PBD1" s="527"/>
      <c r="PBE1" s="527"/>
      <c r="PBF1" s="527"/>
      <c r="PBG1" s="527"/>
      <c r="PBH1" s="527"/>
      <c r="PBI1" s="527"/>
      <c r="PBJ1" s="527"/>
      <c r="PBK1" s="527"/>
      <c r="PBL1" s="527"/>
      <c r="PBM1" s="527"/>
      <c r="PBN1" s="527"/>
      <c r="PBO1" s="527"/>
      <c r="PBP1" s="527"/>
      <c r="PBQ1" s="527"/>
      <c r="PBR1" s="527"/>
      <c r="PBS1" s="527"/>
      <c r="PBT1" s="527"/>
      <c r="PBU1" s="527"/>
      <c r="PBV1" s="527"/>
      <c r="PBW1" s="527"/>
      <c r="PBX1" s="527"/>
      <c r="PBY1" s="527"/>
      <c r="PBZ1" s="527"/>
      <c r="PCA1" s="527"/>
      <c r="PCB1" s="527"/>
      <c r="PCC1" s="527"/>
      <c r="PCD1" s="527"/>
      <c r="PCE1" s="527"/>
      <c r="PCF1" s="527"/>
      <c r="PCG1" s="527"/>
      <c r="PCH1" s="527"/>
      <c r="PCI1" s="527"/>
      <c r="PCJ1" s="527"/>
      <c r="PCK1" s="527"/>
      <c r="PCL1" s="527"/>
      <c r="PCM1" s="527"/>
      <c r="PCN1" s="527"/>
      <c r="PCO1" s="527"/>
      <c r="PCP1" s="527"/>
      <c r="PCQ1" s="527"/>
      <c r="PCR1" s="527"/>
      <c r="PCS1" s="527"/>
      <c r="PCT1" s="527"/>
      <c r="PCU1" s="527"/>
      <c r="PCV1" s="527"/>
      <c r="PCW1" s="527"/>
      <c r="PCX1" s="527"/>
      <c r="PCY1" s="527"/>
      <c r="PCZ1" s="527"/>
      <c r="PDA1" s="527"/>
      <c r="PDB1" s="527"/>
      <c r="PDC1" s="527"/>
      <c r="PDD1" s="527"/>
      <c r="PDE1" s="527"/>
      <c r="PDF1" s="527"/>
      <c r="PDG1" s="527"/>
      <c r="PDH1" s="527"/>
      <c r="PDI1" s="527"/>
      <c r="PDJ1" s="527"/>
      <c r="PDK1" s="527"/>
      <c r="PDL1" s="527"/>
      <c r="PDM1" s="527"/>
      <c r="PDN1" s="527"/>
      <c r="PDO1" s="527"/>
      <c r="PDP1" s="527"/>
      <c r="PDQ1" s="527"/>
      <c r="PDR1" s="527"/>
      <c r="PDS1" s="527"/>
      <c r="PDT1" s="527"/>
      <c r="PDU1" s="527"/>
      <c r="PDV1" s="527"/>
      <c r="PDW1" s="527"/>
      <c r="PDX1" s="527"/>
      <c r="PDY1" s="527"/>
      <c r="PDZ1" s="527"/>
      <c r="PEA1" s="527"/>
      <c r="PEB1" s="527"/>
      <c r="PEC1" s="527"/>
      <c r="PED1" s="527"/>
      <c r="PEE1" s="527"/>
      <c r="PEF1" s="527"/>
      <c r="PEG1" s="527"/>
      <c r="PEH1" s="527"/>
      <c r="PEI1" s="527"/>
      <c r="PEJ1" s="527"/>
      <c r="PEK1" s="527"/>
      <c r="PEL1" s="527"/>
      <c r="PEM1" s="527"/>
      <c r="PEN1" s="527"/>
      <c r="PEO1" s="527"/>
      <c r="PEP1" s="527"/>
      <c r="PEQ1" s="527"/>
      <c r="PER1" s="527"/>
      <c r="PES1" s="527"/>
      <c r="PET1" s="527"/>
      <c r="PEU1" s="527"/>
      <c r="PEV1" s="527"/>
      <c r="PEW1" s="527"/>
      <c r="PEX1" s="527"/>
      <c r="PEY1" s="527"/>
      <c r="PEZ1" s="527"/>
      <c r="PFA1" s="527"/>
      <c r="PFB1" s="527"/>
      <c r="PFC1" s="527"/>
      <c r="PFD1" s="527"/>
      <c r="PFE1" s="527"/>
      <c r="PFF1" s="527"/>
      <c r="PFG1" s="527"/>
      <c r="PFH1" s="527"/>
      <c r="PFI1" s="527"/>
      <c r="PFJ1" s="527"/>
      <c r="PFK1" s="527"/>
      <c r="PFL1" s="527"/>
      <c r="PFM1" s="527"/>
      <c r="PFN1" s="527"/>
      <c r="PFO1" s="527"/>
      <c r="PFP1" s="527"/>
      <c r="PFQ1" s="527"/>
      <c r="PFR1" s="527"/>
      <c r="PFS1" s="527"/>
      <c r="PFT1" s="527"/>
      <c r="PFU1" s="527"/>
      <c r="PFV1" s="527"/>
      <c r="PFW1" s="527"/>
      <c r="PFX1" s="527"/>
      <c r="PFY1" s="527"/>
      <c r="PFZ1" s="527"/>
      <c r="PGA1" s="527"/>
      <c r="PGB1" s="527"/>
      <c r="PGC1" s="527"/>
      <c r="PGD1" s="527"/>
      <c r="PGE1" s="527"/>
      <c r="PGF1" s="527"/>
      <c r="PGG1" s="527"/>
      <c r="PGH1" s="527"/>
      <c r="PGI1" s="527"/>
      <c r="PGJ1" s="527"/>
      <c r="PGK1" s="527"/>
      <c r="PGL1" s="527"/>
      <c r="PGM1" s="527"/>
      <c r="PGN1" s="527"/>
      <c r="PGO1" s="527"/>
      <c r="PGP1" s="527"/>
      <c r="PGQ1" s="527"/>
      <c r="PGR1" s="527"/>
      <c r="PGS1" s="527"/>
      <c r="PGT1" s="527"/>
      <c r="PGU1" s="527"/>
      <c r="PGV1" s="527"/>
      <c r="PGW1" s="527"/>
      <c r="PGX1" s="527"/>
      <c r="PGY1" s="527"/>
      <c r="PGZ1" s="527"/>
      <c r="PHA1" s="527"/>
      <c r="PHB1" s="527"/>
      <c r="PHC1" s="527"/>
      <c r="PHD1" s="527"/>
      <c r="PHE1" s="527"/>
      <c r="PHF1" s="527"/>
      <c r="PHG1" s="527"/>
      <c r="PHH1" s="527"/>
      <c r="PHI1" s="527"/>
      <c r="PHJ1" s="527"/>
      <c r="PHK1" s="527"/>
      <c r="PHL1" s="527"/>
      <c r="PHM1" s="527"/>
      <c r="PHN1" s="527"/>
      <c r="PHO1" s="527"/>
      <c r="PHP1" s="527"/>
      <c r="PHQ1" s="527"/>
      <c r="PHR1" s="527"/>
      <c r="PHS1" s="527"/>
      <c r="PHT1" s="527"/>
      <c r="PHU1" s="527"/>
      <c r="PHV1" s="527"/>
      <c r="PHW1" s="527"/>
      <c r="PHX1" s="527"/>
      <c r="PHY1" s="527"/>
      <c r="PHZ1" s="527"/>
      <c r="PIA1" s="527"/>
      <c r="PIB1" s="527"/>
      <c r="PIC1" s="527"/>
      <c r="PID1" s="527"/>
      <c r="PIE1" s="527"/>
      <c r="PIF1" s="527"/>
      <c r="PIG1" s="527"/>
      <c r="PIH1" s="527"/>
      <c r="PII1" s="527"/>
      <c r="PIJ1" s="527"/>
      <c r="PIK1" s="527"/>
      <c r="PIL1" s="527"/>
      <c r="PIM1" s="527"/>
      <c r="PIN1" s="527"/>
      <c r="PIO1" s="527"/>
      <c r="PIP1" s="527"/>
      <c r="PIQ1" s="527"/>
      <c r="PIR1" s="527"/>
      <c r="PIS1" s="527"/>
      <c r="PIT1" s="527"/>
      <c r="PIU1" s="527"/>
      <c r="PIV1" s="527"/>
      <c r="PIW1" s="527"/>
      <c r="PIX1" s="527"/>
      <c r="PIY1" s="527"/>
      <c r="PIZ1" s="527"/>
      <c r="PJA1" s="527"/>
      <c r="PJB1" s="527"/>
      <c r="PJC1" s="527"/>
      <c r="PJD1" s="527"/>
      <c r="PJE1" s="527"/>
      <c r="PJF1" s="527"/>
      <c r="PJG1" s="527"/>
      <c r="PJH1" s="527"/>
      <c r="PJI1" s="527"/>
      <c r="PJJ1" s="527"/>
      <c r="PJK1" s="527"/>
      <c r="PJL1" s="527"/>
      <c r="PJM1" s="527"/>
      <c r="PJN1" s="527"/>
      <c r="PJO1" s="527"/>
      <c r="PJP1" s="527"/>
      <c r="PJQ1" s="527"/>
      <c r="PJR1" s="527"/>
      <c r="PJS1" s="527"/>
      <c r="PJT1" s="527"/>
      <c r="PJU1" s="527"/>
      <c r="PJV1" s="527"/>
      <c r="PJW1" s="527"/>
      <c r="PJX1" s="527"/>
      <c r="PJY1" s="527"/>
      <c r="PJZ1" s="527"/>
      <c r="PKA1" s="527"/>
      <c r="PKB1" s="527"/>
      <c r="PKC1" s="527"/>
      <c r="PKD1" s="527"/>
      <c r="PKE1" s="527"/>
      <c r="PKF1" s="527"/>
      <c r="PKG1" s="527"/>
      <c r="PKH1" s="527"/>
      <c r="PKI1" s="527"/>
      <c r="PKJ1" s="527"/>
      <c r="PKK1" s="527"/>
      <c r="PKL1" s="527"/>
      <c r="PKM1" s="527"/>
      <c r="PKN1" s="527"/>
      <c r="PKO1" s="527"/>
      <c r="PKP1" s="527"/>
      <c r="PKQ1" s="527"/>
      <c r="PKR1" s="527"/>
      <c r="PKS1" s="527"/>
      <c r="PKT1" s="527"/>
      <c r="PKU1" s="527"/>
      <c r="PKV1" s="527"/>
      <c r="PKW1" s="527"/>
      <c r="PKX1" s="527"/>
      <c r="PKY1" s="527"/>
      <c r="PKZ1" s="527"/>
      <c r="PLA1" s="527"/>
      <c r="PLB1" s="527"/>
      <c r="PLC1" s="527"/>
      <c r="PLD1" s="527"/>
      <c r="PLE1" s="527"/>
      <c r="PLF1" s="527"/>
      <c r="PLG1" s="527"/>
      <c r="PLH1" s="527"/>
      <c r="PLI1" s="527"/>
      <c r="PLJ1" s="527"/>
      <c r="PLK1" s="527"/>
      <c r="PLL1" s="527"/>
      <c r="PLM1" s="527"/>
      <c r="PLN1" s="527"/>
      <c r="PLO1" s="527"/>
      <c r="PLP1" s="527"/>
      <c r="PLQ1" s="527"/>
      <c r="PLR1" s="527"/>
      <c r="PLS1" s="527"/>
      <c r="PLT1" s="527"/>
      <c r="PLU1" s="527"/>
      <c r="PLV1" s="527"/>
      <c r="PLW1" s="527"/>
      <c r="PLX1" s="527"/>
      <c r="PLY1" s="527"/>
      <c r="PLZ1" s="527"/>
      <c r="PMA1" s="527"/>
      <c r="PMB1" s="527"/>
      <c r="PMC1" s="527"/>
      <c r="PMD1" s="527"/>
      <c r="PME1" s="527"/>
      <c r="PMF1" s="527"/>
      <c r="PMG1" s="527"/>
      <c r="PMH1" s="527"/>
      <c r="PMI1" s="527"/>
      <c r="PMJ1" s="527"/>
      <c r="PMK1" s="527"/>
      <c r="PML1" s="527"/>
      <c r="PMM1" s="527"/>
      <c r="PMN1" s="527"/>
      <c r="PMO1" s="527"/>
      <c r="PMP1" s="527"/>
      <c r="PMQ1" s="527"/>
      <c r="PMR1" s="527"/>
      <c r="PMS1" s="527"/>
      <c r="PMT1" s="527"/>
      <c r="PMU1" s="527"/>
      <c r="PMV1" s="527"/>
      <c r="PMW1" s="527"/>
      <c r="PMX1" s="527"/>
      <c r="PMY1" s="527"/>
      <c r="PMZ1" s="527"/>
      <c r="PNA1" s="527"/>
      <c r="PNB1" s="527"/>
      <c r="PNC1" s="527"/>
      <c r="PND1" s="527"/>
      <c r="PNE1" s="527"/>
      <c r="PNF1" s="527"/>
      <c r="PNG1" s="527"/>
      <c r="PNH1" s="527"/>
      <c r="PNI1" s="527"/>
      <c r="PNJ1" s="527"/>
      <c r="PNK1" s="527"/>
      <c r="PNL1" s="527"/>
      <c r="PNM1" s="527"/>
      <c r="PNN1" s="527"/>
      <c r="PNO1" s="527"/>
      <c r="PNP1" s="527"/>
      <c r="PNQ1" s="527"/>
      <c r="PNR1" s="527"/>
      <c r="PNS1" s="527"/>
      <c r="PNT1" s="527"/>
      <c r="PNU1" s="527"/>
      <c r="PNV1" s="527"/>
      <c r="PNW1" s="527"/>
      <c r="PNX1" s="527"/>
      <c r="PNY1" s="527"/>
      <c r="PNZ1" s="527"/>
      <c r="POA1" s="527"/>
      <c r="POB1" s="527"/>
      <c r="POC1" s="527"/>
      <c r="POD1" s="527"/>
      <c r="POE1" s="527"/>
      <c r="POF1" s="527"/>
      <c r="POG1" s="527"/>
      <c r="POH1" s="527"/>
      <c r="POI1" s="527"/>
      <c r="POJ1" s="527"/>
      <c r="POK1" s="527"/>
      <c r="POL1" s="527"/>
      <c r="POM1" s="527"/>
      <c r="PON1" s="527"/>
      <c r="POO1" s="527"/>
      <c r="POP1" s="527"/>
      <c r="POQ1" s="527"/>
      <c r="POR1" s="527"/>
      <c r="POS1" s="527"/>
      <c r="POT1" s="527"/>
      <c r="POU1" s="527"/>
      <c r="POV1" s="527"/>
      <c r="POW1" s="527"/>
      <c r="POX1" s="527"/>
      <c r="POY1" s="527"/>
      <c r="POZ1" s="527"/>
      <c r="PPA1" s="527"/>
      <c r="PPB1" s="527"/>
      <c r="PPC1" s="527"/>
      <c r="PPD1" s="527"/>
      <c r="PPE1" s="527"/>
      <c r="PPF1" s="527"/>
      <c r="PPG1" s="527"/>
      <c r="PPH1" s="527"/>
      <c r="PPI1" s="527"/>
      <c r="PPJ1" s="527"/>
      <c r="PPK1" s="527"/>
      <c r="PPL1" s="527"/>
      <c r="PPM1" s="527"/>
      <c r="PPN1" s="527"/>
      <c r="PPO1" s="527"/>
      <c r="PPP1" s="527"/>
      <c r="PPQ1" s="527"/>
      <c r="PPR1" s="527"/>
      <c r="PPS1" s="527"/>
      <c r="PPT1" s="527"/>
      <c r="PPU1" s="527"/>
      <c r="PPV1" s="527"/>
      <c r="PPW1" s="527"/>
      <c r="PPX1" s="527"/>
      <c r="PPY1" s="527"/>
      <c r="PPZ1" s="527"/>
      <c r="PQA1" s="527"/>
      <c r="PQB1" s="527"/>
      <c r="PQC1" s="527"/>
      <c r="PQD1" s="527"/>
      <c r="PQE1" s="527"/>
      <c r="PQF1" s="527"/>
      <c r="PQG1" s="527"/>
      <c r="PQH1" s="527"/>
      <c r="PQI1" s="527"/>
      <c r="PQJ1" s="527"/>
      <c r="PQK1" s="527"/>
      <c r="PQL1" s="527"/>
      <c r="PQM1" s="527"/>
      <c r="PQN1" s="527"/>
      <c r="PQO1" s="527"/>
      <c r="PQP1" s="527"/>
      <c r="PQQ1" s="527"/>
      <c r="PQR1" s="527"/>
      <c r="PQS1" s="527"/>
      <c r="PQT1" s="527"/>
      <c r="PQU1" s="527"/>
      <c r="PQV1" s="527"/>
      <c r="PQW1" s="527"/>
      <c r="PQX1" s="527"/>
      <c r="PQY1" s="527"/>
      <c r="PQZ1" s="527"/>
      <c r="PRA1" s="527"/>
      <c r="PRB1" s="527"/>
      <c r="PRC1" s="527"/>
      <c r="PRD1" s="527"/>
      <c r="PRE1" s="527"/>
      <c r="PRF1" s="527"/>
      <c r="PRG1" s="527"/>
      <c r="PRH1" s="527"/>
      <c r="PRI1" s="527"/>
      <c r="PRJ1" s="527"/>
      <c r="PRK1" s="527"/>
      <c r="PRL1" s="527"/>
      <c r="PRM1" s="527"/>
      <c r="PRN1" s="527"/>
      <c r="PRO1" s="527"/>
      <c r="PRP1" s="527"/>
      <c r="PRQ1" s="527"/>
      <c r="PRR1" s="527"/>
      <c r="PRS1" s="527"/>
      <c r="PRT1" s="527"/>
      <c r="PRU1" s="527"/>
      <c r="PRV1" s="527"/>
      <c r="PRW1" s="527"/>
      <c r="PRX1" s="527"/>
      <c r="PRY1" s="527"/>
      <c r="PRZ1" s="527"/>
      <c r="PSA1" s="527"/>
      <c r="PSB1" s="527"/>
      <c r="PSC1" s="527"/>
      <c r="PSD1" s="527"/>
      <c r="PSE1" s="527"/>
      <c r="PSF1" s="527"/>
      <c r="PSG1" s="527"/>
      <c r="PSH1" s="527"/>
      <c r="PSI1" s="527"/>
      <c r="PSJ1" s="527"/>
      <c r="PSK1" s="527"/>
      <c r="PSL1" s="527"/>
      <c r="PSM1" s="527"/>
      <c r="PSN1" s="527"/>
      <c r="PSO1" s="527"/>
      <c r="PSP1" s="527"/>
      <c r="PSQ1" s="527"/>
      <c r="PSR1" s="527"/>
      <c r="PSS1" s="527"/>
      <c r="PST1" s="527"/>
      <c r="PSU1" s="527"/>
      <c r="PSV1" s="527"/>
      <c r="PSW1" s="527"/>
      <c r="PSX1" s="527"/>
      <c r="PSY1" s="527"/>
      <c r="PSZ1" s="527"/>
      <c r="PTA1" s="527"/>
      <c r="PTB1" s="527"/>
      <c r="PTC1" s="527"/>
      <c r="PTD1" s="527"/>
      <c r="PTE1" s="527"/>
      <c r="PTF1" s="527"/>
      <c r="PTG1" s="527"/>
      <c r="PTH1" s="527"/>
      <c r="PTI1" s="527"/>
      <c r="PTJ1" s="527"/>
      <c r="PTK1" s="527"/>
      <c r="PTL1" s="527"/>
      <c r="PTM1" s="527"/>
      <c r="PTN1" s="527"/>
      <c r="PTO1" s="527"/>
      <c r="PTP1" s="527"/>
      <c r="PTQ1" s="527"/>
      <c r="PTR1" s="527"/>
      <c r="PTS1" s="527"/>
      <c r="PTT1" s="527"/>
      <c r="PTU1" s="527"/>
      <c r="PTV1" s="527"/>
      <c r="PTW1" s="527"/>
      <c r="PTX1" s="527"/>
      <c r="PTY1" s="527"/>
      <c r="PTZ1" s="527"/>
      <c r="PUA1" s="527"/>
      <c r="PUB1" s="527"/>
      <c r="PUC1" s="527"/>
      <c r="PUD1" s="527"/>
      <c r="PUE1" s="527"/>
      <c r="PUF1" s="527"/>
      <c r="PUG1" s="527"/>
      <c r="PUH1" s="527"/>
      <c r="PUI1" s="527"/>
      <c r="PUJ1" s="527"/>
      <c r="PUK1" s="527"/>
      <c r="PUL1" s="527"/>
      <c r="PUM1" s="527"/>
      <c r="PUN1" s="527"/>
      <c r="PUO1" s="527"/>
      <c r="PUP1" s="527"/>
      <c r="PUQ1" s="527"/>
      <c r="PUR1" s="527"/>
      <c r="PUS1" s="527"/>
      <c r="PUT1" s="527"/>
      <c r="PUU1" s="527"/>
      <c r="PUV1" s="527"/>
      <c r="PUW1" s="527"/>
      <c r="PUX1" s="527"/>
      <c r="PUY1" s="527"/>
      <c r="PUZ1" s="527"/>
      <c r="PVA1" s="527"/>
      <c r="PVB1" s="527"/>
      <c r="PVC1" s="527"/>
      <c r="PVD1" s="527"/>
      <c r="PVE1" s="527"/>
      <c r="PVF1" s="527"/>
      <c r="PVG1" s="527"/>
      <c r="PVH1" s="527"/>
      <c r="PVI1" s="527"/>
      <c r="PVJ1" s="527"/>
      <c r="PVK1" s="527"/>
      <c r="PVL1" s="527"/>
      <c r="PVM1" s="527"/>
      <c r="PVN1" s="527"/>
      <c r="PVO1" s="527"/>
      <c r="PVP1" s="527"/>
      <c r="PVQ1" s="527"/>
      <c r="PVR1" s="527"/>
      <c r="PVS1" s="527"/>
      <c r="PVT1" s="527"/>
      <c r="PVU1" s="527"/>
      <c r="PVV1" s="527"/>
      <c r="PVW1" s="527"/>
      <c r="PVX1" s="527"/>
      <c r="PVY1" s="527"/>
      <c r="PVZ1" s="527"/>
      <c r="PWA1" s="527"/>
      <c r="PWB1" s="527"/>
      <c r="PWC1" s="527"/>
      <c r="PWD1" s="527"/>
      <c r="PWE1" s="527"/>
      <c r="PWF1" s="527"/>
      <c r="PWG1" s="527"/>
      <c r="PWH1" s="527"/>
      <c r="PWI1" s="527"/>
      <c r="PWJ1" s="527"/>
      <c r="PWK1" s="527"/>
      <c r="PWL1" s="527"/>
      <c r="PWM1" s="527"/>
      <c r="PWN1" s="527"/>
      <c r="PWO1" s="527"/>
      <c r="PWP1" s="527"/>
      <c r="PWQ1" s="527"/>
      <c r="PWR1" s="527"/>
      <c r="PWS1" s="527"/>
      <c r="PWT1" s="527"/>
      <c r="PWU1" s="527"/>
      <c r="PWV1" s="527"/>
      <c r="PWW1" s="527"/>
      <c r="PWX1" s="527"/>
      <c r="PWY1" s="527"/>
      <c r="PWZ1" s="527"/>
      <c r="PXA1" s="527"/>
      <c r="PXB1" s="527"/>
      <c r="PXC1" s="527"/>
      <c r="PXD1" s="527"/>
      <c r="PXE1" s="527"/>
      <c r="PXF1" s="527"/>
      <c r="PXG1" s="527"/>
      <c r="PXH1" s="527"/>
      <c r="PXI1" s="527"/>
      <c r="PXJ1" s="527"/>
      <c r="PXK1" s="527"/>
      <c r="PXL1" s="527"/>
      <c r="PXM1" s="527"/>
      <c r="PXN1" s="527"/>
      <c r="PXO1" s="527"/>
      <c r="PXP1" s="527"/>
      <c r="PXQ1" s="527"/>
      <c r="PXR1" s="527"/>
      <c r="PXS1" s="527"/>
      <c r="PXT1" s="527"/>
      <c r="PXU1" s="527"/>
      <c r="PXV1" s="527"/>
      <c r="PXW1" s="527"/>
      <c r="PXX1" s="527"/>
      <c r="PXY1" s="527"/>
      <c r="PXZ1" s="527"/>
      <c r="PYA1" s="527"/>
      <c r="PYB1" s="527"/>
      <c r="PYC1" s="527"/>
      <c r="PYD1" s="527"/>
      <c r="PYE1" s="527"/>
      <c r="PYF1" s="527"/>
      <c r="PYG1" s="527"/>
      <c r="PYH1" s="527"/>
      <c r="PYI1" s="527"/>
      <c r="PYJ1" s="527"/>
      <c r="PYK1" s="527"/>
      <c r="PYL1" s="527"/>
      <c r="PYM1" s="527"/>
      <c r="PYN1" s="527"/>
      <c r="PYO1" s="527"/>
      <c r="PYP1" s="527"/>
      <c r="PYQ1" s="527"/>
      <c r="PYR1" s="527"/>
      <c r="PYS1" s="527"/>
      <c r="PYT1" s="527"/>
      <c r="PYU1" s="527"/>
      <c r="PYV1" s="527"/>
      <c r="PYW1" s="527"/>
      <c r="PYX1" s="527"/>
      <c r="PYY1" s="527"/>
      <c r="PYZ1" s="527"/>
      <c r="PZA1" s="527"/>
      <c r="PZB1" s="527"/>
      <c r="PZC1" s="527"/>
      <c r="PZD1" s="527"/>
      <c r="PZE1" s="527"/>
      <c r="PZF1" s="527"/>
      <c r="PZG1" s="527"/>
      <c r="PZH1" s="527"/>
      <c r="PZI1" s="527"/>
      <c r="PZJ1" s="527"/>
      <c r="PZK1" s="527"/>
      <c r="PZL1" s="527"/>
      <c r="PZM1" s="527"/>
      <c r="PZN1" s="527"/>
      <c r="PZO1" s="527"/>
      <c r="PZP1" s="527"/>
      <c r="PZQ1" s="527"/>
      <c r="PZR1" s="527"/>
      <c r="PZS1" s="527"/>
      <c r="PZT1" s="527"/>
      <c r="PZU1" s="527"/>
      <c r="PZV1" s="527"/>
      <c r="PZW1" s="527"/>
      <c r="PZX1" s="527"/>
      <c r="PZY1" s="527"/>
      <c r="PZZ1" s="527"/>
      <c r="QAA1" s="527"/>
      <c r="QAB1" s="527"/>
      <c r="QAC1" s="527"/>
      <c r="QAD1" s="527"/>
      <c r="QAE1" s="527"/>
      <c r="QAF1" s="527"/>
      <c r="QAG1" s="527"/>
      <c r="QAH1" s="527"/>
      <c r="QAI1" s="527"/>
      <c r="QAJ1" s="527"/>
      <c r="QAK1" s="527"/>
      <c r="QAL1" s="527"/>
      <c r="QAM1" s="527"/>
      <c r="QAN1" s="527"/>
      <c r="QAO1" s="527"/>
      <c r="QAP1" s="527"/>
      <c r="QAQ1" s="527"/>
      <c r="QAR1" s="527"/>
      <c r="QAS1" s="527"/>
      <c r="QAT1" s="527"/>
      <c r="QAU1" s="527"/>
      <c r="QAV1" s="527"/>
      <c r="QAW1" s="527"/>
      <c r="QAX1" s="527"/>
      <c r="QAY1" s="527"/>
      <c r="QAZ1" s="527"/>
      <c r="QBA1" s="527"/>
      <c r="QBB1" s="527"/>
      <c r="QBC1" s="527"/>
      <c r="QBD1" s="527"/>
      <c r="QBE1" s="527"/>
      <c r="QBF1" s="527"/>
      <c r="QBG1" s="527"/>
      <c r="QBH1" s="527"/>
      <c r="QBI1" s="527"/>
      <c r="QBJ1" s="527"/>
      <c r="QBK1" s="527"/>
      <c r="QBL1" s="527"/>
      <c r="QBM1" s="527"/>
      <c r="QBN1" s="527"/>
      <c r="QBO1" s="527"/>
      <c r="QBP1" s="527"/>
      <c r="QBQ1" s="527"/>
      <c r="QBR1" s="527"/>
      <c r="QBS1" s="527"/>
      <c r="QBT1" s="527"/>
      <c r="QBU1" s="527"/>
      <c r="QBV1" s="527"/>
      <c r="QBW1" s="527"/>
      <c r="QBX1" s="527"/>
      <c r="QBY1" s="527"/>
      <c r="QBZ1" s="527"/>
      <c r="QCA1" s="527"/>
      <c r="QCB1" s="527"/>
      <c r="QCC1" s="527"/>
      <c r="QCD1" s="527"/>
      <c r="QCE1" s="527"/>
      <c r="QCF1" s="527"/>
      <c r="QCG1" s="527"/>
      <c r="QCH1" s="527"/>
      <c r="QCI1" s="527"/>
      <c r="QCJ1" s="527"/>
      <c r="QCK1" s="527"/>
      <c r="QCL1" s="527"/>
      <c r="QCM1" s="527"/>
      <c r="QCN1" s="527"/>
      <c r="QCO1" s="527"/>
      <c r="QCP1" s="527"/>
      <c r="QCQ1" s="527"/>
      <c r="QCR1" s="527"/>
      <c r="QCS1" s="527"/>
      <c r="QCT1" s="527"/>
      <c r="QCU1" s="527"/>
      <c r="QCV1" s="527"/>
      <c r="QCW1" s="527"/>
      <c r="QCX1" s="527"/>
      <c r="QCY1" s="527"/>
      <c r="QCZ1" s="527"/>
      <c r="QDA1" s="527"/>
      <c r="QDB1" s="527"/>
      <c r="QDC1" s="527"/>
      <c r="QDD1" s="527"/>
      <c r="QDE1" s="527"/>
      <c r="QDF1" s="527"/>
      <c r="QDG1" s="527"/>
      <c r="QDH1" s="527"/>
      <c r="QDI1" s="527"/>
      <c r="QDJ1" s="527"/>
      <c r="QDK1" s="527"/>
      <c r="QDL1" s="527"/>
      <c r="QDM1" s="527"/>
      <c r="QDN1" s="527"/>
      <c r="QDO1" s="527"/>
      <c r="QDP1" s="527"/>
      <c r="QDQ1" s="527"/>
      <c r="QDR1" s="527"/>
      <c r="QDS1" s="527"/>
      <c r="QDT1" s="527"/>
      <c r="QDU1" s="527"/>
      <c r="QDV1" s="527"/>
      <c r="QDW1" s="527"/>
      <c r="QDX1" s="527"/>
      <c r="QDY1" s="527"/>
      <c r="QDZ1" s="527"/>
      <c r="QEA1" s="527"/>
      <c r="QEB1" s="527"/>
      <c r="QEC1" s="527"/>
      <c r="QED1" s="527"/>
      <c r="QEE1" s="527"/>
      <c r="QEF1" s="527"/>
      <c r="QEG1" s="527"/>
      <c r="QEH1" s="527"/>
      <c r="QEI1" s="527"/>
      <c r="QEJ1" s="527"/>
      <c r="QEK1" s="527"/>
      <c r="QEL1" s="527"/>
      <c r="QEM1" s="527"/>
      <c r="QEN1" s="527"/>
      <c r="QEO1" s="527"/>
      <c r="QEP1" s="527"/>
      <c r="QEQ1" s="527"/>
      <c r="QER1" s="527"/>
      <c r="QES1" s="527"/>
      <c r="QET1" s="527"/>
      <c r="QEU1" s="527"/>
      <c r="QEV1" s="527"/>
      <c r="QEW1" s="527"/>
      <c r="QEX1" s="527"/>
      <c r="QEY1" s="527"/>
      <c r="QEZ1" s="527"/>
      <c r="QFA1" s="527"/>
      <c r="QFB1" s="527"/>
      <c r="QFC1" s="527"/>
      <c r="QFD1" s="527"/>
      <c r="QFE1" s="527"/>
      <c r="QFF1" s="527"/>
      <c r="QFG1" s="527"/>
      <c r="QFH1" s="527"/>
      <c r="QFI1" s="527"/>
      <c r="QFJ1" s="527"/>
      <c r="QFK1" s="527"/>
      <c r="QFL1" s="527"/>
      <c r="QFM1" s="527"/>
      <c r="QFN1" s="527"/>
      <c r="QFO1" s="527"/>
      <c r="QFP1" s="527"/>
      <c r="QFQ1" s="527"/>
      <c r="QFR1" s="527"/>
      <c r="QFS1" s="527"/>
      <c r="QFT1" s="527"/>
      <c r="QFU1" s="527"/>
      <c r="QFV1" s="527"/>
      <c r="QFW1" s="527"/>
      <c r="QFX1" s="527"/>
      <c r="QFY1" s="527"/>
      <c r="QFZ1" s="527"/>
      <c r="QGA1" s="527"/>
      <c r="QGB1" s="527"/>
      <c r="QGC1" s="527"/>
      <c r="QGD1" s="527"/>
      <c r="QGE1" s="527"/>
      <c r="QGF1" s="527"/>
      <c r="QGG1" s="527"/>
      <c r="QGH1" s="527"/>
      <c r="QGI1" s="527"/>
      <c r="QGJ1" s="527"/>
      <c r="QGK1" s="527"/>
      <c r="QGL1" s="527"/>
      <c r="QGM1" s="527"/>
      <c r="QGN1" s="527"/>
      <c r="QGO1" s="527"/>
      <c r="QGP1" s="527"/>
      <c r="QGQ1" s="527"/>
      <c r="QGR1" s="527"/>
      <c r="QGS1" s="527"/>
      <c r="QGT1" s="527"/>
      <c r="QGU1" s="527"/>
      <c r="QGV1" s="527"/>
      <c r="QGW1" s="527"/>
      <c r="QGX1" s="527"/>
      <c r="QGY1" s="527"/>
      <c r="QGZ1" s="527"/>
      <c r="QHA1" s="527"/>
      <c r="QHB1" s="527"/>
      <c r="QHC1" s="527"/>
      <c r="QHD1" s="527"/>
      <c r="QHE1" s="527"/>
      <c r="QHF1" s="527"/>
      <c r="QHG1" s="527"/>
      <c r="QHH1" s="527"/>
      <c r="QHI1" s="527"/>
      <c r="QHJ1" s="527"/>
      <c r="QHK1" s="527"/>
      <c r="QHL1" s="527"/>
      <c r="QHM1" s="527"/>
      <c r="QHN1" s="527"/>
      <c r="QHO1" s="527"/>
      <c r="QHP1" s="527"/>
      <c r="QHQ1" s="527"/>
      <c r="QHR1" s="527"/>
      <c r="QHS1" s="527"/>
      <c r="QHT1" s="527"/>
      <c r="QHU1" s="527"/>
      <c r="QHV1" s="527"/>
      <c r="QHW1" s="527"/>
      <c r="QHX1" s="527"/>
      <c r="QHY1" s="527"/>
      <c r="QHZ1" s="527"/>
      <c r="QIA1" s="527"/>
      <c r="QIB1" s="527"/>
      <c r="QIC1" s="527"/>
      <c r="QID1" s="527"/>
      <c r="QIE1" s="527"/>
      <c r="QIF1" s="527"/>
      <c r="QIG1" s="527"/>
      <c r="QIH1" s="527"/>
      <c r="QII1" s="527"/>
      <c r="QIJ1" s="527"/>
      <c r="QIK1" s="527"/>
      <c r="QIL1" s="527"/>
      <c r="QIM1" s="527"/>
      <c r="QIN1" s="527"/>
      <c r="QIO1" s="527"/>
      <c r="QIP1" s="527"/>
      <c r="QIQ1" s="527"/>
      <c r="QIR1" s="527"/>
      <c r="QIS1" s="527"/>
      <c r="QIT1" s="527"/>
      <c r="QIU1" s="527"/>
      <c r="QIV1" s="527"/>
      <c r="QIW1" s="527"/>
      <c r="QIX1" s="527"/>
      <c r="QIY1" s="527"/>
      <c r="QIZ1" s="527"/>
      <c r="QJA1" s="527"/>
      <c r="QJB1" s="527"/>
      <c r="QJC1" s="527"/>
      <c r="QJD1" s="527"/>
      <c r="QJE1" s="527"/>
      <c r="QJF1" s="527"/>
      <c r="QJG1" s="527"/>
      <c r="QJH1" s="527"/>
      <c r="QJI1" s="527"/>
      <c r="QJJ1" s="527"/>
      <c r="QJK1" s="527"/>
      <c r="QJL1" s="527"/>
      <c r="QJM1" s="527"/>
      <c r="QJN1" s="527"/>
      <c r="QJO1" s="527"/>
      <c r="QJP1" s="527"/>
      <c r="QJQ1" s="527"/>
      <c r="QJR1" s="527"/>
      <c r="QJS1" s="527"/>
      <c r="QJT1" s="527"/>
      <c r="QJU1" s="527"/>
      <c r="QJV1" s="527"/>
      <c r="QJW1" s="527"/>
      <c r="QJX1" s="527"/>
      <c r="QJY1" s="527"/>
      <c r="QJZ1" s="527"/>
      <c r="QKA1" s="527"/>
      <c r="QKB1" s="527"/>
      <c r="QKC1" s="527"/>
      <c r="QKD1" s="527"/>
      <c r="QKE1" s="527"/>
      <c r="QKF1" s="527"/>
      <c r="QKG1" s="527"/>
      <c r="QKH1" s="527"/>
      <c r="QKI1" s="527"/>
      <c r="QKJ1" s="527"/>
      <c r="QKK1" s="527"/>
      <c r="QKL1" s="527"/>
      <c r="QKM1" s="527"/>
      <c r="QKN1" s="527"/>
      <c r="QKO1" s="527"/>
      <c r="QKP1" s="527"/>
      <c r="QKQ1" s="527"/>
      <c r="QKR1" s="527"/>
      <c r="QKS1" s="527"/>
      <c r="QKT1" s="527"/>
      <c r="QKU1" s="527"/>
      <c r="QKV1" s="527"/>
      <c r="QKW1" s="527"/>
      <c r="QKX1" s="527"/>
      <c r="QKY1" s="527"/>
      <c r="QKZ1" s="527"/>
      <c r="QLA1" s="527"/>
      <c r="QLB1" s="527"/>
      <c r="QLC1" s="527"/>
      <c r="QLD1" s="527"/>
      <c r="QLE1" s="527"/>
      <c r="QLF1" s="527"/>
      <c r="QLG1" s="527"/>
      <c r="QLH1" s="527"/>
      <c r="QLI1" s="527"/>
      <c r="QLJ1" s="527"/>
      <c r="QLK1" s="527"/>
      <c r="QLL1" s="527"/>
      <c r="QLM1" s="527"/>
      <c r="QLN1" s="527"/>
      <c r="QLO1" s="527"/>
      <c r="QLP1" s="527"/>
      <c r="QLQ1" s="527"/>
      <c r="QLR1" s="527"/>
      <c r="QLS1" s="527"/>
      <c r="QLT1" s="527"/>
      <c r="QLU1" s="527"/>
      <c r="QLV1" s="527"/>
      <c r="QLW1" s="527"/>
      <c r="QLX1" s="527"/>
      <c r="QLY1" s="527"/>
      <c r="QLZ1" s="527"/>
      <c r="QMA1" s="527"/>
      <c r="QMB1" s="527"/>
      <c r="QMC1" s="527"/>
      <c r="QMD1" s="527"/>
      <c r="QME1" s="527"/>
      <c r="QMF1" s="527"/>
      <c r="QMG1" s="527"/>
      <c r="QMH1" s="527"/>
      <c r="QMI1" s="527"/>
      <c r="QMJ1" s="527"/>
      <c r="QMK1" s="527"/>
      <c r="QML1" s="527"/>
      <c r="QMM1" s="527"/>
      <c r="QMN1" s="527"/>
      <c r="QMO1" s="527"/>
      <c r="QMP1" s="527"/>
      <c r="QMQ1" s="527"/>
      <c r="QMR1" s="527"/>
      <c r="QMS1" s="527"/>
      <c r="QMT1" s="527"/>
      <c r="QMU1" s="527"/>
      <c r="QMV1" s="527"/>
      <c r="QMW1" s="527"/>
      <c r="QMX1" s="527"/>
      <c r="QMY1" s="527"/>
      <c r="QMZ1" s="527"/>
      <c r="QNA1" s="527"/>
      <c r="QNB1" s="527"/>
      <c r="QNC1" s="527"/>
      <c r="QND1" s="527"/>
      <c r="QNE1" s="527"/>
      <c r="QNF1" s="527"/>
      <c r="QNG1" s="527"/>
      <c r="QNH1" s="527"/>
      <c r="QNI1" s="527"/>
      <c r="QNJ1" s="527"/>
      <c r="QNK1" s="527"/>
      <c r="QNL1" s="527"/>
      <c r="QNM1" s="527"/>
      <c r="QNN1" s="527"/>
      <c r="QNO1" s="527"/>
      <c r="QNP1" s="527"/>
      <c r="QNQ1" s="527"/>
      <c r="QNR1" s="527"/>
      <c r="QNS1" s="527"/>
      <c r="QNT1" s="527"/>
      <c r="QNU1" s="527"/>
      <c r="QNV1" s="527"/>
      <c r="QNW1" s="527"/>
      <c r="QNX1" s="527"/>
      <c r="QNY1" s="527"/>
      <c r="QNZ1" s="527"/>
      <c r="QOA1" s="527"/>
      <c r="QOB1" s="527"/>
      <c r="QOC1" s="527"/>
      <c r="QOD1" s="527"/>
      <c r="QOE1" s="527"/>
      <c r="QOF1" s="527"/>
      <c r="QOG1" s="527"/>
      <c r="QOH1" s="527"/>
      <c r="QOI1" s="527"/>
      <c r="QOJ1" s="527"/>
      <c r="QOK1" s="527"/>
      <c r="QOL1" s="527"/>
      <c r="QOM1" s="527"/>
      <c r="QON1" s="527"/>
      <c r="QOO1" s="527"/>
      <c r="QOP1" s="527"/>
      <c r="QOQ1" s="527"/>
      <c r="QOR1" s="527"/>
      <c r="QOS1" s="527"/>
      <c r="QOT1" s="527"/>
      <c r="QOU1" s="527"/>
      <c r="QOV1" s="527"/>
      <c r="QOW1" s="527"/>
      <c r="QOX1" s="527"/>
      <c r="QOY1" s="527"/>
      <c r="QOZ1" s="527"/>
      <c r="QPA1" s="527"/>
      <c r="QPB1" s="527"/>
      <c r="QPC1" s="527"/>
      <c r="QPD1" s="527"/>
      <c r="QPE1" s="527"/>
      <c r="QPF1" s="527"/>
      <c r="QPG1" s="527"/>
      <c r="QPH1" s="527"/>
      <c r="QPI1" s="527"/>
      <c r="QPJ1" s="527"/>
      <c r="QPK1" s="527"/>
      <c r="QPL1" s="527"/>
      <c r="QPM1" s="527"/>
      <c r="QPN1" s="527"/>
      <c r="QPO1" s="527"/>
      <c r="QPP1" s="527"/>
      <c r="QPQ1" s="527"/>
      <c r="QPR1" s="527"/>
      <c r="QPS1" s="527"/>
      <c r="QPT1" s="527"/>
      <c r="QPU1" s="527"/>
      <c r="QPV1" s="527"/>
      <c r="QPW1" s="527"/>
      <c r="QPX1" s="527"/>
      <c r="QPY1" s="527"/>
      <c r="QPZ1" s="527"/>
      <c r="QQA1" s="527"/>
      <c r="QQB1" s="527"/>
      <c r="QQC1" s="527"/>
      <c r="QQD1" s="527"/>
      <c r="QQE1" s="527"/>
      <c r="QQF1" s="527"/>
      <c r="QQG1" s="527"/>
      <c r="QQH1" s="527"/>
      <c r="QQI1" s="527"/>
      <c r="QQJ1" s="527"/>
      <c r="QQK1" s="527"/>
      <c r="QQL1" s="527"/>
      <c r="QQM1" s="527"/>
      <c r="QQN1" s="527"/>
      <c r="QQO1" s="527"/>
      <c r="QQP1" s="527"/>
      <c r="QQQ1" s="527"/>
      <c r="QQR1" s="527"/>
      <c r="QQS1" s="527"/>
      <c r="QQT1" s="527"/>
      <c r="QQU1" s="527"/>
      <c r="QQV1" s="527"/>
      <c r="QQW1" s="527"/>
      <c r="QQX1" s="527"/>
      <c r="QQY1" s="527"/>
      <c r="QQZ1" s="527"/>
      <c r="QRA1" s="527"/>
      <c r="QRB1" s="527"/>
      <c r="QRC1" s="527"/>
      <c r="QRD1" s="527"/>
      <c r="QRE1" s="527"/>
      <c r="QRF1" s="527"/>
      <c r="QRG1" s="527"/>
      <c r="QRH1" s="527"/>
      <c r="QRI1" s="527"/>
      <c r="QRJ1" s="527"/>
      <c r="QRK1" s="527"/>
      <c r="QRL1" s="527"/>
      <c r="QRM1" s="527"/>
      <c r="QRN1" s="527"/>
      <c r="QRO1" s="527"/>
      <c r="QRP1" s="527"/>
      <c r="QRQ1" s="527"/>
      <c r="QRR1" s="527"/>
      <c r="QRS1" s="527"/>
      <c r="QRT1" s="527"/>
      <c r="QRU1" s="527"/>
      <c r="QRV1" s="527"/>
      <c r="QRW1" s="527"/>
      <c r="QRX1" s="527"/>
      <c r="QRY1" s="527"/>
      <c r="QRZ1" s="527"/>
      <c r="QSA1" s="527"/>
      <c r="QSB1" s="527"/>
      <c r="QSC1" s="527"/>
      <c r="QSD1" s="527"/>
      <c r="QSE1" s="527"/>
      <c r="QSF1" s="527"/>
      <c r="QSG1" s="527"/>
      <c r="QSH1" s="527"/>
      <c r="QSI1" s="527"/>
      <c r="QSJ1" s="527"/>
      <c r="QSK1" s="527"/>
      <c r="QSL1" s="527"/>
      <c r="QSM1" s="527"/>
      <c r="QSN1" s="527"/>
      <c r="QSO1" s="527"/>
      <c r="QSP1" s="527"/>
      <c r="QSQ1" s="527"/>
      <c r="QSR1" s="527"/>
      <c r="QSS1" s="527"/>
      <c r="QST1" s="527"/>
      <c r="QSU1" s="527"/>
      <c r="QSV1" s="527"/>
      <c r="QSW1" s="527"/>
      <c r="QSX1" s="527"/>
      <c r="QSY1" s="527"/>
      <c r="QSZ1" s="527"/>
      <c r="QTA1" s="527"/>
      <c r="QTB1" s="527"/>
      <c r="QTC1" s="527"/>
      <c r="QTD1" s="527"/>
      <c r="QTE1" s="527"/>
      <c r="QTF1" s="527"/>
      <c r="QTG1" s="527"/>
      <c r="QTH1" s="527"/>
      <c r="QTI1" s="527"/>
      <c r="QTJ1" s="527"/>
      <c r="QTK1" s="527"/>
      <c r="QTL1" s="527"/>
      <c r="QTM1" s="527"/>
      <c r="QTN1" s="527"/>
      <c r="QTO1" s="527"/>
      <c r="QTP1" s="527"/>
      <c r="QTQ1" s="527"/>
      <c r="QTR1" s="527"/>
      <c r="QTS1" s="527"/>
      <c r="QTT1" s="527"/>
      <c r="QTU1" s="527"/>
      <c r="QTV1" s="527"/>
      <c r="QTW1" s="527"/>
      <c r="QTX1" s="527"/>
      <c r="QTY1" s="527"/>
      <c r="QTZ1" s="527"/>
      <c r="QUA1" s="527"/>
      <c r="QUB1" s="527"/>
      <c r="QUC1" s="527"/>
      <c r="QUD1" s="527"/>
      <c r="QUE1" s="527"/>
      <c r="QUF1" s="527"/>
      <c r="QUG1" s="527"/>
      <c r="QUH1" s="527"/>
      <c r="QUI1" s="527"/>
      <c r="QUJ1" s="527"/>
      <c r="QUK1" s="527"/>
      <c r="QUL1" s="527"/>
      <c r="QUM1" s="527"/>
      <c r="QUN1" s="527"/>
      <c r="QUO1" s="527"/>
      <c r="QUP1" s="527"/>
      <c r="QUQ1" s="527"/>
      <c r="QUR1" s="527"/>
      <c r="QUS1" s="527"/>
      <c r="QUT1" s="527"/>
      <c r="QUU1" s="527"/>
      <c r="QUV1" s="527"/>
      <c r="QUW1" s="527"/>
      <c r="QUX1" s="527"/>
      <c r="QUY1" s="527"/>
      <c r="QUZ1" s="527"/>
      <c r="QVA1" s="527"/>
      <c r="QVB1" s="527"/>
      <c r="QVC1" s="527"/>
      <c r="QVD1" s="527"/>
      <c r="QVE1" s="527"/>
      <c r="QVF1" s="527"/>
      <c r="QVG1" s="527"/>
      <c r="QVH1" s="527"/>
      <c r="QVI1" s="527"/>
      <c r="QVJ1" s="527"/>
      <c r="QVK1" s="527"/>
      <c r="QVL1" s="527"/>
      <c r="QVM1" s="527"/>
      <c r="QVN1" s="527"/>
      <c r="QVO1" s="527"/>
      <c r="QVP1" s="527"/>
      <c r="QVQ1" s="527"/>
      <c r="QVR1" s="527"/>
      <c r="QVS1" s="527"/>
      <c r="QVT1" s="527"/>
      <c r="QVU1" s="527"/>
      <c r="QVV1" s="527"/>
      <c r="QVW1" s="527"/>
      <c r="QVX1" s="527"/>
      <c r="QVY1" s="527"/>
      <c r="QVZ1" s="527"/>
      <c r="QWA1" s="527"/>
      <c r="QWB1" s="527"/>
      <c r="QWC1" s="527"/>
      <c r="QWD1" s="527"/>
      <c r="QWE1" s="527"/>
      <c r="QWF1" s="527"/>
      <c r="QWG1" s="527"/>
      <c r="QWH1" s="527"/>
      <c r="QWI1" s="527"/>
      <c r="QWJ1" s="527"/>
      <c r="QWK1" s="527"/>
      <c r="QWL1" s="527"/>
      <c r="QWM1" s="527"/>
      <c r="QWN1" s="527"/>
      <c r="QWO1" s="527"/>
      <c r="QWP1" s="527"/>
      <c r="QWQ1" s="527"/>
      <c r="QWR1" s="527"/>
      <c r="QWS1" s="527"/>
      <c r="QWT1" s="527"/>
      <c r="QWU1" s="527"/>
      <c r="QWV1" s="527"/>
      <c r="QWW1" s="527"/>
      <c r="QWX1" s="527"/>
      <c r="QWY1" s="527"/>
      <c r="QWZ1" s="527"/>
      <c r="QXA1" s="527"/>
      <c r="QXB1" s="527"/>
      <c r="QXC1" s="527"/>
      <c r="QXD1" s="527"/>
      <c r="QXE1" s="527"/>
      <c r="QXF1" s="527"/>
      <c r="QXG1" s="527"/>
      <c r="QXH1" s="527"/>
      <c r="QXI1" s="527"/>
      <c r="QXJ1" s="527"/>
      <c r="QXK1" s="527"/>
      <c r="QXL1" s="527"/>
      <c r="QXM1" s="527"/>
      <c r="QXN1" s="527"/>
      <c r="QXO1" s="527"/>
      <c r="QXP1" s="527"/>
      <c r="QXQ1" s="527"/>
      <c r="QXR1" s="527"/>
      <c r="QXS1" s="527"/>
      <c r="QXT1" s="527"/>
      <c r="QXU1" s="527"/>
      <c r="QXV1" s="527"/>
      <c r="QXW1" s="527"/>
      <c r="QXX1" s="527"/>
      <c r="QXY1" s="527"/>
      <c r="QXZ1" s="527"/>
      <c r="QYA1" s="527"/>
      <c r="QYB1" s="527"/>
      <c r="QYC1" s="527"/>
      <c r="QYD1" s="527"/>
      <c r="QYE1" s="527"/>
      <c r="QYF1" s="527"/>
      <c r="QYG1" s="527"/>
      <c r="QYH1" s="527"/>
      <c r="QYI1" s="527"/>
      <c r="QYJ1" s="527"/>
      <c r="QYK1" s="527"/>
      <c r="QYL1" s="527"/>
      <c r="QYM1" s="527"/>
      <c r="QYN1" s="527"/>
      <c r="QYO1" s="527"/>
      <c r="QYP1" s="527"/>
      <c r="QYQ1" s="527"/>
      <c r="QYR1" s="527"/>
      <c r="QYS1" s="527"/>
      <c r="QYT1" s="527"/>
      <c r="QYU1" s="527"/>
      <c r="QYV1" s="527"/>
      <c r="QYW1" s="527"/>
      <c r="QYX1" s="527"/>
      <c r="QYY1" s="527"/>
      <c r="QYZ1" s="527"/>
      <c r="QZA1" s="527"/>
      <c r="QZB1" s="527"/>
      <c r="QZC1" s="527"/>
      <c r="QZD1" s="527"/>
      <c r="QZE1" s="527"/>
      <c r="QZF1" s="527"/>
      <c r="QZG1" s="527"/>
      <c r="QZH1" s="527"/>
      <c r="QZI1" s="527"/>
      <c r="QZJ1" s="527"/>
      <c r="QZK1" s="527"/>
      <c r="QZL1" s="527"/>
      <c r="QZM1" s="527"/>
      <c r="QZN1" s="527"/>
      <c r="QZO1" s="527"/>
      <c r="QZP1" s="527"/>
      <c r="QZQ1" s="527"/>
      <c r="QZR1" s="527"/>
      <c r="QZS1" s="527"/>
      <c r="QZT1" s="527"/>
      <c r="QZU1" s="527"/>
      <c r="QZV1" s="527"/>
      <c r="QZW1" s="527"/>
      <c r="QZX1" s="527"/>
      <c r="QZY1" s="527"/>
      <c r="QZZ1" s="527"/>
      <c r="RAA1" s="527"/>
      <c r="RAB1" s="527"/>
      <c r="RAC1" s="527"/>
      <c r="RAD1" s="527"/>
      <c r="RAE1" s="527"/>
      <c r="RAF1" s="527"/>
      <c r="RAG1" s="527"/>
      <c r="RAH1" s="527"/>
      <c r="RAI1" s="527"/>
      <c r="RAJ1" s="527"/>
      <c r="RAK1" s="527"/>
      <c r="RAL1" s="527"/>
      <c r="RAM1" s="527"/>
      <c r="RAN1" s="527"/>
      <c r="RAO1" s="527"/>
      <c r="RAP1" s="527"/>
      <c r="RAQ1" s="527"/>
      <c r="RAR1" s="527"/>
      <c r="RAS1" s="527"/>
      <c r="RAT1" s="527"/>
      <c r="RAU1" s="527"/>
      <c r="RAV1" s="527"/>
      <c r="RAW1" s="527"/>
      <c r="RAX1" s="527"/>
      <c r="RAY1" s="527"/>
      <c r="RAZ1" s="527"/>
      <c r="RBA1" s="527"/>
      <c r="RBB1" s="527"/>
      <c r="RBC1" s="527"/>
      <c r="RBD1" s="527"/>
      <c r="RBE1" s="527"/>
      <c r="RBF1" s="527"/>
      <c r="RBG1" s="527"/>
      <c r="RBH1" s="527"/>
      <c r="RBI1" s="527"/>
      <c r="RBJ1" s="527"/>
      <c r="RBK1" s="527"/>
      <c r="RBL1" s="527"/>
      <c r="RBM1" s="527"/>
      <c r="RBN1" s="527"/>
      <c r="RBO1" s="527"/>
      <c r="RBP1" s="527"/>
      <c r="RBQ1" s="527"/>
      <c r="RBR1" s="527"/>
      <c r="RBS1" s="527"/>
      <c r="RBT1" s="527"/>
      <c r="RBU1" s="527"/>
      <c r="RBV1" s="527"/>
      <c r="RBW1" s="527"/>
      <c r="RBX1" s="527"/>
      <c r="RBY1" s="527"/>
      <c r="RBZ1" s="527"/>
      <c r="RCA1" s="527"/>
      <c r="RCB1" s="527"/>
      <c r="RCC1" s="527"/>
      <c r="RCD1" s="527"/>
      <c r="RCE1" s="527"/>
      <c r="RCF1" s="527"/>
      <c r="RCG1" s="527"/>
      <c r="RCH1" s="527"/>
      <c r="RCI1" s="527"/>
      <c r="RCJ1" s="527"/>
      <c r="RCK1" s="527"/>
      <c r="RCL1" s="527"/>
      <c r="RCM1" s="527"/>
      <c r="RCN1" s="527"/>
      <c r="RCO1" s="527"/>
      <c r="RCP1" s="527"/>
      <c r="RCQ1" s="527"/>
      <c r="RCR1" s="527"/>
      <c r="RCS1" s="527"/>
      <c r="RCT1" s="527"/>
      <c r="RCU1" s="527"/>
      <c r="RCV1" s="527"/>
      <c r="RCW1" s="527"/>
      <c r="RCX1" s="527"/>
      <c r="RCY1" s="527"/>
      <c r="RCZ1" s="527"/>
      <c r="RDA1" s="527"/>
      <c r="RDB1" s="527"/>
      <c r="RDC1" s="527"/>
      <c r="RDD1" s="527"/>
      <c r="RDE1" s="527"/>
      <c r="RDF1" s="527"/>
      <c r="RDG1" s="527"/>
      <c r="RDH1" s="527"/>
      <c r="RDI1" s="527"/>
      <c r="RDJ1" s="527"/>
      <c r="RDK1" s="527"/>
      <c r="RDL1" s="527"/>
      <c r="RDM1" s="527"/>
      <c r="RDN1" s="527"/>
      <c r="RDO1" s="527"/>
      <c r="RDP1" s="527"/>
      <c r="RDQ1" s="527"/>
      <c r="RDR1" s="527"/>
      <c r="RDS1" s="527"/>
      <c r="RDT1" s="527"/>
      <c r="RDU1" s="527"/>
      <c r="RDV1" s="527"/>
      <c r="RDW1" s="527"/>
      <c r="RDX1" s="527"/>
      <c r="RDY1" s="527"/>
      <c r="RDZ1" s="527"/>
      <c r="REA1" s="527"/>
      <c r="REB1" s="527"/>
      <c r="REC1" s="527"/>
      <c r="RED1" s="527"/>
      <c r="REE1" s="527"/>
      <c r="REF1" s="527"/>
      <c r="REG1" s="527"/>
      <c r="REH1" s="527"/>
      <c r="REI1" s="527"/>
      <c r="REJ1" s="527"/>
      <c r="REK1" s="527"/>
      <c r="REL1" s="527"/>
      <c r="REM1" s="527"/>
      <c r="REN1" s="527"/>
      <c r="REO1" s="527"/>
      <c r="REP1" s="527"/>
      <c r="REQ1" s="527"/>
      <c r="RER1" s="527"/>
      <c r="RES1" s="527"/>
      <c r="RET1" s="527"/>
      <c r="REU1" s="527"/>
      <c r="REV1" s="527"/>
      <c r="REW1" s="527"/>
      <c r="REX1" s="527"/>
      <c r="REY1" s="527"/>
      <c r="REZ1" s="527"/>
      <c r="RFA1" s="527"/>
      <c r="RFB1" s="527"/>
      <c r="RFC1" s="527"/>
      <c r="RFD1" s="527"/>
      <c r="RFE1" s="527"/>
      <c r="RFF1" s="527"/>
      <c r="RFG1" s="527"/>
      <c r="RFH1" s="527"/>
      <c r="RFI1" s="527"/>
      <c r="RFJ1" s="527"/>
      <c r="RFK1" s="527"/>
      <c r="RFL1" s="527"/>
      <c r="RFM1" s="527"/>
      <c r="RFN1" s="527"/>
      <c r="RFO1" s="527"/>
      <c r="RFP1" s="527"/>
      <c r="RFQ1" s="527"/>
      <c r="RFR1" s="527"/>
      <c r="RFS1" s="527"/>
      <c r="RFT1" s="527"/>
      <c r="RFU1" s="527"/>
      <c r="RFV1" s="527"/>
      <c r="RFW1" s="527"/>
      <c r="RFX1" s="527"/>
      <c r="RFY1" s="527"/>
      <c r="RFZ1" s="527"/>
      <c r="RGA1" s="527"/>
      <c r="RGB1" s="527"/>
      <c r="RGC1" s="527"/>
      <c r="RGD1" s="527"/>
      <c r="RGE1" s="527"/>
      <c r="RGF1" s="527"/>
      <c r="RGG1" s="527"/>
      <c r="RGH1" s="527"/>
      <c r="RGI1" s="527"/>
      <c r="RGJ1" s="527"/>
      <c r="RGK1" s="527"/>
      <c r="RGL1" s="527"/>
      <c r="RGM1" s="527"/>
      <c r="RGN1" s="527"/>
      <c r="RGO1" s="527"/>
      <c r="RGP1" s="527"/>
      <c r="RGQ1" s="527"/>
      <c r="RGR1" s="527"/>
      <c r="RGS1" s="527"/>
      <c r="RGT1" s="527"/>
      <c r="RGU1" s="527"/>
      <c r="RGV1" s="527"/>
      <c r="RGW1" s="527"/>
      <c r="RGX1" s="527"/>
      <c r="RGY1" s="527"/>
      <c r="RGZ1" s="527"/>
      <c r="RHA1" s="527"/>
      <c r="RHB1" s="527"/>
      <c r="RHC1" s="527"/>
      <c r="RHD1" s="527"/>
      <c r="RHE1" s="527"/>
      <c r="RHF1" s="527"/>
      <c r="RHG1" s="527"/>
      <c r="RHH1" s="527"/>
      <c r="RHI1" s="527"/>
      <c r="RHJ1" s="527"/>
      <c r="RHK1" s="527"/>
      <c r="RHL1" s="527"/>
      <c r="RHM1" s="527"/>
      <c r="RHN1" s="527"/>
      <c r="RHO1" s="527"/>
      <c r="RHP1" s="527"/>
      <c r="RHQ1" s="527"/>
      <c r="RHR1" s="527"/>
      <c r="RHS1" s="527"/>
      <c r="RHT1" s="527"/>
      <c r="RHU1" s="527"/>
      <c r="RHV1" s="527"/>
      <c r="RHW1" s="527"/>
      <c r="RHX1" s="527"/>
      <c r="RHY1" s="527"/>
      <c r="RHZ1" s="527"/>
      <c r="RIA1" s="527"/>
      <c r="RIB1" s="527"/>
      <c r="RIC1" s="527"/>
      <c r="RID1" s="527"/>
      <c r="RIE1" s="527"/>
      <c r="RIF1" s="527"/>
      <c r="RIG1" s="527"/>
      <c r="RIH1" s="527"/>
      <c r="RII1" s="527"/>
      <c r="RIJ1" s="527"/>
      <c r="RIK1" s="527"/>
      <c r="RIL1" s="527"/>
      <c r="RIM1" s="527"/>
      <c r="RIN1" s="527"/>
      <c r="RIO1" s="527"/>
      <c r="RIP1" s="527"/>
      <c r="RIQ1" s="527"/>
      <c r="RIR1" s="527"/>
      <c r="RIS1" s="527"/>
      <c r="RIT1" s="527"/>
      <c r="RIU1" s="527"/>
      <c r="RIV1" s="527"/>
      <c r="RIW1" s="527"/>
      <c r="RIX1" s="527"/>
      <c r="RIY1" s="527"/>
      <c r="RIZ1" s="527"/>
      <c r="RJA1" s="527"/>
      <c r="RJB1" s="527"/>
      <c r="RJC1" s="527"/>
      <c r="RJD1" s="527"/>
      <c r="RJE1" s="527"/>
      <c r="RJF1" s="527"/>
      <c r="RJG1" s="527"/>
      <c r="RJH1" s="527"/>
      <c r="RJI1" s="527"/>
      <c r="RJJ1" s="527"/>
      <c r="RJK1" s="527"/>
      <c r="RJL1" s="527"/>
      <c r="RJM1" s="527"/>
      <c r="RJN1" s="527"/>
      <c r="RJO1" s="527"/>
      <c r="RJP1" s="527"/>
      <c r="RJQ1" s="527"/>
      <c r="RJR1" s="527"/>
      <c r="RJS1" s="527"/>
      <c r="RJT1" s="527"/>
      <c r="RJU1" s="527"/>
      <c r="RJV1" s="527"/>
      <c r="RJW1" s="527"/>
      <c r="RJX1" s="527"/>
      <c r="RJY1" s="527"/>
      <c r="RJZ1" s="527"/>
      <c r="RKA1" s="527"/>
      <c r="RKB1" s="527"/>
      <c r="RKC1" s="527"/>
      <c r="RKD1" s="527"/>
      <c r="RKE1" s="527"/>
      <c r="RKF1" s="527"/>
      <c r="RKG1" s="527"/>
      <c r="RKH1" s="527"/>
      <c r="RKI1" s="527"/>
      <c r="RKJ1" s="527"/>
      <c r="RKK1" s="527"/>
      <c r="RKL1" s="527"/>
      <c r="RKM1" s="527"/>
      <c r="RKN1" s="527"/>
      <c r="RKO1" s="527"/>
      <c r="RKP1" s="527"/>
      <c r="RKQ1" s="527"/>
      <c r="RKR1" s="527"/>
      <c r="RKS1" s="527"/>
      <c r="RKT1" s="527"/>
      <c r="RKU1" s="527"/>
      <c r="RKV1" s="527"/>
      <c r="RKW1" s="527"/>
      <c r="RKX1" s="527"/>
      <c r="RKY1" s="527"/>
      <c r="RKZ1" s="527"/>
      <c r="RLA1" s="527"/>
      <c r="RLB1" s="527"/>
      <c r="RLC1" s="527"/>
      <c r="RLD1" s="527"/>
      <c r="RLE1" s="527"/>
      <c r="RLF1" s="527"/>
      <c r="RLG1" s="527"/>
      <c r="RLH1" s="527"/>
      <c r="RLI1" s="527"/>
      <c r="RLJ1" s="527"/>
      <c r="RLK1" s="527"/>
      <c r="RLL1" s="527"/>
      <c r="RLM1" s="527"/>
      <c r="RLN1" s="527"/>
      <c r="RLO1" s="527"/>
      <c r="RLP1" s="527"/>
      <c r="RLQ1" s="527"/>
      <c r="RLR1" s="527"/>
      <c r="RLS1" s="527"/>
      <c r="RLT1" s="527"/>
      <c r="RLU1" s="527"/>
      <c r="RLV1" s="527"/>
      <c r="RLW1" s="527"/>
      <c r="RLX1" s="527"/>
      <c r="RLY1" s="527"/>
      <c r="RLZ1" s="527"/>
      <c r="RMA1" s="527"/>
      <c r="RMB1" s="527"/>
      <c r="RMC1" s="527"/>
      <c r="RMD1" s="527"/>
      <c r="RME1" s="527"/>
      <c r="RMF1" s="527"/>
      <c r="RMG1" s="527"/>
      <c r="RMH1" s="527"/>
      <c r="RMI1" s="527"/>
      <c r="RMJ1" s="527"/>
      <c r="RMK1" s="527"/>
      <c r="RML1" s="527"/>
      <c r="RMM1" s="527"/>
      <c r="RMN1" s="527"/>
      <c r="RMO1" s="527"/>
      <c r="RMP1" s="527"/>
      <c r="RMQ1" s="527"/>
      <c r="RMR1" s="527"/>
      <c r="RMS1" s="527"/>
      <c r="RMT1" s="527"/>
      <c r="RMU1" s="527"/>
      <c r="RMV1" s="527"/>
      <c r="RMW1" s="527"/>
      <c r="RMX1" s="527"/>
      <c r="RMY1" s="527"/>
      <c r="RMZ1" s="527"/>
      <c r="RNA1" s="527"/>
      <c r="RNB1" s="527"/>
      <c r="RNC1" s="527"/>
      <c r="RND1" s="527"/>
      <c r="RNE1" s="527"/>
      <c r="RNF1" s="527"/>
      <c r="RNG1" s="527"/>
      <c r="RNH1" s="527"/>
      <c r="RNI1" s="527"/>
      <c r="RNJ1" s="527"/>
      <c r="RNK1" s="527"/>
      <c r="RNL1" s="527"/>
      <c r="RNM1" s="527"/>
      <c r="RNN1" s="527"/>
      <c r="RNO1" s="527"/>
      <c r="RNP1" s="527"/>
      <c r="RNQ1" s="527"/>
      <c r="RNR1" s="527"/>
      <c r="RNS1" s="527"/>
      <c r="RNT1" s="527"/>
      <c r="RNU1" s="527"/>
      <c r="RNV1" s="527"/>
      <c r="RNW1" s="527"/>
      <c r="RNX1" s="527"/>
      <c r="RNY1" s="527"/>
      <c r="RNZ1" s="527"/>
      <c r="ROA1" s="527"/>
      <c r="ROB1" s="527"/>
      <c r="ROC1" s="527"/>
      <c r="ROD1" s="527"/>
      <c r="ROE1" s="527"/>
      <c r="ROF1" s="527"/>
      <c r="ROG1" s="527"/>
      <c r="ROH1" s="527"/>
      <c r="ROI1" s="527"/>
      <c r="ROJ1" s="527"/>
      <c r="ROK1" s="527"/>
      <c r="ROL1" s="527"/>
      <c r="ROM1" s="527"/>
      <c r="RON1" s="527"/>
      <c r="ROO1" s="527"/>
      <c r="ROP1" s="527"/>
      <c r="ROQ1" s="527"/>
      <c r="ROR1" s="527"/>
      <c r="ROS1" s="527"/>
      <c r="ROT1" s="527"/>
      <c r="ROU1" s="527"/>
      <c r="ROV1" s="527"/>
      <c r="ROW1" s="527"/>
      <c r="ROX1" s="527"/>
      <c r="ROY1" s="527"/>
      <c r="ROZ1" s="527"/>
      <c r="RPA1" s="527"/>
      <c r="RPB1" s="527"/>
      <c r="RPC1" s="527"/>
      <c r="RPD1" s="527"/>
      <c r="RPE1" s="527"/>
      <c r="RPF1" s="527"/>
      <c r="RPG1" s="527"/>
      <c r="RPH1" s="527"/>
      <c r="RPI1" s="527"/>
      <c r="RPJ1" s="527"/>
      <c r="RPK1" s="527"/>
      <c r="RPL1" s="527"/>
      <c r="RPM1" s="527"/>
      <c r="RPN1" s="527"/>
      <c r="RPO1" s="527"/>
      <c r="RPP1" s="527"/>
      <c r="RPQ1" s="527"/>
      <c r="RPR1" s="527"/>
      <c r="RPS1" s="527"/>
      <c r="RPT1" s="527"/>
      <c r="RPU1" s="527"/>
      <c r="RPV1" s="527"/>
      <c r="RPW1" s="527"/>
      <c r="RPX1" s="527"/>
      <c r="RPY1" s="527"/>
      <c r="RPZ1" s="527"/>
      <c r="RQA1" s="527"/>
      <c r="RQB1" s="527"/>
      <c r="RQC1" s="527"/>
      <c r="RQD1" s="527"/>
      <c r="RQE1" s="527"/>
      <c r="RQF1" s="527"/>
      <c r="RQG1" s="527"/>
      <c r="RQH1" s="527"/>
      <c r="RQI1" s="527"/>
      <c r="RQJ1" s="527"/>
      <c r="RQK1" s="527"/>
      <c r="RQL1" s="527"/>
      <c r="RQM1" s="527"/>
      <c r="RQN1" s="527"/>
      <c r="RQO1" s="527"/>
      <c r="RQP1" s="527"/>
      <c r="RQQ1" s="527"/>
      <c r="RQR1" s="527"/>
      <c r="RQS1" s="527"/>
      <c r="RQT1" s="527"/>
      <c r="RQU1" s="527"/>
      <c r="RQV1" s="527"/>
      <c r="RQW1" s="527"/>
      <c r="RQX1" s="527"/>
      <c r="RQY1" s="527"/>
      <c r="RQZ1" s="527"/>
      <c r="RRA1" s="527"/>
      <c r="RRB1" s="527"/>
      <c r="RRC1" s="527"/>
      <c r="RRD1" s="527"/>
      <c r="RRE1" s="527"/>
      <c r="RRF1" s="527"/>
      <c r="RRG1" s="527"/>
      <c r="RRH1" s="527"/>
      <c r="RRI1" s="527"/>
      <c r="RRJ1" s="527"/>
      <c r="RRK1" s="527"/>
      <c r="RRL1" s="527"/>
      <c r="RRM1" s="527"/>
      <c r="RRN1" s="527"/>
      <c r="RRO1" s="527"/>
      <c r="RRP1" s="527"/>
      <c r="RRQ1" s="527"/>
      <c r="RRR1" s="527"/>
      <c r="RRS1" s="527"/>
      <c r="RRT1" s="527"/>
      <c r="RRU1" s="527"/>
      <c r="RRV1" s="527"/>
      <c r="RRW1" s="527"/>
      <c r="RRX1" s="527"/>
      <c r="RRY1" s="527"/>
      <c r="RRZ1" s="527"/>
      <c r="RSA1" s="527"/>
      <c r="RSB1" s="527"/>
      <c r="RSC1" s="527"/>
      <c r="RSD1" s="527"/>
      <c r="RSE1" s="527"/>
      <c r="RSF1" s="527"/>
      <c r="RSG1" s="527"/>
      <c r="RSH1" s="527"/>
      <c r="RSI1" s="527"/>
      <c r="RSJ1" s="527"/>
      <c r="RSK1" s="527"/>
      <c r="RSL1" s="527"/>
      <c r="RSM1" s="527"/>
      <c r="RSN1" s="527"/>
      <c r="RSO1" s="527"/>
      <c r="RSP1" s="527"/>
      <c r="RSQ1" s="527"/>
      <c r="RSR1" s="527"/>
      <c r="RSS1" s="527"/>
      <c r="RST1" s="527"/>
      <c r="RSU1" s="527"/>
      <c r="RSV1" s="527"/>
      <c r="RSW1" s="527"/>
      <c r="RSX1" s="527"/>
      <c r="RSY1" s="527"/>
      <c r="RSZ1" s="527"/>
      <c r="RTA1" s="527"/>
      <c r="RTB1" s="527"/>
      <c r="RTC1" s="527"/>
      <c r="RTD1" s="527"/>
      <c r="RTE1" s="527"/>
      <c r="RTF1" s="527"/>
      <c r="RTG1" s="527"/>
      <c r="RTH1" s="527"/>
      <c r="RTI1" s="527"/>
      <c r="RTJ1" s="527"/>
      <c r="RTK1" s="527"/>
      <c r="RTL1" s="527"/>
      <c r="RTM1" s="527"/>
      <c r="RTN1" s="527"/>
      <c r="RTO1" s="527"/>
      <c r="RTP1" s="527"/>
      <c r="RTQ1" s="527"/>
      <c r="RTR1" s="527"/>
      <c r="RTS1" s="527"/>
      <c r="RTT1" s="527"/>
      <c r="RTU1" s="527"/>
      <c r="RTV1" s="527"/>
      <c r="RTW1" s="527"/>
      <c r="RTX1" s="527"/>
      <c r="RTY1" s="527"/>
      <c r="RTZ1" s="527"/>
      <c r="RUA1" s="527"/>
      <c r="RUB1" s="527"/>
      <c r="RUC1" s="527"/>
      <c r="RUD1" s="527"/>
      <c r="RUE1" s="527"/>
      <c r="RUF1" s="527"/>
      <c r="RUG1" s="527"/>
      <c r="RUH1" s="527"/>
      <c r="RUI1" s="527"/>
      <c r="RUJ1" s="527"/>
      <c r="RUK1" s="527"/>
      <c r="RUL1" s="527"/>
      <c r="RUM1" s="527"/>
      <c r="RUN1" s="527"/>
      <c r="RUO1" s="527"/>
      <c r="RUP1" s="527"/>
      <c r="RUQ1" s="527"/>
      <c r="RUR1" s="527"/>
      <c r="RUS1" s="527"/>
      <c r="RUT1" s="527"/>
      <c r="RUU1" s="527"/>
      <c r="RUV1" s="527"/>
      <c r="RUW1" s="527"/>
      <c r="RUX1" s="527"/>
      <c r="RUY1" s="527"/>
      <c r="RUZ1" s="527"/>
      <c r="RVA1" s="527"/>
      <c r="RVB1" s="527"/>
      <c r="RVC1" s="527"/>
      <c r="RVD1" s="527"/>
      <c r="RVE1" s="527"/>
      <c r="RVF1" s="527"/>
      <c r="RVG1" s="527"/>
      <c r="RVH1" s="527"/>
      <c r="RVI1" s="527"/>
      <c r="RVJ1" s="527"/>
      <c r="RVK1" s="527"/>
      <c r="RVL1" s="527"/>
      <c r="RVM1" s="527"/>
      <c r="RVN1" s="527"/>
      <c r="RVO1" s="527"/>
      <c r="RVP1" s="527"/>
      <c r="RVQ1" s="527"/>
      <c r="RVR1" s="527"/>
      <c r="RVS1" s="527"/>
      <c r="RVT1" s="527"/>
      <c r="RVU1" s="527"/>
      <c r="RVV1" s="527"/>
      <c r="RVW1" s="527"/>
      <c r="RVX1" s="527"/>
      <c r="RVY1" s="527"/>
      <c r="RVZ1" s="527"/>
      <c r="RWA1" s="527"/>
      <c r="RWB1" s="527"/>
      <c r="RWC1" s="527"/>
      <c r="RWD1" s="527"/>
      <c r="RWE1" s="527"/>
      <c r="RWF1" s="527"/>
      <c r="RWG1" s="527"/>
      <c r="RWH1" s="527"/>
      <c r="RWI1" s="527"/>
      <c r="RWJ1" s="527"/>
      <c r="RWK1" s="527"/>
      <c r="RWL1" s="527"/>
      <c r="RWM1" s="527"/>
      <c r="RWN1" s="527"/>
      <c r="RWO1" s="527"/>
      <c r="RWP1" s="527"/>
      <c r="RWQ1" s="527"/>
      <c r="RWR1" s="527"/>
      <c r="RWS1" s="527"/>
      <c r="RWT1" s="527"/>
      <c r="RWU1" s="527"/>
      <c r="RWV1" s="527"/>
      <c r="RWW1" s="527"/>
      <c r="RWX1" s="527"/>
      <c r="RWY1" s="527"/>
      <c r="RWZ1" s="527"/>
      <c r="RXA1" s="527"/>
      <c r="RXB1" s="527"/>
      <c r="RXC1" s="527"/>
      <c r="RXD1" s="527"/>
      <c r="RXE1" s="527"/>
      <c r="RXF1" s="527"/>
      <c r="RXG1" s="527"/>
      <c r="RXH1" s="527"/>
      <c r="RXI1" s="527"/>
      <c r="RXJ1" s="527"/>
      <c r="RXK1" s="527"/>
      <c r="RXL1" s="527"/>
      <c r="RXM1" s="527"/>
      <c r="RXN1" s="527"/>
      <c r="RXO1" s="527"/>
      <c r="RXP1" s="527"/>
      <c r="RXQ1" s="527"/>
      <c r="RXR1" s="527"/>
      <c r="RXS1" s="527"/>
      <c r="RXT1" s="527"/>
      <c r="RXU1" s="527"/>
      <c r="RXV1" s="527"/>
      <c r="RXW1" s="527"/>
      <c r="RXX1" s="527"/>
      <c r="RXY1" s="527"/>
      <c r="RXZ1" s="527"/>
      <c r="RYA1" s="527"/>
      <c r="RYB1" s="527"/>
      <c r="RYC1" s="527"/>
      <c r="RYD1" s="527"/>
      <c r="RYE1" s="527"/>
      <c r="RYF1" s="527"/>
      <c r="RYG1" s="527"/>
      <c r="RYH1" s="527"/>
      <c r="RYI1" s="527"/>
      <c r="RYJ1" s="527"/>
      <c r="RYK1" s="527"/>
      <c r="RYL1" s="527"/>
      <c r="RYM1" s="527"/>
      <c r="RYN1" s="527"/>
      <c r="RYO1" s="527"/>
      <c r="RYP1" s="527"/>
      <c r="RYQ1" s="527"/>
      <c r="RYR1" s="527"/>
      <c r="RYS1" s="527"/>
      <c r="RYT1" s="527"/>
      <c r="RYU1" s="527"/>
      <c r="RYV1" s="527"/>
      <c r="RYW1" s="527"/>
      <c r="RYX1" s="527"/>
      <c r="RYY1" s="527"/>
      <c r="RYZ1" s="527"/>
      <c r="RZA1" s="527"/>
      <c r="RZB1" s="527"/>
      <c r="RZC1" s="527"/>
      <c r="RZD1" s="527"/>
      <c r="RZE1" s="527"/>
      <c r="RZF1" s="527"/>
      <c r="RZG1" s="527"/>
      <c r="RZH1" s="527"/>
      <c r="RZI1" s="527"/>
      <c r="RZJ1" s="527"/>
      <c r="RZK1" s="527"/>
      <c r="RZL1" s="527"/>
      <c r="RZM1" s="527"/>
      <c r="RZN1" s="527"/>
      <c r="RZO1" s="527"/>
      <c r="RZP1" s="527"/>
      <c r="RZQ1" s="527"/>
      <c r="RZR1" s="527"/>
      <c r="RZS1" s="527"/>
      <c r="RZT1" s="527"/>
      <c r="RZU1" s="527"/>
      <c r="RZV1" s="527"/>
      <c r="RZW1" s="527"/>
      <c r="RZX1" s="527"/>
      <c r="RZY1" s="527"/>
      <c r="RZZ1" s="527"/>
      <c r="SAA1" s="527"/>
      <c r="SAB1" s="527"/>
      <c r="SAC1" s="527"/>
      <c r="SAD1" s="527"/>
      <c r="SAE1" s="527"/>
      <c r="SAF1" s="527"/>
      <c r="SAG1" s="527"/>
      <c r="SAH1" s="527"/>
      <c r="SAI1" s="527"/>
      <c r="SAJ1" s="527"/>
      <c r="SAK1" s="527"/>
      <c r="SAL1" s="527"/>
      <c r="SAM1" s="527"/>
      <c r="SAN1" s="527"/>
      <c r="SAO1" s="527"/>
      <c r="SAP1" s="527"/>
      <c r="SAQ1" s="527"/>
      <c r="SAR1" s="527"/>
      <c r="SAS1" s="527"/>
      <c r="SAT1" s="527"/>
      <c r="SAU1" s="527"/>
      <c r="SAV1" s="527"/>
      <c r="SAW1" s="527"/>
      <c r="SAX1" s="527"/>
      <c r="SAY1" s="527"/>
      <c r="SAZ1" s="527"/>
      <c r="SBA1" s="527"/>
      <c r="SBB1" s="527"/>
      <c r="SBC1" s="527"/>
      <c r="SBD1" s="527"/>
      <c r="SBE1" s="527"/>
      <c r="SBF1" s="527"/>
      <c r="SBG1" s="527"/>
      <c r="SBH1" s="527"/>
      <c r="SBI1" s="527"/>
      <c r="SBJ1" s="527"/>
      <c r="SBK1" s="527"/>
      <c r="SBL1" s="527"/>
      <c r="SBM1" s="527"/>
      <c r="SBN1" s="527"/>
      <c r="SBO1" s="527"/>
      <c r="SBP1" s="527"/>
      <c r="SBQ1" s="527"/>
      <c r="SBR1" s="527"/>
      <c r="SBS1" s="527"/>
      <c r="SBT1" s="527"/>
      <c r="SBU1" s="527"/>
      <c r="SBV1" s="527"/>
      <c r="SBW1" s="527"/>
      <c r="SBX1" s="527"/>
      <c r="SBY1" s="527"/>
      <c r="SBZ1" s="527"/>
      <c r="SCA1" s="527"/>
      <c r="SCB1" s="527"/>
      <c r="SCC1" s="527"/>
      <c r="SCD1" s="527"/>
      <c r="SCE1" s="527"/>
      <c r="SCF1" s="527"/>
      <c r="SCG1" s="527"/>
      <c r="SCH1" s="527"/>
      <c r="SCI1" s="527"/>
      <c r="SCJ1" s="527"/>
      <c r="SCK1" s="527"/>
      <c r="SCL1" s="527"/>
      <c r="SCM1" s="527"/>
      <c r="SCN1" s="527"/>
      <c r="SCO1" s="527"/>
      <c r="SCP1" s="527"/>
      <c r="SCQ1" s="527"/>
      <c r="SCR1" s="527"/>
      <c r="SCS1" s="527"/>
      <c r="SCT1" s="527"/>
      <c r="SCU1" s="527"/>
      <c r="SCV1" s="527"/>
      <c r="SCW1" s="527"/>
      <c r="SCX1" s="527"/>
      <c r="SCY1" s="527"/>
      <c r="SCZ1" s="527"/>
      <c r="SDA1" s="527"/>
      <c r="SDB1" s="527"/>
      <c r="SDC1" s="527"/>
      <c r="SDD1" s="527"/>
      <c r="SDE1" s="527"/>
      <c r="SDF1" s="527"/>
      <c r="SDG1" s="527"/>
      <c r="SDH1" s="527"/>
      <c r="SDI1" s="527"/>
      <c r="SDJ1" s="527"/>
      <c r="SDK1" s="527"/>
      <c r="SDL1" s="527"/>
      <c r="SDM1" s="527"/>
      <c r="SDN1" s="527"/>
      <c r="SDO1" s="527"/>
      <c r="SDP1" s="527"/>
      <c r="SDQ1" s="527"/>
      <c r="SDR1" s="527"/>
      <c r="SDS1" s="527"/>
      <c r="SDT1" s="527"/>
      <c r="SDU1" s="527"/>
      <c r="SDV1" s="527"/>
      <c r="SDW1" s="527"/>
      <c r="SDX1" s="527"/>
      <c r="SDY1" s="527"/>
      <c r="SDZ1" s="527"/>
      <c r="SEA1" s="527"/>
      <c r="SEB1" s="527"/>
      <c r="SEC1" s="527"/>
      <c r="SED1" s="527"/>
      <c r="SEE1" s="527"/>
      <c r="SEF1" s="527"/>
      <c r="SEG1" s="527"/>
      <c r="SEH1" s="527"/>
      <c r="SEI1" s="527"/>
      <c r="SEJ1" s="527"/>
      <c r="SEK1" s="527"/>
      <c r="SEL1" s="527"/>
      <c r="SEM1" s="527"/>
      <c r="SEN1" s="527"/>
      <c r="SEO1" s="527"/>
      <c r="SEP1" s="527"/>
      <c r="SEQ1" s="527"/>
      <c r="SER1" s="527"/>
      <c r="SES1" s="527"/>
      <c r="SET1" s="527"/>
      <c r="SEU1" s="527"/>
      <c r="SEV1" s="527"/>
      <c r="SEW1" s="527"/>
      <c r="SEX1" s="527"/>
      <c r="SEY1" s="527"/>
      <c r="SEZ1" s="527"/>
      <c r="SFA1" s="527"/>
      <c r="SFB1" s="527"/>
      <c r="SFC1" s="527"/>
      <c r="SFD1" s="527"/>
      <c r="SFE1" s="527"/>
      <c r="SFF1" s="527"/>
      <c r="SFG1" s="527"/>
      <c r="SFH1" s="527"/>
      <c r="SFI1" s="527"/>
      <c r="SFJ1" s="527"/>
      <c r="SFK1" s="527"/>
      <c r="SFL1" s="527"/>
      <c r="SFM1" s="527"/>
      <c r="SFN1" s="527"/>
      <c r="SFO1" s="527"/>
      <c r="SFP1" s="527"/>
      <c r="SFQ1" s="527"/>
      <c r="SFR1" s="527"/>
      <c r="SFS1" s="527"/>
      <c r="SFT1" s="527"/>
      <c r="SFU1" s="527"/>
      <c r="SFV1" s="527"/>
      <c r="SFW1" s="527"/>
      <c r="SFX1" s="527"/>
      <c r="SFY1" s="527"/>
      <c r="SFZ1" s="527"/>
      <c r="SGA1" s="527"/>
      <c r="SGB1" s="527"/>
      <c r="SGC1" s="527"/>
      <c r="SGD1" s="527"/>
      <c r="SGE1" s="527"/>
      <c r="SGF1" s="527"/>
      <c r="SGG1" s="527"/>
      <c r="SGH1" s="527"/>
      <c r="SGI1" s="527"/>
      <c r="SGJ1" s="527"/>
      <c r="SGK1" s="527"/>
      <c r="SGL1" s="527"/>
      <c r="SGM1" s="527"/>
      <c r="SGN1" s="527"/>
      <c r="SGO1" s="527"/>
      <c r="SGP1" s="527"/>
      <c r="SGQ1" s="527"/>
      <c r="SGR1" s="527"/>
      <c r="SGS1" s="527"/>
      <c r="SGT1" s="527"/>
      <c r="SGU1" s="527"/>
      <c r="SGV1" s="527"/>
      <c r="SGW1" s="527"/>
      <c r="SGX1" s="527"/>
      <c r="SGY1" s="527"/>
      <c r="SGZ1" s="527"/>
      <c r="SHA1" s="527"/>
      <c r="SHB1" s="527"/>
      <c r="SHC1" s="527"/>
      <c r="SHD1" s="527"/>
      <c r="SHE1" s="527"/>
      <c r="SHF1" s="527"/>
      <c r="SHG1" s="527"/>
      <c r="SHH1" s="527"/>
      <c r="SHI1" s="527"/>
      <c r="SHJ1" s="527"/>
      <c r="SHK1" s="527"/>
      <c r="SHL1" s="527"/>
      <c r="SHM1" s="527"/>
      <c r="SHN1" s="527"/>
      <c r="SHO1" s="527"/>
      <c r="SHP1" s="527"/>
      <c r="SHQ1" s="527"/>
      <c r="SHR1" s="527"/>
      <c r="SHS1" s="527"/>
      <c r="SHT1" s="527"/>
      <c r="SHU1" s="527"/>
      <c r="SHV1" s="527"/>
      <c r="SHW1" s="527"/>
      <c r="SHX1" s="527"/>
      <c r="SHY1" s="527"/>
      <c r="SHZ1" s="527"/>
      <c r="SIA1" s="527"/>
      <c r="SIB1" s="527"/>
      <c r="SIC1" s="527"/>
      <c r="SID1" s="527"/>
      <c r="SIE1" s="527"/>
      <c r="SIF1" s="527"/>
      <c r="SIG1" s="527"/>
      <c r="SIH1" s="527"/>
      <c r="SII1" s="527"/>
      <c r="SIJ1" s="527"/>
      <c r="SIK1" s="527"/>
      <c r="SIL1" s="527"/>
      <c r="SIM1" s="527"/>
      <c r="SIN1" s="527"/>
      <c r="SIO1" s="527"/>
      <c r="SIP1" s="527"/>
      <c r="SIQ1" s="527"/>
      <c r="SIR1" s="527"/>
      <c r="SIS1" s="527"/>
      <c r="SIT1" s="527"/>
      <c r="SIU1" s="527"/>
      <c r="SIV1" s="527"/>
      <c r="SIW1" s="527"/>
      <c r="SIX1" s="527"/>
      <c r="SIY1" s="527"/>
      <c r="SIZ1" s="527"/>
      <c r="SJA1" s="527"/>
      <c r="SJB1" s="527"/>
      <c r="SJC1" s="527"/>
      <c r="SJD1" s="527"/>
      <c r="SJE1" s="527"/>
      <c r="SJF1" s="527"/>
      <c r="SJG1" s="527"/>
      <c r="SJH1" s="527"/>
      <c r="SJI1" s="527"/>
      <c r="SJJ1" s="527"/>
      <c r="SJK1" s="527"/>
      <c r="SJL1" s="527"/>
      <c r="SJM1" s="527"/>
      <c r="SJN1" s="527"/>
      <c r="SJO1" s="527"/>
      <c r="SJP1" s="527"/>
      <c r="SJQ1" s="527"/>
      <c r="SJR1" s="527"/>
      <c r="SJS1" s="527"/>
      <c r="SJT1" s="527"/>
      <c r="SJU1" s="527"/>
      <c r="SJV1" s="527"/>
      <c r="SJW1" s="527"/>
      <c r="SJX1" s="527"/>
      <c r="SJY1" s="527"/>
      <c r="SJZ1" s="527"/>
      <c r="SKA1" s="527"/>
      <c r="SKB1" s="527"/>
      <c r="SKC1" s="527"/>
      <c r="SKD1" s="527"/>
      <c r="SKE1" s="527"/>
      <c r="SKF1" s="527"/>
      <c r="SKG1" s="527"/>
      <c r="SKH1" s="527"/>
      <c r="SKI1" s="527"/>
      <c r="SKJ1" s="527"/>
      <c r="SKK1" s="527"/>
      <c r="SKL1" s="527"/>
      <c r="SKM1" s="527"/>
      <c r="SKN1" s="527"/>
      <c r="SKO1" s="527"/>
      <c r="SKP1" s="527"/>
      <c r="SKQ1" s="527"/>
      <c r="SKR1" s="527"/>
      <c r="SKS1" s="527"/>
      <c r="SKT1" s="527"/>
      <c r="SKU1" s="527"/>
      <c r="SKV1" s="527"/>
      <c r="SKW1" s="527"/>
      <c r="SKX1" s="527"/>
      <c r="SKY1" s="527"/>
      <c r="SKZ1" s="527"/>
      <c r="SLA1" s="527"/>
      <c r="SLB1" s="527"/>
      <c r="SLC1" s="527"/>
      <c r="SLD1" s="527"/>
      <c r="SLE1" s="527"/>
      <c r="SLF1" s="527"/>
      <c r="SLG1" s="527"/>
      <c r="SLH1" s="527"/>
      <c r="SLI1" s="527"/>
      <c r="SLJ1" s="527"/>
      <c r="SLK1" s="527"/>
      <c r="SLL1" s="527"/>
      <c r="SLM1" s="527"/>
      <c r="SLN1" s="527"/>
      <c r="SLO1" s="527"/>
      <c r="SLP1" s="527"/>
      <c r="SLQ1" s="527"/>
      <c r="SLR1" s="527"/>
      <c r="SLS1" s="527"/>
      <c r="SLT1" s="527"/>
      <c r="SLU1" s="527"/>
      <c r="SLV1" s="527"/>
      <c r="SLW1" s="527"/>
      <c r="SLX1" s="527"/>
      <c r="SLY1" s="527"/>
      <c r="SLZ1" s="527"/>
      <c r="SMA1" s="527"/>
      <c r="SMB1" s="527"/>
      <c r="SMC1" s="527"/>
      <c r="SMD1" s="527"/>
      <c r="SME1" s="527"/>
      <c r="SMF1" s="527"/>
      <c r="SMG1" s="527"/>
      <c r="SMH1" s="527"/>
      <c r="SMI1" s="527"/>
      <c r="SMJ1" s="527"/>
      <c r="SMK1" s="527"/>
      <c r="SML1" s="527"/>
      <c r="SMM1" s="527"/>
      <c r="SMN1" s="527"/>
      <c r="SMO1" s="527"/>
      <c r="SMP1" s="527"/>
      <c r="SMQ1" s="527"/>
      <c r="SMR1" s="527"/>
      <c r="SMS1" s="527"/>
      <c r="SMT1" s="527"/>
      <c r="SMU1" s="527"/>
      <c r="SMV1" s="527"/>
      <c r="SMW1" s="527"/>
      <c r="SMX1" s="527"/>
      <c r="SMY1" s="527"/>
      <c r="SMZ1" s="527"/>
      <c r="SNA1" s="527"/>
      <c r="SNB1" s="527"/>
      <c r="SNC1" s="527"/>
      <c r="SND1" s="527"/>
      <c r="SNE1" s="527"/>
      <c r="SNF1" s="527"/>
      <c r="SNG1" s="527"/>
      <c r="SNH1" s="527"/>
      <c r="SNI1" s="527"/>
      <c r="SNJ1" s="527"/>
      <c r="SNK1" s="527"/>
      <c r="SNL1" s="527"/>
      <c r="SNM1" s="527"/>
      <c r="SNN1" s="527"/>
      <c r="SNO1" s="527"/>
      <c r="SNP1" s="527"/>
      <c r="SNQ1" s="527"/>
      <c r="SNR1" s="527"/>
      <c r="SNS1" s="527"/>
      <c r="SNT1" s="527"/>
      <c r="SNU1" s="527"/>
      <c r="SNV1" s="527"/>
      <c r="SNW1" s="527"/>
      <c r="SNX1" s="527"/>
      <c r="SNY1" s="527"/>
      <c r="SNZ1" s="527"/>
      <c r="SOA1" s="527"/>
      <c r="SOB1" s="527"/>
      <c r="SOC1" s="527"/>
      <c r="SOD1" s="527"/>
      <c r="SOE1" s="527"/>
      <c r="SOF1" s="527"/>
      <c r="SOG1" s="527"/>
      <c r="SOH1" s="527"/>
      <c r="SOI1" s="527"/>
      <c r="SOJ1" s="527"/>
      <c r="SOK1" s="527"/>
      <c r="SOL1" s="527"/>
      <c r="SOM1" s="527"/>
      <c r="SON1" s="527"/>
      <c r="SOO1" s="527"/>
      <c r="SOP1" s="527"/>
      <c r="SOQ1" s="527"/>
      <c r="SOR1" s="527"/>
      <c r="SOS1" s="527"/>
      <c r="SOT1" s="527"/>
      <c r="SOU1" s="527"/>
      <c r="SOV1" s="527"/>
      <c r="SOW1" s="527"/>
      <c r="SOX1" s="527"/>
      <c r="SOY1" s="527"/>
      <c r="SOZ1" s="527"/>
      <c r="SPA1" s="527"/>
      <c r="SPB1" s="527"/>
      <c r="SPC1" s="527"/>
      <c r="SPD1" s="527"/>
      <c r="SPE1" s="527"/>
      <c r="SPF1" s="527"/>
      <c r="SPG1" s="527"/>
      <c r="SPH1" s="527"/>
      <c r="SPI1" s="527"/>
      <c r="SPJ1" s="527"/>
      <c r="SPK1" s="527"/>
      <c r="SPL1" s="527"/>
      <c r="SPM1" s="527"/>
      <c r="SPN1" s="527"/>
      <c r="SPO1" s="527"/>
      <c r="SPP1" s="527"/>
      <c r="SPQ1" s="527"/>
      <c r="SPR1" s="527"/>
      <c r="SPS1" s="527"/>
      <c r="SPT1" s="527"/>
      <c r="SPU1" s="527"/>
      <c r="SPV1" s="527"/>
      <c r="SPW1" s="527"/>
      <c r="SPX1" s="527"/>
      <c r="SPY1" s="527"/>
      <c r="SPZ1" s="527"/>
      <c r="SQA1" s="527"/>
      <c r="SQB1" s="527"/>
      <c r="SQC1" s="527"/>
      <c r="SQD1" s="527"/>
      <c r="SQE1" s="527"/>
      <c r="SQF1" s="527"/>
      <c r="SQG1" s="527"/>
      <c r="SQH1" s="527"/>
      <c r="SQI1" s="527"/>
      <c r="SQJ1" s="527"/>
      <c r="SQK1" s="527"/>
      <c r="SQL1" s="527"/>
      <c r="SQM1" s="527"/>
      <c r="SQN1" s="527"/>
      <c r="SQO1" s="527"/>
      <c r="SQP1" s="527"/>
      <c r="SQQ1" s="527"/>
      <c r="SQR1" s="527"/>
      <c r="SQS1" s="527"/>
      <c r="SQT1" s="527"/>
      <c r="SQU1" s="527"/>
      <c r="SQV1" s="527"/>
      <c r="SQW1" s="527"/>
      <c r="SQX1" s="527"/>
      <c r="SQY1" s="527"/>
      <c r="SQZ1" s="527"/>
      <c r="SRA1" s="527"/>
      <c r="SRB1" s="527"/>
      <c r="SRC1" s="527"/>
      <c r="SRD1" s="527"/>
      <c r="SRE1" s="527"/>
      <c r="SRF1" s="527"/>
      <c r="SRG1" s="527"/>
      <c r="SRH1" s="527"/>
      <c r="SRI1" s="527"/>
      <c r="SRJ1" s="527"/>
      <c r="SRK1" s="527"/>
      <c r="SRL1" s="527"/>
      <c r="SRM1" s="527"/>
      <c r="SRN1" s="527"/>
      <c r="SRO1" s="527"/>
      <c r="SRP1" s="527"/>
      <c r="SRQ1" s="527"/>
      <c r="SRR1" s="527"/>
      <c r="SRS1" s="527"/>
      <c r="SRT1" s="527"/>
      <c r="SRU1" s="527"/>
      <c r="SRV1" s="527"/>
      <c r="SRW1" s="527"/>
      <c r="SRX1" s="527"/>
      <c r="SRY1" s="527"/>
      <c r="SRZ1" s="527"/>
      <c r="SSA1" s="527"/>
      <c r="SSB1" s="527"/>
      <c r="SSC1" s="527"/>
      <c r="SSD1" s="527"/>
      <c r="SSE1" s="527"/>
      <c r="SSF1" s="527"/>
      <c r="SSG1" s="527"/>
      <c r="SSH1" s="527"/>
      <c r="SSI1" s="527"/>
      <c r="SSJ1" s="527"/>
      <c r="SSK1" s="527"/>
      <c r="SSL1" s="527"/>
      <c r="SSM1" s="527"/>
      <c r="SSN1" s="527"/>
      <c r="SSO1" s="527"/>
      <c r="SSP1" s="527"/>
      <c r="SSQ1" s="527"/>
      <c r="SSR1" s="527"/>
      <c r="SSS1" s="527"/>
      <c r="SST1" s="527"/>
      <c r="SSU1" s="527"/>
      <c r="SSV1" s="527"/>
      <c r="SSW1" s="527"/>
      <c r="SSX1" s="527"/>
      <c r="SSY1" s="527"/>
      <c r="SSZ1" s="527"/>
      <c r="STA1" s="527"/>
      <c r="STB1" s="527"/>
      <c r="STC1" s="527"/>
      <c r="STD1" s="527"/>
      <c r="STE1" s="527"/>
      <c r="STF1" s="527"/>
      <c r="STG1" s="527"/>
      <c r="STH1" s="527"/>
      <c r="STI1" s="527"/>
      <c r="STJ1" s="527"/>
      <c r="STK1" s="527"/>
      <c r="STL1" s="527"/>
      <c r="STM1" s="527"/>
      <c r="STN1" s="527"/>
      <c r="STO1" s="527"/>
      <c r="STP1" s="527"/>
      <c r="STQ1" s="527"/>
      <c r="STR1" s="527"/>
      <c r="STS1" s="527"/>
      <c r="STT1" s="527"/>
      <c r="STU1" s="527"/>
      <c r="STV1" s="527"/>
      <c r="STW1" s="527"/>
      <c r="STX1" s="527"/>
      <c r="STY1" s="527"/>
      <c r="STZ1" s="527"/>
      <c r="SUA1" s="527"/>
      <c r="SUB1" s="527"/>
      <c r="SUC1" s="527"/>
      <c r="SUD1" s="527"/>
      <c r="SUE1" s="527"/>
      <c r="SUF1" s="527"/>
      <c r="SUG1" s="527"/>
      <c r="SUH1" s="527"/>
      <c r="SUI1" s="527"/>
      <c r="SUJ1" s="527"/>
      <c r="SUK1" s="527"/>
      <c r="SUL1" s="527"/>
      <c r="SUM1" s="527"/>
      <c r="SUN1" s="527"/>
      <c r="SUO1" s="527"/>
      <c r="SUP1" s="527"/>
      <c r="SUQ1" s="527"/>
      <c r="SUR1" s="527"/>
      <c r="SUS1" s="527"/>
      <c r="SUT1" s="527"/>
      <c r="SUU1" s="527"/>
      <c r="SUV1" s="527"/>
      <c r="SUW1" s="527"/>
      <c r="SUX1" s="527"/>
      <c r="SUY1" s="527"/>
      <c r="SUZ1" s="527"/>
      <c r="SVA1" s="527"/>
      <c r="SVB1" s="527"/>
      <c r="SVC1" s="527"/>
      <c r="SVD1" s="527"/>
      <c r="SVE1" s="527"/>
      <c r="SVF1" s="527"/>
      <c r="SVG1" s="527"/>
      <c r="SVH1" s="527"/>
      <c r="SVI1" s="527"/>
      <c r="SVJ1" s="527"/>
      <c r="SVK1" s="527"/>
      <c r="SVL1" s="527"/>
      <c r="SVM1" s="527"/>
      <c r="SVN1" s="527"/>
      <c r="SVO1" s="527"/>
      <c r="SVP1" s="527"/>
      <c r="SVQ1" s="527"/>
      <c r="SVR1" s="527"/>
      <c r="SVS1" s="527"/>
      <c r="SVT1" s="527"/>
      <c r="SVU1" s="527"/>
      <c r="SVV1" s="527"/>
      <c r="SVW1" s="527"/>
      <c r="SVX1" s="527"/>
      <c r="SVY1" s="527"/>
      <c r="SVZ1" s="527"/>
      <c r="SWA1" s="527"/>
      <c r="SWB1" s="527"/>
      <c r="SWC1" s="527"/>
      <c r="SWD1" s="527"/>
      <c r="SWE1" s="527"/>
      <c r="SWF1" s="527"/>
      <c r="SWG1" s="527"/>
      <c r="SWH1" s="527"/>
      <c r="SWI1" s="527"/>
      <c r="SWJ1" s="527"/>
      <c r="SWK1" s="527"/>
      <c r="SWL1" s="527"/>
      <c r="SWM1" s="527"/>
      <c r="SWN1" s="527"/>
      <c r="SWO1" s="527"/>
      <c r="SWP1" s="527"/>
      <c r="SWQ1" s="527"/>
      <c r="SWR1" s="527"/>
      <c r="SWS1" s="527"/>
      <c r="SWT1" s="527"/>
      <c r="SWU1" s="527"/>
      <c r="SWV1" s="527"/>
      <c r="SWW1" s="527"/>
      <c r="SWX1" s="527"/>
      <c r="SWY1" s="527"/>
      <c r="SWZ1" s="527"/>
      <c r="SXA1" s="527"/>
      <c r="SXB1" s="527"/>
      <c r="SXC1" s="527"/>
      <c r="SXD1" s="527"/>
      <c r="SXE1" s="527"/>
      <c r="SXF1" s="527"/>
      <c r="SXG1" s="527"/>
      <c r="SXH1" s="527"/>
      <c r="SXI1" s="527"/>
      <c r="SXJ1" s="527"/>
      <c r="SXK1" s="527"/>
      <c r="SXL1" s="527"/>
      <c r="SXM1" s="527"/>
      <c r="SXN1" s="527"/>
      <c r="SXO1" s="527"/>
      <c r="SXP1" s="527"/>
      <c r="SXQ1" s="527"/>
      <c r="SXR1" s="527"/>
      <c r="SXS1" s="527"/>
      <c r="SXT1" s="527"/>
      <c r="SXU1" s="527"/>
      <c r="SXV1" s="527"/>
      <c r="SXW1" s="527"/>
      <c r="SXX1" s="527"/>
      <c r="SXY1" s="527"/>
      <c r="SXZ1" s="527"/>
      <c r="SYA1" s="527"/>
      <c r="SYB1" s="527"/>
      <c r="SYC1" s="527"/>
      <c r="SYD1" s="527"/>
      <c r="SYE1" s="527"/>
      <c r="SYF1" s="527"/>
      <c r="SYG1" s="527"/>
      <c r="SYH1" s="527"/>
      <c r="SYI1" s="527"/>
      <c r="SYJ1" s="527"/>
      <c r="SYK1" s="527"/>
      <c r="SYL1" s="527"/>
      <c r="SYM1" s="527"/>
      <c r="SYN1" s="527"/>
      <c r="SYO1" s="527"/>
      <c r="SYP1" s="527"/>
      <c r="SYQ1" s="527"/>
      <c r="SYR1" s="527"/>
      <c r="SYS1" s="527"/>
      <c r="SYT1" s="527"/>
      <c r="SYU1" s="527"/>
      <c r="SYV1" s="527"/>
      <c r="SYW1" s="527"/>
      <c r="SYX1" s="527"/>
      <c r="SYY1" s="527"/>
      <c r="SYZ1" s="527"/>
      <c r="SZA1" s="527"/>
      <c r="SZB1" s="527"/>
      <c r="SZC1" s="527"/>
      <c r="SZD1" s="527"/>
      <c r="SZE1" s="527"/>
      <c r="SZF1" s="527"/>
      <c r="SZG1" s="527"/>
      <c r="SZH1" s="527"/>
      <c r="SZI1" s="527"/>
      <c r="SZJ1" s="527"/>
      <c r="SZK1" s="527"/>
      <c r="SZL1" s="527"/>
      <c r="SZM1" s="527"/>
      <c r="SZN1" s="527"/>
      <c r="SZO1" s="527"/>
      <c r="SZP1" s="527"/>
      <c r="SZQ1" s="527"/>
      <c r="SZR1" s="527"/>
      <c r="SZS1" s="527"/>
      <c r="SZT1" s="527"/>
      <c r="SZU1" s="527"/>
      <c r="SZV1" s="527"/>
      <c r="SZW1" s="527"/>
      <c r="SZX1" s="527"/>
      <c r="SZY1" s="527"/>
      <c r="SZZ1" s="527"/>
      <c r="TAA1" s="527"/>
      <c r="TAB1" s="527"/>
      <c r="TAC1" s="527"/>
      <c r="TAD1" s="527"/>
      <c r="TAE1" s="527"/>
      <c r="TAF1" s="527"/>
      <c r="TAG1" s="527"/>
      <c r="TAH1" s="527"/>
      <c r="TAI1" s="527"/>
      <c r="TAJ1" s="527"/>
      <c r="TAK1" s="527"/>
      <c r="TAL1" s="527"/>
      <c r="TAM1" s="527"/>
      <c r="TAN1" s="527"/>
      <c r="TAO1" s="527"/>
      <c r="TAP1" s="527"/>
      <c r="TAQ1" s="527"/>
      <c r="TAR1" s="527"/>
      <c r="TAS1" s="527"/>
      <c r="TAT1" s="527"/>
      <c r="TAU1" s="527"/>
      <c r="TAV1" s="527"/>
      <c r="TAW1" s="527"/>
      <c r="TAX1" s="527"/>
      <c r="TAY1" s="527"/>
      <c r="TAZ1" s="527"/>
      <c r="TBA1" s="527"/>
      <c r="TBB1" s="527"/>
      <c r="TBC1" s="527"/>
      <c r="TBD1" s="527"/>
      <c r="TBE1" s="527"/>
      <c r="TBF1" s="527"/>
      <c r="TBG1" s="527"/>
      <c r="TBH1" s="527"/>
      <c r="TBI1" s="527"/>
      <c r="TBJ1" s="527"/>
      <c r="TBK1" s="527"/>
      <c r="TBL1" s="527"/>
      <c r="TBM1" s="527"/>
      <c r="TBN1" s="527"/>
      <c r="TBO1" s="527"/>
      <c r="TBP1" s="527"/>
      <c r="TBQ1" s="527"/>
      <c r="TBR1" s="527"/>
      <c r="TBS1" s="527"/>
      <c r="TBT1" s="527"/>
      <c r="TBU1" s="527"/>
      <c r="TBV1" s="527"/>
      <c r="TBW1" s="527"/>
      <c r="TBX1" s="527"/>
      <c r="TBY1" s="527"/>
      <c r="TBZ1" s="527"/>
      <c r="TCA1" s="527"/>
      <c r="TCB1" s="527"/>
      <c r="TCC1" s="527"/>
      <c r="TCD1" s="527"/>
      <c r="TCE1" s="527"/>
      <c r="TCF1" s="527"/>
      <c r="TCG1" s="527"/>
      <c r="TCH1" s="527"/>
      <c r="TCI1" s="527"/>
      <c r="TCJ1" s="527"/>
      <c r="TCK1" s="527"/>
      <c r="TCL1" s="527"/>
      <c r="TCM1" s="527"/>
      <c r="TCN1" s="527"/>
      <c r="TCO1" s="527"/>
      <c r="TCP1" s="527"/>
      <c r="TCQ1" s="527"/>
      <c r="TCR1" s="527"/>
      <c r="TCS1" s="527"/>
      <c r="TCT1" s="527"/>
      <c r="TCU1" s="527"/>
      <c r="TCV1" s="527"/>
      <c r="TCW1" s="527"/>
      <c r="TCX1" s="527"/>
      <c r="TCY1" s="527"/>
      <c r="TCZ1" s="527"/>
      <c r="TDA1" s="527"/>
      <c r="TDB1" s="527"/>
      <c r="TDC1" s="527"/>
      <c r="TDD1" s="527"/>
      <c r="TDE1" s="527"/>
      <c r="TDF1" s="527"/>
      <c r="TDG1" s="527"/>
      <c r="TDH1" s="527"/>
      <c r="TDI1" s="527"/>
      <c r="TDJ1" s="527"/>
      <c r="TDK1" s="527"/>
      <c r="TDL1" s="527"/>
      <c r="TDM1" s="527"/>
      <c r="TDN1" s="527"/>
      <c r="TDO1" s="527"/>
      <c r="TDP1" s="527"/>
      <c r="TDQ1" s="527"/>
      <c r="TDR1" s="527"/>
      <c r="TDS1" s="527"/>
      <c r="TDT1" s="527"/>
      <c r="TDU1" s="527"/>
      <c r="TDV1" s="527"/>
      <c r="TDW1" s="527"/>
      <c r="TDX1" s="527"/>
      <c r="TDY1" s="527"/>
      <c r="TDZ1" s="527"/>
      <c r="TEA1" s="527"/>
      <c r="TEB1" s="527"/>
      <c r="TEC1" s="527"/>
      <c r="TED1" s="527"/>
      <c r="TEE1" s="527"/>
      <c r="TEF1" s="527"/>
      <c r="TEG1" s="527"/>
      <c r="TEH1" s="527"/>
      <c r="TEI1" s="527"/>
      <c r="TEJ1" s="527"/>
      <c r="TEK1" s="527"/>
      <c r="TEL1" s="527"/>
      <c r="TEM1" s="527"/>
      <c r="TEN1" s="527"/>
      <c r="TEO1" s="527"/>
      <c r="TEP1" s="527"/>
      <c r="TEQ1" s="527"/>
      <c r="TER1" s="527"/>
      <c r="TES1" s="527"/>
      <c r="TET1" s="527"/>
      <c r="TEU1" s="527"/>
      <c r="TEV1" s="527"/>
      <c r="TEW1" s="527"/>
      <c r="TEX1" s="527"/>
      <c r="TEY1" s="527"/>
      <c r="TEZ1" s="527"/>
      <c r="TFA1" s="527"/>
      <c r="TFB1" s="527"/>
      <c r="TFC1" s="527"/>
      <c r="TFD1" s="527"/>
      <c r="TFE1" s="527"/>
      <c r="TFF1" s="527"/>
      <c r="TFG1" s="527"/>
      <c r="TFH1" s="527"/>
      <c r="TFI1" s="527"/>
      <c r="TFJ1" s="527"/>
      <c r="TFK1" s="527"/>
      <c r="TFL1" s="527"/>
      <c r="TFM1" s="527"/>
      <c r="TFN1" s="527"/>
      <c r="TFO1" s="527"/>
      <c r="TFP1" s="527"/>
      <c r="TFQ1" s="527"/>
      <c r="TFR1" s="527"/>
      <c r="TFS1" s="527"/>
      <c r="TFT1" s="527"/>
      <c r="TFU1" s="527"/>
      <c r="TFV1" s="527"/>
      <c r="TFW1" s="527"/>
      <c r="TFX1" s="527"/>
      <c r="TFY1" s="527"/>
      <c r="TFZ1" s="527"/>
      <c r="TGA1" s="527"/>
      <c r="TGB1" s="527"/>
      <c r="TGC1" s="527"/>
      <c r="TGD1" s="527"/>
      <c r="TGE1" s="527"/>
      <c r="TGF1" s="527"/>
      <c r="TGG1" s="527"/>
      <c r="TGH1" s="527"/>
      <c r="TGI1" s="527"/>
      <c r="TGJ1" s="527"/>
      <c r="TGK1" s="527"/>
      <c r="TGL1" s="527"/>
      <c r="TGM1" s="527"/>
      <c r="TGN1" s="527"/>
      <c r="TGO1" s="527"/>
      <c r="TGP1" s="527"/>
      <c r="TGQ1" s="527"/>
      <c r="TGR1" s="527"/>
      <c r="TGS1" s="527"/>
      <c r="TGT1" s="527"/>
      <c r="TGU1" s="527"/>
      <c r="TGV1" s="527"/>
      <c r="TGW1" s="527"/>
      <c r="TGX1" s="527"/>
      <c r="TGY1" s="527"/>
      <c r="TGZ1" s="527"/>
      <c r="THA1" s="527"/>
      <c r="THB1" s="527"/>
      <c r="THC1" s="527"/>
      <c r="THD1" s="527"/>
      <c r="THE1" s="527"/>
      <c r="THF1" s="527"/>
      <c r="THG1" s="527"/>
      <c r="THH1" s="527"/>
      <c r="THI1" s="527"/>
      <c r="THJ1" s="527"/>
      <c r="THK1" s="527"/>
      <c r="THL1" s="527"/>
      <c r="THM1" s="527"/>
      <c r="THN1" s="527"/>
      <c r="THO1" s="527"/>
      <c r="THP1" s="527"/>
      <c r="THQ1" s="527"/>
      <c r="THR1" s="527"/>
      <c r="THS1" s="527"/>
      <c r="THT1" s="527"/>
      <c r="THU1" s="527"/>
      <c r="THV1" s="527"/>
      <c r="THW1" s="527"/>
      <c r="THX1" s="527"/>
      <c r="THY1" s="527"/>
      <c r="THZ1" s="527"/>
      <c r="TIA1" s="527"/>
      <c r="TIB1" s="527"/>
      <c r="TIC1" s="527"/>
      <c r="TID1" s="527"/>
      <c r="TIE1" s="527"/>
      <c r="TIF1" s="527"/>
      <c r="TIG1" s="527"/>
      <c r="TIH1" s="527"/>
      <c r="TII1" s="527"/>
      <c r="TIJ1" s="527"/>
      <c r="TIK1" s="527"/>
      <c r="TIL1" s="527"/>
      <c r="TIM1" s="527"/>
      <c r="TIN1" s="527"/>
      <c r="TIO1" s="527"/>
      <c r="TIP1" s="527"/>
      <c r="TIQ1" s="527"/>
      <c r="TIR1" s="527"/>
      <c r="TIS1" s="527"/>
      <c r="TIT1" s="527"/>
      <c r="TIU1" s="527"/>
      <c r="TIV1" s="527"/>
      <c r="TIW1" s="527"/>
      <c r="TIX1" s="527"/>
      <c r="TIY1" s="527"/>
      <c r="TIZ1" s="527"/>
      <c r="TJA1" s="527"/>
      <c r="TJB1" s="527"/>
      <c r="TJC1" s="527"/>
      <c r="TJD1" s="527"/>
      <c r="TJE1" s="527"/>
      <c r="TJF1" s="527"/>
      <c r="TJG1" s="527"/>
      <c r="TJH1" s="527"/>
      <c r="TJI1" s="527"/>
      <c r="TJJ1" s="527"/>
      <c r="TJK1" s="527"/>
      <c r="TJL1" s="527"/>
      <c r="TJM1" s="527"/>
      <c r="TJN1" s="527"/>
      <c r="TJO1" s="527"/>
      <c r="TJP1" s="527"/>
      <c r="TJQ1" s="527"/>
      <c r="TJR1" s="527"/>
      <c r="TJS1" s="527"/>
      <c r="TJT1" s="527"/>
      <c r="TJU1" s="527"/>
      <c r="TJV1" s="527"/>
      <c r="TJW1" s="527"/>
      <c r="TJX1" s="527"/>
      <c r="TJY1" s="527"/>
      <c r="TJZ1" s="527"/>
      <c r="TKA1" s="527"/>
      <c r="TKB1" s="527"/>
      <c r="TKC1" s="527"/>
      <c r="TKD1" s="527"/>
      <c r="TKE1" s="527"/>
      <c r="TKF1" s="527"/>
      <c r="TKG1" s="527"/>
      <c r="TKH1" s="527"/>
      <c r="TKI1" s="527"/>
      <c r="TKJ1" s="527"/>
      <c r="TKK1" s="527"/>
      <c r="TKL1" s="527"/>
      <c r="TKM1" s="527"/>
      <c r="TKN1" s="527"/>
      <c r="TKO1" s="527"/>
      <c r="TKP1" s="527"/>
      <c r="TKQ1" s="527"/>
      <c r="TKR1" s="527"/>
      <c r="TKS1" s="527"/>
      <c r="TKT1" s="527"/>
      <c r="TKU1" s="527"/>
      <c r="TKV1" s="527"/>
      <c r="TKW1" s="527"/>
      <c r="TKX1" s="527"/>
      <c r="TKY1" s="527"/>
      <c r="TKZ1" s="527"/>
      <c r="TLA1" s="527"/>
      <c r="TLB1" s="527"/>
      <c r="TLC1" s="527"/>
      <c r="TLD1" s="527"/>
      <c r="TLE1" s="527"/>
      <c r="TLF1" s="527"/>
      <c r="TLG1" s="527"/>
      <c r="TLH1" s="527"/>
      <c r="TLI1" s="527"/>
      <c r="TLJ1" s="527"/>
      <c r="TLK1" s="527"/>
      <c r="TLL1" s="527"/>
      <c r="TLM1" s="527"/>
      <c r="TLN1" s="527"/>
      <c r="TLO1" s="527"/>
      <c r="TLP1" s="527"/>
      <c r="TLQ1" s="527"/>
      <c r="TLR1" s="527"/>
      <c r="TLS1" s="527"/>
      <c r="TLT1" s="527"/>
      <c r="TLU1" s="527"/>
      <c r="TLV1" s="527"/>
      <c r="TLW1" s="527"/>
      <c r="TLX1" s="527"/>
      <c r="TLY1" s="527"/>
      <c r="TLZ1" s="527"/>
      <c r="TMA1" s="527"/>
      <c r="TMB1" s="527"/>
      <c r="TMC1" s="527"/>
      <c r="TMD1" s="527"/>
      <c r="TME1" s="527"/>
      <c r="TMF1" s="527"/>
      <c r="TMG1" s="527"/>
      <c r="TMH1" s="527"/>
      <c r="TMI1" s="527"/>
      <c r="TMJ1" s="527"/>
      <c r="TMK1" s="527"/>
      <c r="TML1" s="527"/>
      <c r="TMM1" s="527"/>
      <c r="TMN1" s="527"/>
      <c r="TMO1" s="527"/>
      <c r="TMP1" s="527"/>
      <c r="TMQ1" s="527"/>
      <c r="TMR1" s="527"/>
      <c r="TMS1" s="527"/>
      <c r="TMT1" s="527"/>
      <c r="TMU1" s="527"/>
      <c r="TMV1" s="527"/>
      <c r="TMW1" s="527"/>
      <c r="TMX1" s="527"/>
      <c r="TMY1" s="527"/>
      <c r="TMZ1" s="527"/>
      <c r="TNA1" s="527"/>
      <c r="TNB1" s="527"/>
      <c r="TNC1" s="527"/>
      <c r="TND1" s="527"/>
      <c r="TNE1" s="527"/>
      <c r="TNF1" s="527"/>
      <c r="TNG1" s="527"/>
      <c r="TNH1" s="527"/>
      <c r="TNI1" s="527"/>
      <c r="TNJ1" s="527"/>
      <c r="TNK1" s="527"/>
      <c r="TNL1" s="527"/>
      <c r="TNM1" s="527"/>
      <c r="TNN1" s="527"/>
      <c r="TNO1" s="527"/>
      <c r="TNP1" s="527"/>
      <c r="TNQ1" s="527"/>
      <c r="TNR1" s="527"/>
      <c r="TNS1" s="527"/>
      <c r="TNT1" s="527"/>
      <c r="TNU1" s="527"/>
      <c r="TNV1" s="527"/>
      <c r="TNW1" s="527"/>
      <c r="TNX1" s="527"/>
      <c r="TNY1" s="527"/>
      <c r="TNZ1" s="527"/>
      <c r="TOA1" s="527"/>
      <c r="TOB1" s="527"/>
      <c r="TOC1" s="527"/>
      <c r="TOD1" s="527"/>
      <c r="TOE1" s="527"/>
      <c r="TOF1" s="527"/>
      <c r="TOG1" s="527"/>
      <c r="TOH1" s="527"/>
      <c r="TOI1" s="527"/>
      <c r="TOJ1" s="527"/>
      <c r="TOK1" s="527"/>
      <c r="TOL1" s="527"/>
      <c r="TOM1" s="527"/>
      <c r="TON1" s="527"/>
      <c r="TOO1" s="527"/>
      <c r="TOP1" s="527"/>
      <c r="TOQ1" s="527"/>
      <c r="TOR1" s="527"/>
      <c r="TOS1" s="527"/>
      <c r="TOT1" s="527"/>
      <c r="TOU1" s="527"/>
      <c r="TOV1" s="527"/>
      <c r="TOW1" s="527"/>
      <c r="TOX1" s="527"/>
      <c r="TOY1" s="527"/>
      <c r="TOZ1" s="527"/>
      <c r="TPA1" s="527"/>
      <c r="TPB1" s="527"/>
      <c r="TPC1" s="527"/>
      <c r="TPD1" s="527"/>
      <c r="TPE1" s="527"/>
      <c r="TPF1" s="527"/>
      <c r="TPG1" s="527"/>
      <c r="TPH1" s="527"/>
      <c r="TPI1" s="527"/>
      <c r="TPJ1" s="527"/>
      <c r="TPK1" s="527"/>
      <c r="TPL1" s="527"/>
      <c r="TPM1" s="527"/>
      <c r="TPN1" s="527"/>
      <c r="TPO1" s="527"/>
      <c r="TPP1" s="527"/>
      <c r="TPQ1" s="527"/>
      <c r="TPR1" s="527"/>
      <c r="TPS1" s="527"/>
      <c r="TPT1" s="527"/>
      <c r="TPU1" s="527"/>
      <c r="TPV1" s="527"/>
      <c r="TPW1" s="527"/>
      <c r="TPX1" s="527"/>
      <c r="TPY1" s="527"/>
      <c r="TPZ1" s="527"/>
      <c r="TQA1" s="527"/>
      <c r="TQB1" s="527"/>
      <c r="TQC1" s="527"/>
      <c r="TQD1" s="527"/>
      <c r="TQE1" s="527"/>
      <c r="TQF1" s="527"/>
      <c r="TQG1" s="527"/>
      <c r="TQH1" s="527"/>
      <c r="TQI1" s="527"/>
      <c r="TQJ1" s="527"/>
      <c r="TQK1" s="527"/>
      <c r="TQL1" s="527"/>
      <c r="TQM1" s="527"/>
      <c r="TQN1" s="527"/>
      <c r="TQO1" s="527"/>
      <c r="TQP1" s="527"/>
      <c r="TQQ1" s="527"/>
      <c r="TQR1" s="527"/>
      <c r="TQS1" s="527"/>
      <c r="TQT1" s="527"/>
      <c r="TQU1" s="527"/>
      <c r="TQV1" s="527"/>
      <c r="TQW1" s="527"/>
      <c r="TQX1" s="527"/>
      <c r="TQY1" s="527"/>
      <c r="TQZ1" s="527"/>
      <c r="TRA1" s="527"/>
      <c r="TRB1" s="527"/>
      <c r="TRC1" s="527"/>
      <c r="TRD1" s="527"/>
      <c r="TRE1" s="527"/>
      <c r="TRF1" s="527"/>
      <c r="TRG1" s="527"/>
      <c r="TRH1" s="527"/>
      <c r="TRI1" s="527"/>
      <c r="TRJ1" s="527"/>
      <c r="TRK1" s="527"/>
      <c r="TRL1" s="527"/>
      <c r="TRM1" s="527"/>
      <c r="TRN1" s="527"/>
      <c r="TRO1" s="527"/>
      <c r="TRP1" s="527"/>
      <c r="TRQ1" s="527"/>
      <c r="TRR1" s="527"/>
      <c r="TRS1" s="527"/>
      <c r="TRT1" s="527"/>
      <c r="TRU1" s="527"/>
      <c r="TRV1" s="527"/>
      <c r="TRW1" s="527"/>
      <c r="TRX1" s="527"/>
      <c r="TRY1" s="527"/>
      <c r="TRZ1" s="527"/>
      <c r="TSA1" s="527"/>
      <c r="TSB1" s="527"/>
      <c r="TSC1" s="527"/>
      <c r="TSD1" s="527"/>
      <c r="TSE1" s="527"/>
      <c r="TSF1" s="527"/>
      <c r="TSG1" s="527"/>
      <c r="TSH1" s="527"/>
      <c r="TSI1" s="527"/>
      <c r="TSJ1" s="527"/>
      <c r="TSK1" s="527"/>
      <c r="TSL1" s="527"/>
      <c r="TSM1" s="527"/>
      <c r="TSN1" s="527"/>
      <c r="TSO1" s="527"/>
      <c r="TSP1" s="527"/>
      <c r="TSQ1" s="527"/>
      <c r="TSR1" s="527"/>
      <c r="TSS1" s="527"/>
      <c r="TST1" s="527"/>
      <c r="TSU1" s="527"/>
      <c r="TSV1" s="527"/>
      <c r="TSW1" s="527"/>
      <c r="TSX1" s="527"/>
      <c r="TSY1" s="527"/>
      <c r="TSZ1" s="527"/>
      <c r="TTA1" s="527"/>
      <c r="TTB1" s="527"/>
      <c r="TTC1" s="527"/>
      <c r="TTD1" s="527"/>
      <c r="TTE1" s="527"/>
      <c r="TTF1" s="527"/>
      <c r="TTG1" s="527"/>
      <c r="TTH1" s="527"/>
      <c r="TTI1" s="527"/>
      <c r="TTJ1" s="527"/>
      <c r="TTK1" s="527"/>
      <c r="TTL1" s="527"/>
      <c r="TTM1" s="527"/>
      <c r="TTN1" s="527"/>
      <c r="TTO1" s="527"/>
      <c r="TTP1" s="527"/>
      <c r="TTQ1" s="527"/>
      <c r="TTR1" s="527"/>
      <c r="TTS1" s="527"/>
      <c r="TTT1" s="527"/>
      <c r="TTU1" s="527"/>
      <c r="TTV1" s="527"/>
      <c r="TTW1" s="527"/>
      <c r="TTX1" s="527"/>
      <c r="TTY1" s="527"/>
      <c r="TTZ1" s="527"/>
      <c r="TUA1" s="527"/>
      <c r="TUB1" s="527"/>
      <c r="TUC1" s="527"/>
      <c r="TUD1" s="527"/>
      <c r="TUE1" s="527"/>
      <c r="TUF1" s="527"/>
      <c r="TUG1" s="527"/>
      <c r="TUH1" s="527"/>
      <c r="TUI1" s="527"/>
      <c r="TUJ1" s="527"/>
      <c r="TUK1" s="527"/>
      <c r="TUL1" s="527"/>
      <c r="TUM1" s="527"/>
      <c r="TUN1" s="527"/>
      <c r="TUO1" s="527"/>
      <c r="TUP1" s="527"/>
      <c r="TUQ1" s="527"/>
      <c r="TUR1" s="527"/>
      <c r="TUS1" s="527"/>
      <c r="TUT1" s="527"/>
      <c r="TUU1" s="527"/>
      <c r="TUV1" s="527"/>
      <c r="TUW1" s="527"/>
      <c r="TUX1" s="527"/>
      <c r="TUY1" s="527"/>
      <c r="TUZ1" s="527"/>
      <c r="TVA1" s="527"/>
      <c r="TVB1" s="527"/>
      <c r="TVC1" s="527"/>
      <c r="TVD1" s="527"/>
      <c r="TVE1" s="527"/>
      <c r="TVF1" s="527"/>
      <c r="TVG1" s="527"/>
      <c r="TVH1" s="527"/>
      <c r="TVI1" s="527"/>
      <c r="TVJ1" s="527"/>
      <c r="TVK1" s="527"/>
      <c r="TVL1" s="527"/>
      <c r="TVM1" s="527"/>
      <c r="TVN1" s="527"/>
      <c r="TVO1" s="527"/>
      <c r="TVP1" s="527"/>
      <c r="TVQ1" s="527"/>
      <c r="TVR1" s="527"/>
      <c r="TVS1" s="527"/>
      <c r="TVT1" s="527"/>
      <c r="TVU1" s="527"/>
      <c r="TVV1" s="527"/>
      <c r="TVW1" s="527"/>
      <c r="TVX1" s="527"/>
      <c r="TVY1" s="527"/>
      <c r="TVZ1" s="527"/>
      <c r="TWA1" s="527"/>
      <c r="TWB1" s="527"/>
      <c r="TWC1" s="527"/>
      <c r="TWD1" s="527"/>
      <c r="TWE1" s="527"/>
      <c r="TWF1" s="527"/>
      <c r="TWG1" s="527"/>
      <c r="TWH1" s="527"/>
      <c r="TWI1" s="527"/>
      <c r="TWJ1" s="527"/>
      <c r="TWK1" s="527"/>
      <c r="TWL1" s="527"/>
      <c r="TWM1" s="527"/>
      <c r="TWN1" s="527"/>
      <c r="TWO1" s="527"/>
      <c r="TWP1" s="527"/>
      <c r="TWQ1" s="527"/>
      <c r="TWR1" s="527"/>
      <c r="TWS1" s="527"/>
      <c r="TWT1" s="527"/>
      <c r="TWU1" s="527"/>
      <c r="TWV1" s="527"/>
      <c r="TWW1" s="527"/>
      <c r="TWX1" s="527"/>
      <c r="TWY1" s="527"/>
      <c r="TWZ1" s="527"/>
      <c r="TXA1" s="527"/>
      <c r="TXB1" s="527"/>
      <c r="TXC1" s="527"/>
      <c r="TXD1" s="527"/>
      <c r="TXE1" s="527"/>
      <c r="TXF1" s="527"/>
      <c r="TXG1" s="527"/>
      <c r="TXH1" s="527"/>
      <c r="TXI1" s="527"/>
      <c r="TXJ1" s="527"/>
      <c r="TXK1" s="527"/>
      <c r="TXL1" s="527"/>
      <c r="TXM1" s="527"/>
      <c r="TXN1" s="527"/>
      <c r="TXO1" s="527"/>
      <c r="TXP1" s="527"/>
      <c r="TXQ1" s="527"/>
      <c r="TXR1" s="527"/>
      <c r="TXS1" s="527"/>
      <c r="TXT1" s="527"/>
      <c r="TXU1" s="527"/>
      <c r="TXV1" s="527"/>
      <c r="TXW1" s="527"/>
      <c r="TXX1" s="527"/>
      <c r="TXY1" s="527"/>
      <c r="TXZ1" s="527"/>
      <c r="TYA1" s="527"/>
      <c r="TYB1" s="527"/>
      <c r="TYC1" s="527"/>
      <c r="TYD1" s="527"/>
      <c r="TYE1" s="527"/>
      <c r="TYF1" s="527"/>
      <c r="TYG1" s="527"/>
      <c r="TYH1" s="527"/>
      <c r="TYI1" s="527"/>
      <c r="TYJ1" s="527"/>
      <c r="TYK1" s="527"/>
      <c r="TYL1" s="527"/>
      <c r="TYM1" s="527"/>
      <c r="TYN1" s="527"/>
      <c r="TYO1" s="527"/>
      <c r="TYP1" s="527"/>
      <c r="TYQ1" s="527"/>
      <c r="TYR1" s="527"/>
      <c r="TYS1" s="527"/>
      <c r="TYT1" s="527"/>
      <c r="TYU1" s="527"/>
      <c r="TYV1" s="527"/>
      <c r="TYW1" s="527"/>
      <c r="TYX1" s="527"/>
      <c r="TYY1" s="527"/>
      <c r="TYZ1" s="527"/>
      <c r="TZA1" s="527"/>
      <c r="TZB1" s="527"/>
      <c r="TZC1" s="527"/>
      <c r="TZD1" s="527"/>
      <c r="TZE1" s="527"/>
      <c r="TZF1" s="527"/>
      <c r="TZG1" s="527"/>
      <c r="TZH1" s="527"/>
      <c r="TZI1" s="527"/>
      <c r="TZJ1" s="527"/>
      <c r="TZK1" s="527"/>
      <c r="TZL1" s="527"/>
      <c r="TZM1" s="527"/>
      <c r="TZN1" s="527"/>
      <c r="TZO1" s="527"/>
      <c r="TZP1" s="527"/>
      <c r="TZQ1" s="527"/>
      <c r="TZR1" s="527"/>
      <c r="TZS1" s="527"/>
      <c r="TZT1" s="527"/>
      <c r="TZU1" s="527"/>
      <c r="TZV1" s="527"/>
      <c r="TZW1" s="527"/>
      <c r="TZX1" s="527"/>
      <c r="TZY1" s="527"/>
      <c r="TZZ1" s="527"/>
      <c r="UAA1" s="527"/>
      <c r="UAB1" s="527"/>
      <c r="UAC1" s="527"/>
      <c r="UAD1" s="527"/>
      <c r="UAE1" s="527"/>
      <c r="UAF1" s="527"/>
      <c r="UAG1" s="527"/>
      <c r="UAH1" s="527"/>
      <c r="UAI1" s="527"/>
      <c r="UAJ1" s="527"/>
      <c r="UAK1" s="527"/>
      <c r="UAL1" s="527"/>
      <c r="UAM1" s="527"/>
      <c r="UAN1" s="527"/>
      <c r="UAO1" s="527"/>
      <c r="UAP1" s="527"/>
      <c r="UAQ1" s="527"/>
      <c r="UAR1" s="527"/>
      <c r="UAS1" s="527"/>
      <c r="UAT1" s="527"/>
      <c r="UAU1" s="527"/>
      <c r="UAV1" s="527"/>
      <c r="UAW1" s="527"/>
      <c r="UAX1" s="527"/>
      <c r="UAY1" s="527"/>
      <c r="UAZ1" s="527"/>
      <c r="UBA1" s="527"/>
      <c r="UBB1" s="527"/>
      <c r="UBC1" s="527"/>
      <c r="UBD1" s="527"/>
      <c r="UBE1" s="527"/>
      <c r="UBF1" s="527"/>
      <c r="UBG1" s="527"/>
      <c r="UBH1" s="527"/>
      <c r="UBI1" s="527"/>
      <c r="UBJ1" s="527"/>
      <c r="UBK1" s="527"/>
      <c r="UBL1" s="527"/>
      <c r="UBM1" s="527"/>
      <c r="UBN1" s="527"/>
      <c r="UBO1" s="527"/>
      <c r="UBP1" s="527"/>
      <c r="UBQ1" s="527"/>
      <c r="UBR1" s="527"/>
      <c r="UBS1" s="527"/>
      <c r="UBT1" s="527"/>
      <c r="UBU1" s="527"/>
      <c r="UBV1" s="527"/>
      <c r="UBW1" s="527"/>
      <c r="UBX1" s="527"/>
      <c r="UBY1" s="527"/>
      <c r="UBZ1" s="527"/>
      <c r="UCA1" s="527"/>
      <c r="UCB1" s="527"/>
      <c r="UCC1" s="527"/>
      <c r="UCD1" s="527"/>
      <c r="UCE1" s="527"/>
      <c r="UCF1" s="527"/>
      <c r="UCG1" s="527"/>
      <c r="UCH1" s="527"/>
      <c r="UCI1" s="527"/>
      <c r="UCJ1" s="527"/>
      <c r="UCK1" s="527"/>
      <c r="UCL1" s="527"/>
      <c r="UCM1" s="527"/>
      <c r="UCN1" s="527"/>
      <c r="UCO1" s="527"/>
      <c r="UCP1" s="527"/>
      <c r="UCQ1" s="527"/>
      <c r="UCR1" s="527"/>
      <c r="UCS1" s="527"/>
      <c r="UCT1" s="527"/>
      <c r="UCU1" s="527"/>
      <c r="UCV1" s="527"/>
      <c r="UCW1" s="527"/>
      <c r="UCX1" s="527"/>
      <c r="UCY1" s="527"/>
      <c r="UCZ1" s="527"/>
      <c r="UDA1" s="527"/>
      <c r="UDB1" s="527"/>
      <c r="UDC1" s="527"/>
      <c r="UDD1" s="527"/>
      <c r="UDE1" s="527"/>
      <c r="UDF1" s="527"/>
      <c r="UDG1" s="527"/>
      <c r="UDH1" s="527"/>
      <c r="UDI1" s="527"/>
      <c r="UDJ1" s="527"/>
      <c r="UDK1" s="527"/>
      <c r="UDL1" s="527"/>
      <c r="UDM1" s="527"/>
      <c r="UDN1" s="527"/>
      <c r="UDO1" s="527"/>
      <c r="UDP1" s="527"/>
      <c r="UDQ1" s="527"/>
      <c r="UDR1" s="527"/>
      <c r="UDS1" s="527"/>
      <c r="UDT1" s="527"/>
      <c r="UDU1" s="527"/>
      <c r="UDV1" s="527"/>
      <c r="UDW1" s="527"/>
      <c r="UDX1" s="527"/>
      <c r="UDY1" s="527"/>
      <c r="UDZ1" s="527"/>
      <c r="UEA1" s="527"/>
      <c r="UEB1" s="527"/>
      <c r="UEC1" s="527"/>
      <c r="UED1" s="527"/>
      <c r="UEE1" s="527"/>
      <c r="UEF1" s="527"/>
      <c r="UEG1" s="527"/>
      <c r="UEH1" s="527"/>
      <c r="UEI1" s="527"/>
      <c r="UEJ1" s="527"/>
      <c r="UEK1" s="527"/>
      <c r="UEL1" s="527"/>
      <c r="UEM1" s="527"/>
      <c r="UEN1" s="527"/>
      <c r="UEO1" s="527"/>
      <c r="UEP1" s="527"/>
      <c r="UEQ1" s="527"/>
      <c r="UER1" s="527"/>
      <c r="UES1" s="527"/>
      <c r="UET1" s="527"/>
      <c r="UEU1" s="527"/>
      <c r="UEV1" s="527"/>
      <c r="UEW1" s="527"/>
      <c r="UEX1" s="527"/>
      <c r="UEY1" s="527"/>
      <c r="UEZ1" s="527"/>
      <c r="UFA1" s="527"/>
      <c r="UFB1" s="527"/>
      <c r="UFC1" s="527"/>
      <c r="UFD1" s="527"/>
      <c r="UFE1" s="527"/>
      <c r="UFF1" s="527"/>
      <c r="UFG1" s="527"/>
      <c r="UFH1" s="527"/>
      <c r="UFI1" s="527"/>
      <c r="UFJ1" s="527"/>
      <c r="UFK1" s="527"/>
      <c r="UFL1" s="527"/>
      <c r="UFM1" s="527"/>
      <c r="UFN1" s="527"/>
      <c r="UFO1" s="527"/>
      <c r="UFP1" s="527"/>
      <c r="UFQ1" s="527"/>
      <c r="UFR1" s="527"/>
      <c r="UFS1" s="527"/>
      <c r="UFT1" s="527"/>
      <c r="UFU1" s="527"/>
      <c r="UFV1" s="527"/>
      <c r="UFW1" s="527"/>
      <c r="UFX1" s="527"/>
      <c r="UFY1" s="527"/>
      <c r="UFZ1" s="527"/>
      <c r="UGA1" s="527"/>
      <c r="UGB1" s="527"/>
      <c r="UGC1" s="527"/>
      <c r="UGD1" s="527"/>
      <c r="UGE1" s="527"/>
      <c r="UGF1" s="527"/>
      <c r="UGG1" s="527"/>
      <c r="UGH1" s="527"/>
      <c r="UGI1" s="527"/>
      <c r="UGJ1" s="527"/>
      <c r="UGK1" s="527"/>
      <c r="UGL1" s="527"/>
      <c r="UGM1" s="527"/>
      <c r="UGN1" s="527"/>
      <c r="UGO1" s="527"/>
      <c r="UGP1" s="527"/>
      <c r="UGQ1" s="527"/>
      <c r="UGR1" s="527"/>
      <c r="UGS1" s="527"/>
      <c r="UGT1" s="527"/>
      <c r="UGU1" s="527"/>
      <c r="UGV1" s="527"/>
      <c r="UGW1" s="527"/>
      <c r="UGX1" s="527"/>
      <c r="UGY1" s="527"/>
      <c r="UGZ1" s="527"/>
      <c r="UHA1" s="527"/>
      <c r="UHB1" s="527"/>
      <c r="UHC1" s="527"/>
      <c r="UHD1" s="527"/>
      <c r="UHE1" s="527"/>
      <c r="UHF1" s="527"/>
      <c r="UHG1" s="527"/>
      <c r="UHH1" s="527"/>
      <c r="UHI1" s="527"/>
      <c r="UHJ1" s="527"/>
      <c r="UHK1" s="527"/>
      <c r="UHL1" s="527"/>
      <c r="UHM1" s="527"/>
      <c r="UHN1" s="527"/>
      <c r="UHO1" s="527"/>
      <c r="UHP1" s="527"/>
      <c r="UHQ1" s="527"/>
      <c r="UHR1" s="527"/>
      <c r="UHS1" s="527"/>
      <c r="UHT1" s="527"/>
      <c r="UHU1" s="527"/>
      <c r="UHV1" s="527"/>
      <c r="UHW1" s="527"/>
      <c r="UHX1" s="527"/>
      <c r="UHY1" s="527"/>
      <c r="UHZ1" s="527"/>
      <c r="UIA1" s="527"/>
      <c r="UIB1" s="527"/>
      <c r="UIC1" s="527"/>
      <c r="UID1" s="527"/>
      <c r="UIE1" s="527"/>
      <c r="UIF1" s="527"/>
      <c r="UIG1" s="527"/>
      <c r="UIH1" s="527"/>
      <c r="UII1" s="527"/>
      <c r="UIJ1" s="527"/>
      <c r="UIK1" s="527"/>
      <c r="UIL1" s="527"/>
      <c r="UIM1" s="527"/>
      <c r="UIN1" s="527"/>
      <c r="UIO1" s="527"/>
      <c r="UIP1" s="527"/>
      <c r="UIQ1" s="527"/>
      <c r="UIR1" s="527"/>
      <c r="UIS1" s="527"/>
      <c r="UIT1" s="527"/>
      <c r="UIU1" s="527"/>
      <c r="UIV1" s="527"/>
      <c r="UIW1" s="527"/>
      <c r="UIX1" s="527"/>
      <c r="UIY1" s="527"/>
      <c r="UIZ1" s="527"/>
      <c r="UJA1" s="527"/>
      <c r="UJB1" s="527"/>
      <c r="UJC1" s="527"/>
      <c r="UJD1" s="527"/>
      <c r="UJE1" s="527"/>
      <c r="UJF1" s="527"/>
      <c r="UJG1" s="527"/>
      <c r="UJH1" s="527"/>
      <c r="UJI1" s="527"/>
      <c r="UJJ1" s="527"/>
      <c r="UJK1" s="527"/>
      <c r="UJL1" s="527"/>
      <c r="UJM1" s="527"/>
      <c r="UJN1" s="527"/>
      <c r="UJO1" s="527"/>
      <c r="UJP1" s="527"/>
      <c r="UJQ1" s="527"/>
      <c r="UJR1" s="527"/>
      <c r="UJS1" s="527"/>
      <c r="UJT1" s="527"/>
      <c r="UJU1" s="527"/>
      <c r="UJV1" s="527"/>
      <c r="UJW1" s="527"/>
      <c r="UJX1" s="527"/>
      <c r="UJY1" s="527"/>
      <c r="UJZ1" s="527"/>
      <c r="UKA1" s="527"/>
      <c r="UKB1" s="527"/>
      <c r="UKC1" s="527"/>
      <c r="UKD1" s="527"/>
      <c r="UKE1" s="527"/>
      <c r="UKF1" s="527"/>
      <c r="UKG1" s="527"/>
      <c r="UKH1" s="527"/>
      <c r="UKI1" s="527"/>
      <c r="UKJ1" s="527"/>
      <c r="UKK1" s="527"/>
      <c r="UKL1" s="527"/>
      <c r="UKM1" s="527"/>
      <c r="UKN1" s="527"/>
      <c r="UKO1" s="527"/>
      <c r="UKP1" s="527"/>
      <c r="UKQ1" s="527"/>
      <c r="UKR1" s="527"/>
      <c r="UKS1" s="527"/>
      <c r="UKT1" s="527"/>
      <c r="UKU1" s="527"/>
      <c r="UKV1" s="527"/>
      <c r="UKW1" s="527"/>
      <c r="UKX1" s="527"/>
      <c r="UKY1" s="527"/>
      <c r="UKZ1" s="527"/>
      <c r="ULA1" s="527"/>
      <c r="ULB1" s="527"/>
      <c r="ULC1" s="527"/>
      <c r="ULD1" s="527"/>
      <c r="ULE1" s="527"/>
      <c r="ULF1" s="527"/>
      <c r="ULG1" s="527"/>
      <c r="ULH1" s="527"/>
      <c r="ULI1" s="527"/>
      <c r="ULJ1" s="527"/>
      <c r="ULK1" s="527"/>
      <c r="ULL1" s="527"/>
      <c r="ULM1" s="527"/>
      <c r="ULN1" s="527"/>
      <c r="ULO1" s="527"/>
      <c r="ULP1" s="527"/>
      <c r="ULQ1" s="527"/>
      <c r="ULR1" s="527"/>
      <c r="ULS1" s="527"/>
      <c r="ULT1" s="527"/>
      <c r="ULU1" s="527"/>
      <c r="ULV1" s="527"/>
      <c r="ULW1" s="527"/>
      <c r="ULX1" s="527"/>
      <c r="ULY1" s="527"/>
      <c r="ULZ1" s="527"/>
      <c r="UMA1" s="527"/>
      <c r="UMB1" s="527"/>
      <c r="UMC1" s="527"/>
      <c r="UMD1" s="527"/>
      <c r="UME1" s="527"/>
      <c r="UMF1" s="527"/>
      <c r="UMG1" s="527"/>
      <c r="UMH1" s="527"/>
      <c r="UMI1" s="527"/>
      <c r="UMJ1" s="527"/>
      <c r="UMK1" s="527"/>
      <c r="UML1" s="527"/>
      <c r="UMM1" s="527"/>
      <c r="UMN1" s="527"/>
      <c r="UMO1" s="527"/>
      <c r="UMP1" s="527"/>
      <c r="UMQ1" s="527"/>
      <c r="UMR1" s="527"/>
      <c r="UMS1" s="527"/>
      <c r="UMT1" s="527"/>
      <c r="UMU1" s="527"/>
      <c r="UMV1" s="527"/>
      <c r="UMW1" s="527"/>
      <c r="UMX1" s="527"/>
      <c r="UMY1" s="527"/>
      <c r="UMZ1" s="527"/>
      <c r="UNA1" s="527"/>
      <c r="UNB1" s="527"/>
      <c r="UNC1" s="527"/>
      <c r="UND1" s="527"/>
      <c r="UNE1" s="527"/>
      <c r="UNF1" s="527"/>
      <c r="UNG1" s="527"/>
      <c r="UNH1" s="527"/>
      <c r="UNI1" s="527"/>
      <c r="UNJ1" s="527"/>
      <c r="UNK1" s="527"/>
      <c r="UNL1" s="527"/>
      <c r="UNM1" s="527"/>
      <c r="UNN1" s="527"/>
      <c r="UNO1" s="527"/>
      <c r="UNP1" s="527"/>
      <c r="UNQ1" s="527"/>
      <c r="UNR1" s="527"/>
      <c r="UNS1" s="527"/>
      <c r="UNT1" s="527"/>
      <c r="UNU1" s="527"/>
      <c r="UNV1" s="527"/>
      <c r="UNW1" s="527"/>
      <c r="UNX1" s="527"/>
      <c r="UNY1" s="527"/>
      <c r="UNZ1" s="527"/>
      <c r="UOA1" s="527"/>
      <c r="UOB1" s="527"/>
      <c r="UOC1" s="527"/>
      <c r="UOD1" s="527"/>
      <c r="UOE1" s="527"/>
      <c r="UOF1" s="527"/>
      <c r="UOG1" s="527"/>
      <c r="UOH1" s="527"/>
      <c r="UOI1" s="527"/>
      <c r="UOJ1" s="527"/>
      <c r="UOK1" s="527"/>
      <c r="UOL1" s="527"/>
      <c r="UOM1" s="527"/>
      <c r="UON1" s="527"/>
      <c r="UOO1" s="527"/>
      <c r="UOP1" s="527"/>
      <c r="UOQ1" s="527"/>
      <c r="UOR1" s="527"/>
      <c r="UOS1" s="527"/>
      <c r="UOT1" s="527"/>
      <c r="UOU1" s="527"/>
      <c r="UOV1" s="527"/>
      <c r="UOW1" s="527"/>
      <c r="UOX1" s="527"/>
      <c r="UOY1" s="527"/>
      <c r="UOZ1" s="527"/>
      <c r="UPA1" s="527"/>
      <c r="UPB1" s="527"/>
      <c r="UPC1" s="527"/>
      <c r="UPD1" s="527"/>
      <c r="UPE1" s="527"/>
      <c r="UPF1" s="527"/>
      <c r="UPG1" s="527"/>
      <c r="UPH1" s="527"/>
      <c r="UPI1" s="527"/>
      <c r="UPJ1" s="527"/>
      <c r="UPK1" s="527"/>
      <c r="UPL1" s="527"/>
      <c r="UPM1" s="527"/>
      <c r="UPN1" s="527"/>
      <c r="UPO1" s="527"/>
      <c r="UPP1" s="527"/>
      <c r="UPQ1" s="527"/>
      <c r="UPR1" s="527"/>
      <c r="UPS1" s="527"/>
      <c r="UPT1" s="527"/>
      <c r="UPU1" s="527"/>
      <c r="UPV1" s="527"/>
      <c r="UPW1" s="527"/>
      <c r="UPX1" s="527"/>
      <c r="UPY1" s="527"/>
      <c r="UPZ1" s="527"/>
      <c r="UQA1" s="527"/>
      <c r="UQB1" s="527"/>
      <c r="UQC1" s="527"/>
      <c r="UQD1" s="527"/>
      <c r="UQE1" s="527"/>
      <c r="UQF1" s="527"/>
      <c r="UQG1" s="527"/>
      <c r="UQH1" s="527"/>
      <c r="UQI1" s="527"/>
      <c r="UQJ1" s="527"/>
      <c r="UQK1" s="527"/>
      <c r="UQL1" s="527"/>
      <c r="UQM1" s="527"/>
      <c r="UQN1" s="527"/>
      <c r="UQO1" s="527"/>
      <c r="UQP1" s="527"/>
      <c r="UQQ1" s="527"/>
      <c r="UQR1" s="527"/>
      <c r="UQS1" s="527"/>
      <c r="UQT1" s="527"/>
      <c r="UQU1" s="527"/>
      <c r="UQV1" s="527"/>
      <c r="UQW1" s="527"/>
      <c r="UQX1" s="527"/>
      <c r="UQY1" s="527"/>
      <c r="UQZ1" s="527"/>
      <c r="URA1" s="527"/>
      <c r="URB1" s="527"/>
      <c r="URC1" s="527"/>
      <c r="URD1" s="527"/>
      <c r="URE1" s="527"/>
      <c r="URF1" s="527"/>
      <c r="URG1" s="527"/>
      <c r="URH1" s="527"/>
      <c r="URI1" s="527"/>
      <c r="URJ1" s="527"/>
      <c r="URK1" s="527"/>
      <c r="URL1" s="527"/>
      <c r="URM1" s="527"/>
      <c r="URN1" s="527"/>
      <c r="URO1" s="527"/>
      <c r="URP1" s="527"/>
      <c r="URQ1" s="527"/>
      <c r="URR1" s="527"/>
      <c r="URS1" s="527"/>
      <c r="URT1" s="527"/>
      <c r="URU1" s="527"/>
      <c r="URV1" s="527"/>
      <c r="URW1" s="527"/>
      <c r="URX1" s="527"/>
      <c r="URY1" s="527"/>
      <c r="URZ1" s="527"/>
      <c r="USA1" s="527"/>
      <c r="USB1" s="527"/>
      <c r="USC1" s="527"/>
      <c r="USD1" s="527"/>
      <c r="USE1" s="527"/>
      <c r="USF1" s="527"/>
      <c r="USG1" s="527"/>
      <c r="USH1" s="527"/>
      <c r="USI1" s="527"/>
      <c r="USJ1" s="527"/>
      <c r="USK1" s="527"/>
      <c r="USL1" s="527"/>
      <c r="USM1" s="527"/>
      <c r="USN1" s="527"/>
      <c r="USO1" s="527"/>
      <c r="USP1" s="527"/>
      <c r="USQ1" s="527"/>
      <c r="USR1" s="527"/>
      <c r="USS1" s="527"/>
      <c r="UST1" s="527"/>
      <c r="USU1" s="527"/>
      <c r="USV1" s="527"/>
      <c r="USW1" s="527"/>
      <c r="USX1" s="527"/>
      <c r="USY1" s="527"/>
      <c r="USZ1" s="527"/>
      <c r="UTA1" s="527"/>
      <c r="UTB1" s="527"/>
      <c r="UTC1" s="527"/>
      <c r="UTD1" s="527"/>
      <c r="UTE1" s="527"/>
      <c r="UTF1" s="527"/>
      <c r="UTG1" s="527"/>
      <c r="UTH1" s="527"/>
      <c r="UTI1" s="527"/>
      <c r="UTJ1" s="527"/>
      <c r="UTK1" s="527"/>
      <c r="UTL1" s="527"/>
      <c r="UTM1" s="527"/>
      <c r="UTN1" s="527"/>
      <c r="UTO1" s="527"/>
      <c r="UTP1" s="527"/>
      <c r="UTQ1" s="527"/>
      <c r="UTR1" s="527"/>
      <c r="UTS1" s="527"/>
      <c r="UTT1" s="527"/>
      <c r="UTU1" s="527"/>
      <c r="UTV1" s="527"/>
      <c r="UTW1" s="527"/>
      <c r="UTX1" s="527"/>
      <c r="UTY1" s="527"/>
      <c r="UTZ1" s="527"/>
      <c r="UUA1" s="527"/>
      <c r="UUB1" s="527"/>
      <c r="UUC1" s="527"/>
      <c r="UUD1" s="527"/>
      <c r="UUE1" s="527"/>
      <c r="UUF1" s="527"/>
      <c r="UUG1" s="527"/>
      <c r="UUH1" s="527"/>
      <c r="UUI1" s="527"/>
      <c r="UUJ1" s="527"/>
      <c r="UUK1" s="527"/>
      <c r="UUL1" s="527"/>
      <c r="UUM1" s="527"/>
      <c r="UUN1" s="527"/>
      <c r="UUO1" s="527"/>
      <c r="UUP1" s="527"/>
      <c r="UUQ1" s="527"/>
      <c r="UUR1" s="527"/>
      <c r="UUS1" s="527"/>
      <c r="UUT1" s="527"/>
      <c r="UUU1" s="527"/>
      <c r="UUV1" s="527"/>
      <c r="UUW1" s="527"/>
      <c r="UUX1" s="527"/>
      <c r="UUY1" s="527"/>
      <c r="UUZ1" s="527"/>
      <c r="UVA1" s="527"/>
      <c r="UVB1" s="527"/>
      <c r="UVC1" s="527"/>
      <c r="UVD1" s="527"/>
      <c r="UVE1" s="527"/>
      <c r="UVF1" s="527"/>
      <c r="UVG1" s="527"/>
      <c r="UVH1" s="527"/>
      <c r="UVI1" s="527"/>
      <c r="UVJ1" s="527"/>
      <c r="UVK1" s="527"/>
      <c r="UVL1" s="527"/>
      <c r="UVM1" s="527"/>
      <c r="UVN1" s="527"/>
      <c r="UVO1" s="527"/>
      <c r="UVP1" s="527"/>
      <c r="UVQ1" s="527"/>
      <c r="UVR1" s="527"/>
      <c r="UVS1" s="527"/>
      <c r="UVT1" s="527"/>
      <c r="UVU1" s="527"/>
      <c r="UVV1" s="527"/>
      <c r="UVW1" s="527"/>
      <c r="UVX1" s="527"/>
      <c r="UVY1" s="527"/>
      <c r="UVZ1" s="527"/>
      <c r="UWA1" s="527"/>
      <c r="UWB1" s="527"/>
      <c r="UWC1" s="527"/>
      <c r="UWD1" s="527"/>
      <c r="UWE1" s="527"/>
      <c r="UWF1" s="527"/>
      <c r="UWG1" s="527"/>
      <c r="UWH1" s="527"/>
      <c r="UWI1" s="527"/>
      <c r="UWJ1" s="527"/>
      <c r="UWK1" s="527"/>
      <c r="UWL1" s="527"/>
      <c r="UWM1" s="527"/>
      <c r="UWN1" s="527"/>
      <c r="UWO1" s="527"/>
      <c r="UWP1" s="527"/>
      <c r="UWQ1" s="527"/>
      <c r="UWR1" s="527"/>
      <c r="UWS1" s="527"/>
      <c r="UWT1" s="527"/>
      <c r="UWU1" s="527"/>
      <c r="UWV1" s="527"/>
      <c r="UWW1" s="527"/>
      <c r="UWX1" s="527"/>
      <c r="UWY1" s="527"/>
      <c r="UWZ1" s="527"/>
      <c r="UXA1" s="527"/>
      <c r="UXB1" s="527"/>
      <c r="UXC1" s="527"/>
      <c r="UXD1" s="527"/>
      <c r="UXE1" s="527"/>
      <c r="UXF1" s="527"/>
      <c r="UXG1" s="527"/>
      <c r="UXH1" s="527"/>
      <c r="UXI1" s="527"/>
      <c r="UXJ1" s="527"/>
      <c r="UXK1" s="527"/>
      <c r="UXL1" s="527"/>
      <c r="UXM1" s="527"/>
      <c r="UXN1" s="527"/>
      <c r="UXO1" s="527"/>
      <c r="UXP1" s="527"/>
      <c r="UXQ1" s="527"/>
      <c r="UXR1" s="527"/>
      <c r="UXS1" s="527"/>
      <c r="UXT1" s="527"/>
      <c r="UXU1" s="527"/>
      <c r="UXV1" s="527"/>
      <c r="UXW1" s="527"/>
      <c r="UXX1" s="527"/>
      <c r="UXY1" s="527"/>
      <c r="UXZ1" s="527"/>
      <c r="UYA1" s="527"/>
      <c r="UYB1" s="527"/>
      <c r="UYC1" s="527"/>
      <c r="UYD1" s="527"/>
      <c r="UYE1" s="527"/>
      <c r="UYF1" s="527"/>
      <c r="UYG1" s="527"/>
      <c r="UYH1" s="527"/>
      <c r="UYI1" s="527"/>
      <c r="UYJ1" s="527"/>
      <c r="UYK1" s="527"/>
      <c r="UYL1" s="527"/>
      <c r="UYM1" s="527"/>
      <c r="UYN1" s="527"/>
      <c r="UYO1" s="527"/>
      <c r="UYP1" s="527"/>
      <c r="UYQ1" s="527"/>
      <c r="UYR1" s="527"/>
      <c r="UYS1" s="527"/>
      <c r="UYT1" s="527"/>
      <c r="UYU1" s="527"/>
      <c r="UYV1" s="527"/>
      <c r="UYW1" s="527"/>
      <c r="UYX1" s="527"/>
      <c r="UYY1" s="527"/>
      <c r="UYZ1" s="527"/>
      <c r="UZA1" s="527"/>
      <c r="UZB1" s="527"/>
      <c r="UZC1" s="527"/>
      <c r="UZD1" s="527"/>
      <c r="UZE1" s="527"/>
      <c r="UZF1" s="527"/>
      <c r="UZG1" s="527"/>
      <c r="UZH1" s="527"/>
      <c r="UZI1" s="527"/>
      <c r="UZJ1" s="527"/>
      <c r="UZK1" s="527"/>
      <c r="UZL1" s="527"/>
      <c r="UZM1" s="527"/>
      <c r="UZN1" s="527"/>
      <c r="UZO1" s="527"/>
      <c r="UZP1" s="527"/>
      <c r="UZQ1" s="527"/>
      <c r="UZR1" s="527"/>
      <c r="UZS1" s="527"/>
      <c r="UZT1" s="527"/>
      <c r="UZU1" s="527"/>
      <c r="UZV1" s="527"/>
      <c r="UZW1" s="527"/>
      <c r="UZX1" s="527"/>
      <c r="UZY1" s="527"/>
      <c r="UZZ1" s="527"/>
      <c r="VAA1" s="527"/>
      <c r="VAB1" s="527"/>
      <c r="VAC1" s="527"/>
      <c r="VAD1" s="527"/>
      <c r="VAE1" s="527"/>
      <c r="VAF1" s="527"/>
      <c r="VAG1" s="527"/>
      <c r="VAH1" s="527"/>
      <c r="VAI1" s="527"/>
      <c r="VAJ1" s="527"/>
      <c r="VAK1" s="527"/>
      <c r="VAL1" s="527"/>
      <c r="VAM1" s="527"/>
      <c r="VAN1" s="527"/>
      <c r="VAO1" s="527"/>
      <c r="VAP1" s="527"/>
      <c r="VAQ1" s="527"/>
      <c r="VAR1" s="527"/>
      <c r="VAS1" s="527"/>
      <c r="VAT1" s="527"/>
      <c r="VAU1" s="527"/>
      <c r="VAV1" s="527"/>
      <c r="VAW1" s="527"/>
      <c r="VAX1" s="527"/>
      <c r="VAY1" s="527"/>
      <c r="VAZ1" s="527"/>
      <c r="VBA1" s="527"/>
      <c r="VBB1" s="527"/>
      <c r="VBC1" s="527"/>
      <c r="VBD1" s="527"/>
      <c r="VBE1" s="527"/>
      <c r="VBF1" s="527"/>
      <c r="VBG1" s="527"/>
      <c r="VBH1" s="527"/>
      <c r="VBI1" s="527"/>
      <c r="VBJ1" s="527"/>
      <c r="VBK1" s="527"/>
      <c r="VBL1" s="527"/>
      <c r="VBM1" s="527"/>
      <c r="VBN1" s="527"/>
      <c r="VBO1" s="527"/>
      <c r="VBP1" s="527"/>
      <c r="VBQ1" s="527"/>
      <c r="VBR1" s="527"/>
      <c r="VBS1" s="527"/>
      <c r="VBT1" s="527"/>
      <c r="VBU1" s="527"/>
      <c r="VBV1" s="527"/>
      <c r="VBW1" s="527"/>
      <c r="VBX1" s="527"/>
      <c r="VBY1" s="527"/>
      <c r="VBZ1" s="527"/>
      <c r="VCA1" s="527"/>
      <c r="VCB1" s="527"/>
      <c r="VCC1" s="527"/>
      <c r="VCD1" s="527"/>
      <c r="VCE1" s="527"/>
      <c r="VCF1" s="527"/>
      <c r="VCG1" s="527"/>
      <c r="VCH1" s="527"/>
      <c r="VCI1" s="527"/>
      <c r="VCJ1" s="527"/>
      <c r="VCK1" s="527"/>
      <c r="VCL1" s="527"/>
      <c r="VCM1" s="527"/>
      <c r="VCN1" s="527"/>
      <c r="VCO1" s="527"/>
      <c r="VCP1" s="527"/>
      <c r="VCQ1" s="527"/>
      <c r="VCR1" s="527"/>
      <c r="VCS1" s="527"/>
      <c r="VCT1" s="527"/>
      <c r="VCU1" s="527"/>
      <c r="VCV1" s="527"/>
      <c r="VCW1" s="527"/>
      <c r="VCX1" s="527"/>
      <c r="VCY1" s="527"/>
      <c r="VCZ1" s="527"/>
      <c r="VDA1" s="527"/>
      <c r="VDB1" s="527"/>
      <c r="VDC1" s="527"/>
      <c r="VDD1" s="527"/>
      <c r="VDE1" s="527"/>
      <c r="VDF1" s="527"/>
      <c r="VDG1" s="527"/>
      <c r="VDH1" s="527"/>
      <c r="VDI1" s="527"/>
      <c r="VDJ1" s="527"/>
      <c r="VDK1" s="527"/>
      <c r="VDL1" s="527"/>
      <c r="VDM1" s="527"/>
      <c r="VDN1" s="527"/>
      <c r="VDO1" s="527"/>
      <c r="VDP1" s="527"/>
      <c r="VDQ1" s="527"/>
      <c r="VDR1" s="527"/>
      <c r="VDS1" s="527"/>
      <c r="VDT1" s="527"/>
      <c r="VDU1" s="527"/>
      <c r="VDV1" s="527"/>
      <c r="VDW1" s="527"/>
      <c r="VDX1" s="527"/>
      <c r="VDY1" s="527"/>
      <c r="VDZ1" s="527"/>
      <c r="VEA1" s="527"/>
      <c r="VEB1" s="527"/>
      <c r="VEC1" s="527"/>
      <c r="VED1" s="527"/>
      <c r="VEE1" s="527"/>
      <c r="VEF1" s="527"/>
      <c r="VEG1" s="527"/>
      <c r="VEH1" s="527"/>
      <c r="VEI1" s="527"/>
      <c r="VEJ1" s="527"/>
      <c r="VEK1" s="527"/>
      <c r="VEL1" s="527"/>
      <c r="VEM1" s="527"/>
      <c r="VEN1" s="527"/>
      <c r="VEO1" s="527"/>
      <c r="VEP1" s="527"/>
      <c r="VEQ1" s="527"/>
      <c r="VER1" s="527"/>
      <c r="VES1" s="527"/>
      <c r="VET1" s="527"/>
      <c r="VEU1" s="527"/>
      <c r="VEV1" s="527"/>
      <c r="VEW1" s="527"/>
      <c r="VEX1" s="527"/>
      <c r="VEY1" s="527"/>
      <c r="VEZ1" s="527"/>
      <c r="VFA1" s="527"/>
      <c r="VFB1" s="527"/>
      <c r="VFC1" s="527"/>
      <c r="VFD1" s="527"/>
      <c r="VFE1" s="527"/>
      <c r="VFF1" s="527"/>
      <c r="VFG1" s="527"/>
      <c r="VFH1" s="527"/>
      <c r="VFI1" s="527"/>
      <c r="VFJ1" s="527"/>
      <c r="VFK1" s="527"/>
      <c r="VFL1" s="527"/>
      <c r="VFM1" s="527"/>
      <c r="VFN1" s="527"/>
      <c r="VFO1" s="527"/>
      <c r="VFP1" s="527"/>
      <c r="VFQ1" s="527"/>
      <c r="VFR1" s="527"/>
      <c r="VFS1" s="527"/>
      <c r="VFT1" s="527"/>
      <c r="VFU1" s="527"/>
      <c r="VFV1" s="527"/>
      <c r="VFW1" s="527"/>
      <c r="VFX1" s="527"/>
      <c r="VFY1" s="527"/>
      <c r="VFZ1" s="527"/>
      <c r="VGA1" s="527"/>
      <c r="VGB1" s="527"/>
      <c r="VGC1" s="527"/>
      <c r="VGD1" s="527"/>
      <c r="VGE1" s="527"/>
      <c r="VGF1" s="527"/>
      <c r="VGG1" s="527"/>
      <c r="VGH1" s="527"/>
      <c r="VGI1" s="527"/>
      <c r="VGJ1" s="527"/>
      <c r="VGK1" s="527"/>
      <c r="VGL1" s="527"/>
      <c r="VGM1" s="527"/>
      <c r="VGN1" s="527"/>
      <c r="VGO1" s="527"/>
      <c r="VGP1" s="527"/>
      <c r="VGQ1" s="527"/>
      <c r="VGR1" s="527"/>
      <c r="VGS1" s="527"/>
      <c r="VGT1" s="527"/>
      <c r="VGU1" s="527"/>
      <c r="VGV1" s="527"/>
      <c r="VGW1" s="527"/>
      <c r="VGX1" s="527"/>
      <c r="VGY1" s="527"/>
      <c r="VGZ1" s="527"/>
      <c r="VHA1" s="527"/>
      <c r="VHB1" s="527"/>
      <c r="VHC1" s="527"/>
      <c r="VHD1" s="527"/>
      <c r="VHE1" s="527"/>
      <c r="VHF1" s="527"/>
      <c r="VHG1" s="527"/>
      <c r="VHH1" s="527"/>
      <c r="VHI1" s="527"/>
      <c r="VHJ1" s="527"/>
      <c r="VHK1" s="527"/>
      <c r="VHL1" s="527"/>
      <c r="VHM1" s="527"/>
      <c r="VHN1" s="527"/>
      <c r="VHO1" s="527"/>
      <c r="VHP1" s="527"/>
      <c r="VHQ1" s="527"/>
      <c r="VHR1" s="527"/>
      <c r="VHS1" s="527"/>
      <c r="VHT1" s="527"/>
      <c r="VHU1" s="527"/>
      <c r="VHV1" s="527"/>
      <c r="VHW1" s="527"/>
      <c r="VHX1" s="527"/>
      <c r="VHY1" s="527"/>
      <c r="VHZ1" s="527"/>
      <c r="VIA1" s="527"/>
      <c r="VIB1" s="527"/>
      <c r="VIC1" s="527"/>
      <c r="VID1" s="527"/>
      <c r="VIE1" s="527"/>
      <c r="VIF1" s="527"/>
      <c r="VIG1" s="527"/>
      <c r="VIH1" s="527"/>
      <c r="VII1" s="527"/>
      <c r="VIJ1" s="527"/>
      <c r="VIK1" s="527"/>
      <c r="VIL1" s="527"/>
      <c r="VIM1" s="527"/>
      <c r="VIN1" s="527"/>
      <c r="VIO1" s="527"/>
      <c r="VIP1" s="527"/>
      <c r="VIQ1" s="527"/>
      <c r="VIR1" s="527"/>
      <c r="VIS1" s="527"/>
      <c r="VIT1" s="527"/>
      <c r="VIU1" s="527"/>
      <c r="VIV1" s="527"/>
      <c r="VIW1" s="527"/>
      <c r="VIX1" s="527"/>
      <c r="VIY1" s="527"/>
      <c r="VIZ1" s="527"/>
      <c r="VJA1" s="527"/>
      <c r="VJB1" s="527"/>
      <c r="VJC1" s="527"/>
      <c r="VJD1" s="527"/>
      <c r="VJE1" s="527"/>
      <c r="VJF1" s="527"/>
      <c r="VJG1" s="527"/>
      <c r="VJH1" s="527"/>
      <c r="VJI1" s="527"/>
      <c r="VJJ1" s="527"/>
      <c r="VJK1" s="527"/>
      <c r="VJL1" s="527"/>
      <c r="VJM1" s="527"/>
      <c r="VJN1" s="527"/>
      <c r="VJO1" s="527"/>
      <c r="VJP1" s="527"/>
      <c r="VJQ1" s="527"/>
      <c r="VJR1" s="527"/>
      <c r="VJS1" s="527"/>
      <c r="VJT1" s="527"/>
      <c r="VJU1" s="527"/>
      <c r="VJV1" s="527"/>
      <c r="VJW1" s="527"/>
      <c r="VJX1" s="527"/>
      <c r="VJY1" s="527"/>
      <c r="VJZ1" s="527"/>
      <c r="VKA1" s="527"/>
      <c r="VKB1" s="527"/>
      <c r="VKC1" s="527"/>
      <c r="VKD1" s="527"/>
      <c r="VKE1" s="527"/>
      <c r="VKF1" s="527"/>
      <c r="VKG1" s="527"/>
      <c r="VKH1" s="527"/>
      <c r="VKI1" s="527"/>
      <c r="VKJ1" s="527"/>
      <c r="VKK1" s="527"/>
      <c r="VKL1" s="527"/>
      <c r="VKM1" s="527"/>
      <c r="VKN1" s="527"/>
      <c r="VKO1" s="527"/>
      <c r="VKP1" s="527"/>
      <c r="VKQ1" s="527"/>
      <c r="VKR1" s="527"/>
      <c r="VKS1" s="527"/>
      <c r="VKT1" s="527"/>
      <c r="VKU1" s="527"/>
      <c r="VKV1" s="527"/>
      <c r="VKW1" s="527"/>
      <c r="VKX1" s="527"/>
      <c r="VKY1" s="527"/>
      <c r="VKZ1" s="527"/>
      <c r="VLA1" s="527"/>
      <c r="VLB1" s="527"/>
      <c r="VLC1" s="527"/>
      <c r="VLD1" s="527"/>
      <c r="VLE1" s="527"/>
      <c r="VLF1" s="527"/>
      <c r="VLG1" s="527"/>
      <c r="VLH1" s="527"/>
      <c r="VLI1" s="527"/>
      <c r="VLJ1" s="527"/>
      <c r="VLK1" s="527"/>
      <c r="VLL1" s="527"/>
      <c r="VLM1" s="527"/>
      <c r="VLN1" s="527"/>
      <c r="VLO1" s="527"/>
      <c r="VLP1" s="527"/>
      <c r="VLQ1" s="527"/>
      <c r="VLR1" s="527"/>
      <c r="VLS1" s="527"/>
      <c r="VLT1" s="527"/>
      <c r="VLU1" s="527"/>
      <c r="VLV1" s="527"/>
      <c r="VLW1" s="527"/>
      <c r="VLX1" s="527"/>
      <c r="VLY1" s="527"/>
      <c r="VLZ1" s="527"/>
      <c r="VMA1" s="527"/>
      <c r="VMB1" s="527"/>
      <c r="VMC1" s="527"/>
      <c r="VMD1" s="527"/>
      <c r="VME1" s="527"/>
      <c r="VMF1" s="527"/>
      <c r="VMG1" s="527"/>
      <c r="VMH1" s="527"/>
      <c r="VMI1" s="527"/>
      <c r="VMJ1" s="527"/>
      <c r="VMK1" s="527"/>
      <c r="VML1" s="527"/>
      <c r="VMM1" s="527"/>
      <c r="VMN1" s="527"/>
      <c r="VMO1" s="527"/>
      <c r="VMP1" s="527"/>
      <c r="VMQ1" s="527"/>
      <c r="VMR1" s="527"/>
      <c r="VMS1" s="527"/>
      <c r="VMT1" s="527"/>
      <c r="VMU1" s="527"/>
      <c r="VMV1" s="527"/>
      <c r="VMW1" s="527"/>
      <c r="VMX1" s="527"/>
      <c r="VMY1" s="527"/>
      <c r="VMZ1" s="527"/>
      <c r="VNA1" s="527"/>
      <c r="VNB1" s="527"/>
      <c r="VNC1" s="527"/>
      <c r="VND1" s="527"/>
      <c r="VNE1" s="527"/>
      <c r="VNF1" s="527"/>
      <c r="VNG1" s="527"/>
      <c r="VNH1" s="527"/>
      <c r="VNI1" s="527"/>
      <c r="VNJ1" s="527"/>
      <c r="VNK1" s="527"/>
      <c r="VNL1" s="527"/>
      <c r="VNM1" s="527"/>
      <c r="VNN1" s="527"/>
      <c r="VNO1" s="527"/>
      <c r="VNP1" s="527"/>
      <c r="VNQ1" s="527"/>
      <c r="VNR1" s="527"/>
      <c r="VNS1" s="527"/>
      <c r="VNT1" s="527"/>
      <c r="VNU1" s="527"/>
      <c r="VNV1" s="527"/>
      <c r="VNW1" s="527"/>
      <c r="VNX1" s="527"/>
      <c r="VNY1" s="527"/>
      <c r="VNZ1" s="527"/>
      <c r="VOA1" s="527"/>
      <c r="VOB1" s="527"/>
      <c r="VOC1" s="527"/>
      <c r="VOD1" s="527"/>
      <c r="VOE1" s="527"/>
      <c r="VOF1" s="527"/>
      <c r="VOG1" s="527"/>
      <c r="VOH1" s="527"/>
      <c r="VOI1" s="527"/>
      <c r="VOJ1" s="527"/>
      <c r="VOK1" s="527"/>
      <c r="VOL1" s="527"/>
      <c r="VOM1" s="527"/>
      <c r="VON1" s="527"/>
      <c r="VOO1" s="527"/>
      <c r="VOP1" s="527"/>
      <c r="VOQ1" s="527"/>
      <c r="VOR1" s="527"/>
      <c r="VOS1" s="527"/>
      <c r="VOT1" s="527"/>
      <c r="VOU1" s="527"/>
      <c r="VOV1" s="527"/>
      <c r="VOW1" s="527"/>
      <c r="VOX1" s="527"/>
      <c r="VOY1" s="527"/>
      <c r="VOZ1" s="527"/>
      <c r="VPA1" s="527"/>
      <c r="VPB1" s="527"/>
      <c r="VPC1" s="527"/>
      <c r="VPD1" s="527"/>
      <c r="VPE1" s="527"/>
      <c r="VPF1" s="527"/>
      <c r="VPG1" s="527"/>
      <c r="VPH1" s="527"/>
      <c r="VPI1" s="527"/>
      <c r="VPJ1" s="527"/>
      <c r="VPK1" s="527"/>
      <c r="VPL1" s="527"/>
      <c r="VPM1" s="527"/>
      <c r="VPN1" s="527"/>
      <c r="VPO1" s="527"/>
      <c r="VPP1" s="527"/>
      <c r="VPQ1" s="527"/>
      <c r="VPR1" s="527"/>
      <c r="VPS1" s="527"/>
      <c r="VPT1" s="527"/>
      <c r="VPU1" s="527"/>
      <c r="VPV1" s="527"/>
      <c r="VPW1" s="527"/>
      <c r="VPX1" s="527"/>
      <c r="VPY1" s="527"/>
      <c r="VPZ1" s="527"/>
      <c r="VQA1" s="527"/>
      <c r="VQB1" s="527"/>
      <c r="VQC1" s="527"/>
      <c r="VQD1" s="527"/>
      <c r="VQE1" s="527"/>
      <c r="VQF1" s="527"/>
      <c r="VQG1" s="527"/>
      <c r="VQH1" s="527"/>
      <c r="VQI1" s="527"/>
      <c r="VQJ1" s="527"/>
      <c r="VQK1" s="527"/>
      <c r="VQL1" s="527"/>
      <c r="VQM1" s="527"/>
      <c r="VQN1" s="527"/>
      <c r="VQO1" s="527"/>
      <c r="VQP1" s="527"/>
      <c r="VQQ1" s="527"/>
      <c r="VQR1" s="527"/>
      <c r="VQS1" s="527"/>
      <c r="VQT1" s="527"/>
      <c r="VQU1" s="527"/>
      <c r="VQV1" s="527"/>
      <c r="VQW1" s="527"/>
      <c r="VQX1" s="527"/>
      <c r="VQY1" s="527"/>
      <c r="VQZ1" s="527"/>
      <c r="VRA1" s="527"/>
      <c r="VRB1" s="527"/>
      <c r="VRC1" s="527"/>
      <c r="VRD1" s="527"/>
      <c r="VRE1" s="527"/>
      <c r="VRF1" s="527"/>
      <c r="VRG1" s="527"/>
      <c r="VRH1" s="527"/>
      <c r="VRI1" s="527"/>
      <c r="VRJ1" s="527"/>
      <c r="VRK1" s="527"/>
      <c r="VRL1" s="527"/>
      <c r="VRM1" s="527"/>
      <c r="VRN1" s="527"/>
      <c r="VRO1" s="527"/>
      <c r="VRP1" s="527"/>
      <c r="VRQ1" s="527"/>
      <c r="VRR1" s="527"/>
      <c r="VRS1" s="527"/>
      <c r="VRT1" s="527"/>
      <c r="VRU1" s="527"/>
      <c r="VRV1" s="527"/>
      <c r="VRW1" s="527"/>
      <c r="VRX1" s="527"/>
      <c r="VRY1" s="527"/>
      <c r="VRZ1" s="527"/>
      <c r="VSA1" s="527"/>
      <c r="VSB1" s="527"/>
      <c r="VSC1" s="527"/>
      <c r="VSD1" s="527"/>
      <c r="VSE1" s="527"/>
      <c r="VSF1" s="527"/>
      <c r="VSG1" s="527"/>
      <c r="VSH1" s="527"/>
      <c r="VSI1" s="527"/>
      <c r="VSJ1" s="527"/>
      <c r="VSK1" s="527"/>
      <c r="VSL1" s="527"/>
      <c r="VSM1" s="527"/>
      <c r="VSN1" s="527"/>
      <c r="VSO1" s="527"/>
      <c r="VSP1" s="527"/>
      <c r="VSQ1" s="527"/>
      <c r="VSR1" s="527"/>
      <c r="VSS1" s="527"/>
      <c r="VST1" s="527"/>
      <c r="VSU1" s="527"/>
      <c r="VSV1" s="527"/>
      <c r="VSW1" s="527"/>
      <c r="VSX1" s="527"/>
      <c r="VSY1" s="527"/>
      <c r="VSZ1" s="527"/>
      <c r="VTA1" s="527"/>
      <c r="VTB1" s="527"/>
      <c r="VTC1" s="527"/>
      <c r="VTD1" s="527"/>
      <c r="VTE1" s="527"/>
      <c r="VTF1" s="527"/>
      <c r="VTG1" s="527"/>
      <c r="VTH1" s="527"/>
      <c r="VTI1" s="527"/>
      <c r="VTJ1" s="527"/>
      <c r="VTK1" s="527"/>
      <c r="VTL1" s="527"/>
      <c r="VTM1" s="527"/>
      <c r="VTN1" s="527"/>
      <c r="VTO1" s="527"/>
      <c r="VTP1" s="527"/>
      <c r="VTQ1" s="527"/>
      <c r="VTR1" s="527"/>
      <c r="VTS1" s="527"/>
      <c r="VTT1" s="527"/>
      <c r="VTU1" s="527"/>
      <c r="VTV1" s="527"/>
      <c r="VTW1" s="527"/>
      <c r="VTX1" s="527"/>
      <c r="VTY1" s="527"/>
      <c r="VTZ1" s="527"/>
      <c r="VUA1" s="527"/>
      <c r="VUB1" s="527"/>
      <c r="VUC1" s="527"/>
      <c r="VUD1" s="527"/>
      <c r="VUE1" s="527"/>
      <c r="VUF1" s="527"/>
      <c r="VUG1" s="527"/>
      <c r="VUH1" s="527"/>
      <c r="VUI1" s="527"/>
      <c r="VUJ1" s="527"/>
      <c r="VUK1" s="527"/>
      <c r="VUL1" s="527"/>
      <c r="VUM1" s="527"/>
      <c r="VUN1" s="527"/>
      <c r="VUO1" s="527"/>
      <c r="VUP1" s="527"/>
      <c r="VUQ1" s="527"/>
      <c r="VUR1" s="527"/>
      <c r="VUS1" s="527"/>
      <c r="VUT1" s="527"/>
      <c r="VUU1" s="527"/>
      <c r="VUV1" s="527"/>
      <c r="VUW1" s="527"/>
      <c r="VUX1" s="527"/>
      <c r="VUY1" s="527"/>
      <c r="VUZ1" s="527"/>
      <c r="VVA1" s="527"/>
      <c r="VVB1" s="527"/>
      <c r="VVC1" s="527"/>
      <c r="VVD1" s="527"/>
      <c r="VVE1" s="527"/>
      <c r="VVF1" s="527"/>
      <c r="VVG1" s="527"/>
      <c r="VVH1" s="527"/>
      <c r="VVI1" s="527"/>
      <c r="VVJ1" s="527"/>
      <c r="VVK1" s="527"/>
      <c r="VVL1" s="527"/>
      <c r="VVM1" s="527"/>
      <c r="VVN1" s="527"/>
      <c r="VVO1" s="527"/>
      <c r="VVP1" s="527"/>
      <c r="VVQ1" s="527"/>
      <c r="VVR1" s="527"/>
      <c r="VVS1" s="527"/>
      <c r="VVT1" s="527"/>
      <c r="VVU1" s="527"/>
      <c r="VVV1" s="527"/>
      <c r="VVW1" s="527"/>
      <c r="VVX1" s="527"/>
      <c r="VVY1" s="527"/>
      <c r="VVZ1" s="527"/>
      <c r="VWA1" s="527"/>
      <c r="VWB1" s="527"/>
      <c r="VWC1" s="527"/>
      <c r="VWD1" s="527"/>
      <c r="VWE1" s="527"/>
      <c r="VWF1" s="527"/>
      <c r="VWG1" s="527"/>
      <c r="VWH1" s="527"/>
      <c r="VWI1" s="527"/>
      <c r="VWJ1" s="527"/>
      <c r="VWK1" s="527"/>
      <c r="VWL1" s="527"/>
      <c r="VWM1" s="527"/>
      <c r="VWN1" s="527"/>
      <c r="VWO1" s="527"/>
      <c r="VWP1" s="527"/>
      <c r="VWQ1" s="527"/>
      <c r="VWR1" s="527"/>
      <c r="VWS1" s="527"/>
      <c r="VWT1" s="527"/>
      <c r="VWU1" s="527"/>
      <c r="VWV1" s="527"/>
      <c r="VWW1" s="527"/>
      <c r="VWX1" s="527"/>
      <c r="VWY1" s="527"/>
      <c r="VWZ1" s="527"/>
      <c r="VXA1" s="527"/>
      <c r="VXB1" s="527"/>
      <c r="VXC1" s="527"/>
      <c r="VXD1" s="527"/>
      <c r="VXE1" s="527"/>
      <c r="VXF1" s="527"/>
      <c r="VXG1" s="527"/>
      <c r="VXH1" s="527"/>
      <c r="VXI1" s="527"/>
      <c r="VXJ1" s="527"/>
      <c r="VXK1" s="527"/>
      <c r="VXL1" s="527"/>
      <c r="VXM1" s="527"/>
      <c r="VXN1" s="527"/>
      <c r="VXO1" s="527"/>
      <c r="VXP1" s="527"/>
      <c r="VXQ1" s="527"/>
      <c r="VXR1" s="527"/>
      <c r="VXS1" s="527"/>
      <c r="VXT1" s="527"/>
      <c r="VXU1" s="527"/>
      <c r="VXV1" s="527"/>
      <c r="VXW1" s="527"/>
      <c r="VXX1" s="527"/>
      <c r="VXY1" s="527"/>
      <c r="VXZ1" s="527"/>
      <c r="VYA1" s="527"/>
      <c r="VYB1" s="527"/>
      <c r="VYC1" s="527"/>
      <c r="VYD1" s="527"/>
      <c r="VYE1" s="527"/>
      <c r="VYF1" s="527"/>
      <c r="VYG1" s="527"/>
      <c r="VYH1" s="527"/>
      <c r="VYI1" s="527"/>
      <c r="VYJ1" s="527"/>
      <c r="VYK1" s="527"/>
      <c r="VYL1" s="527"/>
      <c r="VYM1" s="527"/>
      <c r="VYN1" s="527"/>
      <c r="VYO1" s="527"/>
      <c r="VYP1" s="527"/>
      <c r="VYQ1" s="527"/>
      <c r="VYR1" s="527"/>
      <c r="VYS1" s="527"/>
      <c r="VYT1" s="527"/>
      <c r="VYU1" s="527"/>
      <c r="VYV1" s="527"/>
      <c r="VYW1" s="527"/>
      <c r="VYX1" s="527"/>
      <c r="VYY1" s="527"/>
      <c r="VYZ1" s="527"/>
      <c r="VZA1" s="527"/>
      <c r="VZB1" s="527"/>
      <c r="VZC1" s="527"/>
      <c r="VZD1" s="527"/>
      <c r="VZE1" s="527"/>
      <c r="VZF1" s="527"/>
      <c r="VZG1" s="527"/>
      <c r="VZH1" s="527"/>
      <c r="VZI1" s="527"/>
      <c r="VZJ1" s="527"/>
      <c r="VZK1" s="527"/>
      <c r="VZL1" s="527"/>
      <c r="VZM1" s="527"/>
      <c r="VZN1" s="527"/>
      <c r="VZO1" s="527"/>
      <c r="VZP1" s="527"/>
      <c r="VZQ1" s="527"/>
      <c r="VZR1" s="527"/>
      <c r="VZS1" s="527"/>
      <c r="VZT1" s="527"/>
      <c r="VZU1" s="527"/>
      <c r="VZV1" s="527"/>
      <c r="VZW1" s="527"/>
      <c r="VZX1" s="527"/>
      <c r="VZY1" s="527"/>
      <c r="VZZ1" s="527"/>
      <c r="WAA1" s="527"/>
      <c r="WAB1" s="527"/>
      <c r="WAC1" s="527"/>
      <c r="WAD1" s="527"/>
      <c r="WAE1" s="527"/>
      <c r="WAF1" s="527"/>
      <c r="WAG1" s="527"/>
      <c r="WAH1" s="527"/>
      <c r="WAI1" s="527"/>
      <c r="WAJ1" s="527"/>
      <c r="WAK1" s="527"/>
      <c r="WAL1" s="527"/>
      <c r="WAM1" s="527"/>
      <c r="WAN1" s="527"/>
      <c r="WAO1" s="527"/>
      <c r="WAP1" s="527"/>
      <c r="WAQ1" s="527"/>
      <c r="WAR1" s="527"/>
      <c r="WAS1" s="527"/>
      <c r="WAT1" s="527"/>
      <c r="WAU1" s="527"/>
      <c r="WAV1" s="527"/>
      <c r="WAW1" s="527"/>
      <c r="WAX1" s="527"/>
      <c r="WAY1" s="527"/>
      <c r="WAZ1" s="527"/>
      <c r="WBA1" s="527"/>
      <c r="WBB1" s="527"/>
      <c r="WBC1" s="527"/>
      <c r="WBD1" s="527"/>
      <c r="WBE1" s="527"/>
      <c r="WBF1" s="527"/>
      <c r="WBG1" s="527"/>
      <c r="WBH1" s="527"/>
      <c r="WBI1" s="527"/>
      <c r="WBJ1" s="527"/>
      <c r="WBK1" s="527"/>
      <c r="WBL1" s="527"/>
      <c r="WBM1" s="527"/>
      <c r="WBN1" s="527"/>
      <c r="WBO1" s="527"/>
      <c r="WBP1" s="527"/>
      <c r="WBQ1" s="527"/>
      <c r="WBR1" s="527"/>
      <c r="WBS1" s="527"/>
      <c r="WBT1" s="527"/>
      <c r="WBU1" s="527"/>
      <c r="WBV1" s="527"/>
      <c r="WBW1" s="527"/>
      <c r="WBX1" s="527"/>
      <c r="WBY1" s="527"/>
      <c r="WBZ1" s="527"/>
      <c r="WCA1" s="527"/>
      <c r="WCB1" s="527"/>
      <c r="WCC1" s="527"/>
      <c r="WCD1" s="527"/>
      <c r="WCE1" s="527"/>
      <c r="WCF1" s="527"/>
      <c r="WCG1" s="527"/>
      <c r="WCH1" s="527"/>
      <c r="WCI1" s="527"/>
      <c r="WCJ1" s="527"/>
      <c r="WCK1" s="527"/>
      <c r="WCL1" s="527"/>
      <c r="WCM1" s="527"/>
      <c r="WCN1" s="527"/>
      <c r="WCO1" s="527"/>
      <c r="WCP1" s="527"/>
      <c r="WCQ1" s="527"/>
      <c r="WCR1" s="527"/>
      <c r="WCS1" s="527"/>
      <c r="WCT1" s="527"/>
      <c r="WCU1" s="527"/>
      <c r="WCV1" s="527"/>
      <c r="WCW1" s="527"/>
      <c r="WCX1" s="527"/>
      <c r="WCY1" s="527"/>
      <c r="WCZ1" s="527"/>
      <c r="WDA1" s="527"/>
      <c r="WDB1" s="527"/>
      <c r="WDC1" s="527"/>
      <c r="WDD1" s="527"/>
      <c r="WDE1" s="527"/>
      <c r="WDF1" s="527"/>
      <c r="WDG1" s="527"/>
      <c r="WDH1" s="527"/>
      <c r="WDI1" s="527"/>
      <c r="WDJ1" s="527"/>
      <c r="WDK1" s="527"/>
      <c r="WDL1" s="527"/>
      <c r="WDM1" s="527"/>
      <c r="WDN1" s="527"/>
      <c r="WDO1" s="527"/>
      <c r="WDP1" s="527"/>
      <c r="WDQ1" s="527"/>
      <c r="WDR1" s="527"/>
      <c r="WDS1" s="527"/>
      <c r="WDT1" s="527"/>
      <c r="WDU1" s="527"/>
      <c r="WDV1" s="527"/>
      <c r="WDW1" s="527"/>
      <c r="WDX1" s="527"/>
      <c r="WDY1" s="527"/>
      <c r="WDZ1" s="527"/>
      <c r="WEA1" s="527"/>
      <c r="WEB1" s="527"/>
      <c r="WEC1" s="527"/>
      <c r="WED1" s="527"/>
      <c r="WEE1" s="527"/>
      <c r="WEF1" s="527"/>
      <c r="WEG1" s="527"/>
      <c r="WEH1" s="527"/>
      <c r="WEI1" s="527"/>
      <c r="WEJ1" s="527"/>
      <c r="WEK1" s="527"/>
      <c r="WEL1" s="527"/>
      <c r="WEM1" s="527"/>
      <c r="WEN1" s="527"/>
      <c r="WEO1" s="527"/>
      <c r="WEP1" s="527"/>
      <c r="WEQ1" s="527"/>
      <c r="WER1" s="527"/>
      <c r="WES1" s="527"/>
      <c r="WET1" s="527"/>
      <c r="WEU1" s="527"/>
      <c r="WEV1" s="527"/>
      <c r="WEW1" s="527"/>
      <c r="WEX1" s="527"/>
      <c r="WEY1" s="527"/>
      <c r="WEZ1" s="527"/>
      <c r="WFA1" s="527"/>
      <c r="WFB1" s="527"/>
      <c r="WFC1" s="527"/>
      <c r="WFD1" s="527"/>
      <c r="WFE1" s="527"/>
      <c r="WFF1" s="527"/>
      <c r="WFG1" s="527"/>
      <c r="WFH1" s="527"/>
      <c r="WFI1" s="527"/>
      <c r="WFJ1" s="527"/>
      <c r="WFK1" s="527"/>
      <c r="WFL1" s="527"/>
      <c r="WFM1" s="527"/>
      <c r="WFN1" s="527"/>
      <c r="WFO1" s="527"/>
      <c r="WFP1" s="527"/>
      <c r="WFQ1" s="527"/>
      <c r="WFR1" s="527"/>
      <c r="WFS1" s="527"/>
      <c r="WFT1" s="527"/>
      <c r="WFU1" s="527"/>
      <c r="WFV1" s="527"/>
      <c r="WFW1" s="527"/>
      <c r="WFX1" s="527"/>
      <c r="WFY1" s="527"/>
      <c r="WFZ1" s="527"/>
      <c r="WGA1" s="527"/>
      <c r="WGB1" s="527"/>
      <c r="WGC1" s="527"/>
      <c r="WGD1" s="527"/>
      <c r="WGE1" s="527"/>
      <c r="WGF1" s="527"/>
      <c r="WGG1" s="527"/>
      <c r="WGH1" s="527"/>
      <c r="WGI1" s="527"/>
      <c r="WGJ1" s="527"/>
      <c r="WGK1" s="527"/>
      <c r="WGL1" s="527"/>
      <c r="WGM1" s="527"/>
      <c r="WGN1" s="527"/>
      <c r="WGO1" s="527"/>
      <c r="WGP1" s="527"/>
      <c r="WGQ1" s="527"/>
      <c r="WGR1" s="527"/>
      <c r="WGS1" s="527"/>
      <c r="WGT1" s="527"/>
      <c r="WGU1" s="527"/>
      <c r="WGV1" s="527"/>
      <c r="WGW1" s="527"/>
      <c r="WGX1" s="527"/>
      <c r="WGY1" s="527"/>
      <c r="WGZ1" s="527"/>
      <c r="WHA1" s="527"/>
      <c r="WHB1" s="527"/>
      <c r="WHC1" s="527"/>
      <c r="WHD1" s="527"/>
      <c r="WHE1" s="527"/>
      <c r="WHF1" s="527"/>
      <c r="WHG1" s="527"/>
      <c r="WHH1" s="527"/>
      <c r="WHI1" s="527"/>
      <c r="WHJ1" s="527"/>
      <c r="WHK1" s="527"/>
      <c r="WHL1" s="527"/>
      <c r="WHM1" s="527"/>
      <c r="WHN1" s="527"/>
      <c r="WHO1" s="527"/>
      <c r="WHP1" s="527"/>
      <c r="WHQ1" s="527"/>
      <c r="WHR1" s="527"/>
      <c r="WHS1" s="527"/>
      <c r="WHT1" s="527"/>
      <c r="WHU1" s="527"/>
      <c r="WHV1" s="527"/>
      <c r="WHW1" s="527"/>
      <c r="WHX1" s="527"/>
      <c r="WHY1" s="527"/>
      <c r="WHZ1" s="527"/>
      <c r="WIA1" s="527"/>
      <c r="WIB1" s="527"/>
      <c r="WIC1" s="527"/>
      <c r="WID1" s="527"/>
      <c r="WIE1" s="527"/>
      <c r="WIF1" s="527"/>
      <c r="WIG1" s="527"/>
      <c r="WIH1" s="527"/>
      <c r="WII1" s="527"/>
      <c r="WIJ1" s="527"/>
      <c r="WIK1" s="527"/>
      <c r="WIL1" s="527"/>
      <c r="WIM1" s="527"/>
      <c r="WIN1" s="527"/>
      <c r="WIO1" s="527"/>
      <c r="WIP1" s="527"/>
      <c r="WIQ1" s="527"/>
      <c r="WIR1" s="527"/>
      <c r="WIS1" s="527"/>
      <c r="WIT1" s="527"/>
      <c r="WIU1" s="527"/>
      <c r="WIV1" s="527"/>
      <c r="WIW1" s="527"/>
      <c r="WIX1" s="527"/>
      <c r="WIY1" s="527"/>
      <c r="WIZ1" s="527"/>
      <c r="WJA1" s="527"/>
      <c r="WJB1" s="527"/>
      <c r="WJC1" s="527"/>
      <c r="WJD1" s="527"/>
      <c r="WJE1" s="527"/>
      <c r="WJF1" s="527"/>
      <c r="WJG1" s="527"/>
      <c r="WJH1" s="527"/>
      <c r="WJI1" s="527"/>
      <c r="WJJ1" s="527"/>
      <c r="WJK1" s="527"/>
      <c r="WJL1" s="527"/>
      <c r="WJM1" s="527"/>
      <c r="WJN1" s="527"/>
      <c r="WJO1" s="527"/>
      <c r="WJP1" s="527"/>
      <c r="WJQ1" s="527"/>
      <c r="WJR1" s="527"/>
      <c r="WJS1" s="527"/>
      <c r="WJT1" s="527"/>
      <c r="WJU1" s="527"/>
      <c r="WJV1" s="527"/>
      <c r="WJW1" s="527"/>
      <c r="WJX1" s="527"/>
      <c r="WJY1" s="527"/>
      <c r="WJZ1" s="527"/>
      <c r="WKA1" s="527"/>
      <c r="WKB1" s="527"/>
      <c r="WKC1" s="527"/>
      <c r="WKD1" s="527"/>
      <c r="WKE1" s="527"/>
      <c r="WKF1" s="527"/>
      <c r="WKG1" s="527"/>
      <c r="WKH1" s="527"/>
      <c r="WKI1" s="527"/>
      <c r="WKJ1" s="527"/>
      <c r="WKK1" s="527"/>
      <c r="WKL1" s="527"/>
      <c r="WKM1" s="527"/>
      <c r="WKN1" s="527"/>
      <c r="WKO1" s="527"/>
      <c r="WKP1" s="527"/>
      <c r="WKQ1" s="527"/>
      <c r="WKR1" s="527"/>
      <c r="WKS1" s="527"/>
      <c r="WKT1" s="527"/>
      <c r="WKU1" s="527"/>
      <c r="WKV1" s="527"/>
      <c r="WKW1" s="527"/>
      <c r="WKX1" s="527"/>
      <c r="WKY1" s="527"/>
      <c r="WKZ1" s="527"/>
      <c r="WLA1" s="527"/>
      <c r="WLB1" s="527"/>
      <c r="WLC1" s="527"/>
      <c r="WLD1" s="527"/>
      <c r="WLE1" s="527"/>
      <c r="WLF1" s="527"/>
      <c r="WLG1" s="527"/>
      <c r="WLH1" s="527"/>
      <c r="WLI1" s="527"/>
      <c r="WLJ1" s="527"/>
      <c r="WLK1" s="527"/>
      <c r="WLL1" s="527"/>
      <c r="WLM1" s="527"/>
      <c r="WLN1" s="527"/>
      <c r="WLO1" s="527"/>
      <c r="WLP1" s="527"/>
      <c r="WLQ1" s="527"/>
      <c r="WLR1" s="527"/>
      <c r="WLS1" s="527"/>
      <c r="WLT1" s="527"/>
      <c r="WLU1" s="527"/>
      <c r="WLV1" s="527"/>
      <c r="WLW1" s="527"/>
      <c r="WLX1" s="527"/>
      <c r="WLY1" s="527"/>
      <c r="WLZ1" s="527"/>
      <c r="WMA1" s="527"/>
      <c r="WMB1" s="527"/>
      <c r="WMC1" s="527"/>
      <c r="WMD1" s="527"/>
      <c r="WME1" s="527"/>
      <c r="WMF1" s="527"/>
      <c r="WMG1" s="527"/>
      <c r="WMH1" s="527"/>
      <c r="WMI1" s="527"/>
      <c r="WMJ1" s="527"/>
      <c r="WMK1" s="527"/>
      <c r="WML1" s="527"/>
      <c r="WMM1" s="527"/>
      <c r="WMN1" s="527"/>
      <c r="WMO1" s="527"/>
      <c r="WMP1" s="527"/>
      <c r="WMQ1" s="527"/>
      <c r="WMR1" s="527"/>
      <c r="WMS1" s="527"/>
      <c r="WMT1" s="527"/>
      <c r="WMU1" s="527"/>
      <c r="WMV1" s="527"/>
      <c r="WMW1" s="527"/>
      <c r="WMX1" s="527"/>
      <c r="WMY1" s="527"/>
      <c r="WMZ1" s="527"/>
      <c r="WNA1" s="527"/>
      <c r="WNB1" s="527"/>
      <c r="WNC1" s="527"/>
      <c r="WND1" s="527"/>
      <c r="WNE1" s="527"/>
      <c r="WNF1" s="527"/>
      <c r="WNG1" s="527"/>
      <c r="WNH1" s="527"/>
      <c r="WNI1" s="527"/>
      <c r="WNJ1" s="527"/>
      <c r="WNK1" s="527"/>
      <c r="WNL1" s="527"/>
      <c r="WNM1" s="527"/>
      <c r="WNN1" s="527"/>
      <c r="WNO1" s="527"/>
      <c r="WNP1" s="527"/>
      <c r="WNQ1" s="527"/>
      <c r="WNR1" s="527"/>
      <c r="WNS1" s="527"/>
      <c r="WNT1" s="527"/>
      <c r="WNU1" s="527"/>
      <c r="WNV1" s="527"/>
      <c r="WNW1" s="527"/>
      <c r="WNX1" s="527"/>
      <c r="WNY1" s="527"/>
      <c r="WNZ1" s="527"/>
      <c r="WOA1" s="527"/>
      <c r="WOB1" s="527"/>
      <c r="WOC1" s="527"/>
      <c r="WOD1" s="527"/>
      <c r="WOE1" s="527"/>
      <c r="WOF1" s="527"/>
      <c r="WOG1" s="527"/>
      <c r="WOH1" s="527"/>
      <c r="WOI1" s="527"/>
      <c r="WOJ1" s="527"/>
      <c r="WOK1" s="527"/>
      <c r="WOL1" s="527"/>
      <c r="WOM1" s="527"/>
      <c r="WON1" s="527"/>
      <c r="WOO1" s="527"/>
      <c r="WOP1" s="527"/>
      <c r="WOQ1" s="527"/>
      <c r="WOR1" s="527"/>
      <c r="WOS1" s="527"/>
      <c r="WOT1" s="527"/>
      <c r="WOU1" s="527"/>
      <c r="WOV1" s="527"/>
      <c r="WOW1" s="527"/>
      <c r="WOX1" s="527"/>
      <c r="WOY1" s="527"/>
      <c r="WOZ1" s="527"/>
      <c r="WPA1" s="527"/>
      <c r="WPB1" s="527"/>
      <c r="WPC1" s="527"/>
      <c r="WPD1" s="527"/>
      <c r="WPE1" s="527"/>
      <c r="WPF1" s="527"/>
      <c r="WPG1" s="527"/>
      <c r="WPH1" s="527"/>
      <c r="WPI1" s="527"/>
      <c r="WPJ1" s="527"/>
      <c r="WPK1" s="527"/>
      <c r="WPL1" s="527"/>
      <c r="WPM1" s="527"/>
      <c r="WPN1" s="527"/>
      <c r="WPO1" s="527"/>
      <c r="WPP1" s="527"/>
      <c r="WPQ1" s="527"/>
      <c r="WPR1" s="527"/>
      <c r="WPS1" s="527"/>
      <c r="WPT1" s="527"/>
      <c r="WPU1" s="527"/>
      <c r="WPV1" s="527"/>
      <c r="WPW1" s="527"/>
      <c r="WPX1" s="527"/>
      <c r="WPY1" s="527"/>
      <c r="WPZ1" s="527"/>
      <c r="WQA1" s="527"/>
      <c r="WQB1" s="527"/>
      <c r="WQC1" s="527"/>
      <c r="WQD1" s="527"/>
      <c r="WQE1" s="527"/>
      <c r="WQF1" s="527"/>
      <c r="WQG1" s="527"/>
      <c r="WQH1" s="527"/>
      <c r="WQI1" s="527"/>
      <c r="WQJ1" s="527"/>
      <c r="WQK1" s="527"/>
      <c r="WQL1" s="527"/>
      <c r="WQM1" s="527"/>
      <c r="WQN1" s="527"/>
      <c r="WQO1" s="527"/>
      <c r="WQP1" s="527"/>
      <c r="WQQ1" s="527"/>
      <c r="WQR1" s="527"/>
      <c r="WQS1" s="527"/>
      <c r="WQT1" s="527"/>
      <c r="WQU1" s="527"/>
      <c r="WQV1" s="527"/>
      <c r="WQW1" s="527"/>
      <c r="WQX1" s="527"/>
      <c r="WQY1" s="527"/>
      <c r="WQZ1" s="527"/>
      <c r="WRA1" s="527"/>
      <c r="WRB1" s="527"/>
      <c r="WRC1" s="527"/>
      <c r="WRD1" s="527"/>
      <c r="WRE1" s="527"/>
      <c r="WRF1" s="527"/>
      <c r="WRG1" s="527"/>
      <c r="WRH1" s="527"/>
      <c r="WRI1" s="527"/>
      <c r="WRJ1" s="527"/>
      <c r="WRK1" s="527"/>
      <c r="WRL1" s="527"/>
      <c r="WRM1" s="527"/>
      <c r="WRN1" s="527"/>
      <c r="WRO1" s="527"/>
      <c r="WRP1" s="527"/>
      <c r="WRQ1" s="527"/>
      <c r="WRR1" s="527"/>
      <c r="WRS1" s="527"/>
      <c r="WRT1" s="527"/>
      <c r="WRU1" s="527"/>
      <c r="WRV1" s="527"/>
      <c r="WRW1" s="527"/>
      <c r="WRX1" s="527"/>
      <c r="WRY1" s="527"/>
      <c r="WRZ1" s="527"/>
      <c r="WSA1" s="527"/>
      <c r="WSB1" s="527"/>
      <c r="WSC1" s="527"/>
      <c r="WSD1" s="527"/>
      <c r="WSE1" s="527"/>
      <c r="WSF1" s="527"/>
      <c r="WSG1" s="527"/>
      <c r="WSH1" s="527"/>
      <c r="WSI1" s="527"/>
      <c r="WSJ1" s="527"/>
      <c r="WSK1" s="527"/>
      <c r="WSL1" s="527"/>
      <c r="WSM1" s="527"/>
      <c r="WSN1" s="527"/>
      <c r="WSO1" s="527"/>
      <c r="WSP1" s="527"/>
      <c r="WSQ1" s="527"/>
      <c r="WSR1" s="527"/>
      <c r="WSS1" s="527"/>
      <c r="WST1" s="527"/>
      <c r="WSU1" s="527"/>
      <c r="WSV1" s="527"/>
      <c r="WSW1" s="527"/>
      <c r="WSX1" s="527"/>
      <c r="WSY1" s="527"/>
      <c r="WSZ1" s="527"/>
      <c r="WTA1" s="527"/>
      <c r="WTB1" s="527"/>
      <c r="WTC1" s="527"/>
      <c r="WTD1" s="527"/>
      <c r="WTE1" s="527"/>
      <c r="WTF1" s="527"/>
      <c r="WTG1" s="527"/>
      <c r="WTH1" s="527"/>
      <c r="WTI1" s="527"/>
      <c r="WTJ1" s="527"/>
      <c r="WTK1" s="527"/>
      <c r="WTL1" s="527"/>
      <c r="WTM1" s="527"/>
      <c r="WTN1" s="527"/>
      <c r="WTO1" s="527"/>
      <c r="WTP1" s="527"/>
      <c r="WTQ1" s="527"/>
      <c r="WTR1" s="527"/>
      <c r="WTS1" s="527"/>
      <c r="WTT1" s="527"/>
      <c r="WTU1" s="527"/>
      <c r="WTV1" s="527"/>
      <c r="WTW1" s="527"/>
      <c r="WTX1" s="527"/>
      <c r="WTY1" s="527"/>
      <c r="WTZ1" s="527"/>
      <c r="WUA1" s="527"/>
      <c r="WUB1" s="527"/>
      <c r="WUC1" s="527"/>
      <c r="WUD1" s="527"/>
      <c r="WUE1" s="527"/>
      <c r="WUF1" s="527"/>
      <c r="WUG1" s="527"/>
      <c r="WUH1" s="527"/>
      <c r="WUI1" s="527"/>
      <c r="WUJ1" s="527"/>
      <c r="WUK1" s="527"/>
      <c r="WUL1" s="527"/>
      <c r="WUM1" s="527"/>
      <c r="WUN1" s="527"/>
      <c r="WUO1" s="527"/>
      <c r="WUP1" s="527"/>
      <c r="WUQ1" s="527"/>
      <c r="WUR1" s="527"/>
      <c r="WUS1" s="527"/>
      <c r="WUT1" s="527"/>
      <c r="WUU1" s="527"/>
      <c r="WUV1" s="527"/>
      <c r="WUW1" s="527"/>
      <c r="WUX1" s="527"/>
      <c r="WUY1" s="527"/>
      <c r="WUZ1" s="527"/>
      <c r="WVA1" s="527"/>
      <c r="WVB1" s="527"/>
      <c r="WVC1" s="527"/>
      <c r="WVD1" s="527"/>
      <c r="WVE1" s="527"/>
      <c r="WVF1" s="527"/>
      <c r="WVG1" s="527"/>
      <c r="WVH1" s="527"/>
      <c r="WVI1" s="527"/>
      <c r="WVJ1" s="527"/>
      <c r="WVK1" s="527"/>
      <c r="WVL1" s="527"/>
      <c r="WVM1" s="527"/>
      <c r="WVN1" s="527"/>
      <c r="WVO1" s="527"/>
      <c r="WVP1" s="527"/>
      <c r="WVQ1" s="527"/>
      <c r="WVR1" s="527"/>
      <c r="WVS1" s="527"/>
      <c r="WVT1" s="527"/>
      <c r="WVU1" s="527"/>
      <c r="WVV1" s="527"/>
      <c r="WVW1" s="527"/>
      <c r="WVX1" s="527"/>
      <c r="WVY1" s="527"/>
      <c r="WVZ1" s="527"/>
      <c r="WWA1" s="527"/>
      <c r="WWB1" s="527"/>
      <c r="WWC1" s="527"/>
      <c r="WWD1" s="527"/>
      <c r="WWE1" s="527"/>
      <c r="WWF1" s="527"/>
      <c r="WWG1" s="527"/>
      <c r="WWH1" s="527"/>
      <c r="WWI1" s="527"/>
      <c r="WWJ1" s="527"/>
      <c r="WWK1" s="527"/>
      <c r="WWL1" s="527"/>
      <c r="WWM1" s="527"/>
      <c r="WWN1" s="527"/>
      <c r="WWO1" s="527"/>
      <c r="WWP1" s="527"/>
      <c r="WWQ1" s="527"/>
      <c r="WWR1" s="527"/>
      <c r="WWS1" s="527"/>
      <c r="WWT1" s="527"/>
      <c r="WWU1" s="527"/>
      <c r="WWV1" s="527"/>
      <c r="WWW1" s="527"/>
      <c r="WWX1" s="527"/>
      <c r="WWY1" s="527"/>
      <c r="WWZ1" s="527"/>
      <c r="WXA1" s="527"/>
      <c r="WXB1" s="527"/>
      <c r="WXC1" s="527"/>
      <c r="WXD1" s="527"/>
      <c r="WXE1" s="527"/>
      <c r="WXF1" s="527"/>
      <c r="WXG1" s="527"/>
      <c r="WXH1" s="527"/>
      <c r="WXI1" s="527"/>
      <c r="WXJ1" s="527"/>
      <c r="WXK1" s="527"/>
      <c r="WXL1" s="527"/>
      <c r="WXM1" s="527"/>
      <c r="WXN1" s="527"/>
      <c r="WXO1" s="527"/>
      <c r="WXP1" s="527"/>
      <c r="WXQ1" s="527"/>
      <c r="WXR1" s="527"/>
      <c r="WXS1" s="527"/>
      <c r="WXT1" s="527"/>
      <c r="WXU1" s="527"/>
      <c r="WXV1" s="527"/>
      <c r="WXW1" s="527"/>
      <c r="WXX1" s="527"/>
      <c r="WXY1" s="527"/>
      <c r="WXZ1" s="527"/>
      <c r="WYA1" s="527"/>
      <c r="WYB1" s="527"/>
      <c r="WYC1" s="527"/>
      <c r="WYD1" s="527"/>
      <c r="WYE1" s="527"/>
      <c r="WYF1" s="527"/>
      <c r="WYG1" s="527"/>
      <c r="WYH1" s="527"/>
      <c r="WYI1" s="527"/>
      <c r="WYJ1" s="527"/>
      <c r="WYK1" s="527"/>
      <c r="WYL1" s="527"/>
      <c r="WYM1" s="527"/>
      <c r="WYN1" s="527"/>
      <c r="WYO1" s="527"/>
      <c r="WYP1" s="527"/>
      <c r="WYQ1" s="527"/>
      <c r="WYR1" s="527"/>
      <c r="WYS1" s="527"/>
      <c r="WYT1" s="527"/>
      <c r="WYU1" s="527"/>
      <c r="WYV1" s="527"/>
      <c r="WYW1" s="527"/>
      <c r="WYX1" s="527"/>
      <c r="WYY1" s="527"/>
      <c r="WYZ1" s="527"/>
      <c r="WZA1" s="527"/>
      <c r="WZB1" s="527"/>
      <c r="WZC1" s="527"/>
      <c r="WZD1" s="527"/>
      <c r="WZE1" s="527"/>
      <c r="WZF1" s="527"/>
      <c r="WZG1" s="527"/>
      <c r="WZH1" s="527"/>
      <c r="WZI1" s="527"/>
      <c r="WZJ1" s="527"/>
      <c r="WZK1" s="527"/>
      <c r="WZL1" s="527"/>
      <c r="WZM1" s="527"/>
      <c r="WZN1" s="527"/>
      <c r="WZO1" s="527"/>
      <c r="WZP1" s="527"/>
      <c r="WZQ1" s="527"/>
      <c r="WZR1" s="527"/>
      <c r="WZS1" s="527"/>
      <c r="WZT1" s="527"/>
      <c r="WZU1" s="527"/>
      <c r="WZV1" s="527"/>
      <c r="WZW1" s="527"/>
      <c r="WZX1" s="527"/>
      <c r="WZY1" s="527"/>
      <c r="WZZ1" s="527"/>
      <c r="XAA1" s="527"/>
      <c r="XAB1" s="527"/>
      <c r="XAC1" s="527"/>
      <c r="XAD1" s="527"/>
      <c r="XAE1" s="527"/>
      <c r="XAF1" s="527"/>
      <c r="XAG1" s="527"/>
      <c r="XAH1" s="527"/>
      <c r="XAI1" s="527"/>
      <c r="XAJ1" s="527"/>
      <c r="XAK1" s="527"/>
      <c r="XAL1" s="527"/>
      <c r="XAM1" s="527"/>
      <c r="XAN1" s="527"/>
      <c r="XAO1" s="527"/>
      <c r="XAP1" s="527"/>
      <c r="XAQ1" s="527"/>
      <c r="XAR1" s="527"/>
      <c r="XAS1" s="527"/>
      <c r="XAT1" s="527"/>
      <c r="XAU1" s="527"/>
      <c r="XAV1" s="527"/>
      <c r="XAW1" s="527"/>
      <c r="XAX1" s="527"/>
      <c r="XAY1" s="527"/>
      <c r="XAZ1" s="527"/>
      <c r="XBA1" s="527"/>
      <c r="XBB1" s="527"/>
      <c r="XBC1" s="527"/>
      <c r="XBD1" s="527"/>
      <c r="XBE1" s="527"/>
      <c r="XBF1" s="527"/>
      <c r="XBG1" s="527"/>
      <c r="XBH1" s="527"/>
      <c r="XBI1" s="527"/>
      <c r="XBJ1" s="527"/>
      <c r="XBK1" s="527"/>
      <c r="XBL1" s="527"/>
      <c r="XBM1" s="527"/>
      <c r="XBN1" s="527"/>
      <c r="XBO1" s="527"/>
      <c r="XBP1" s="527"/>
      <c r="XBQ1" s="527"/>
      <c r="XBR1" s="527"/>
      <c r="XBS1" s="527"/>
      <c r="XBT1" s="527"/>
      <c r="XBU1" s="527"/>
      <c r="XBV1" s="527"/>
      <c r="XBW1" s="527"/>
      <c r="XBX1" s="527"/>
      <c r="XBY1" s="527"/>
      <c r="XBZ1" s="527"/>
      <c r="XCA1" s="527"/>
      <c r="XCB1" s="527"/>
      <c r="XCC1" s="527"/>
      <c r="XCD1" s="527"/>
      <c r="XCE1" s="527"/>
      <c r="XCF1" s="527"/>
      <c r="XCG1" s="527"/>
      <c r="XCH1" s="527"/>
      <c r="XCI1" s="527"/>
      <c r="XCJ1" s="527"/>
      <c r="XCK1" s="527"/>
      <c r="XCL1" s="527"/>
      <c r="XCM1" s="527"/>
      <c r="XCN1" s="527"/>
      <c r="XCO1" s="527"/>
      <c r="XCP1" s="527"/>
      <c r="XCQ1" s="527"/>
      <c r="XCR1" s="527"/>
      <c r="XCS1" s="527"/>
      <c r="XCT1" s="527"/>
      <c r="XCU1" s="527"/>
      <c r="XCV1" s="527"/>
      <c r="XCW1" s="527"/>
      <c r="XCX1" s="527"/>
      <c r="XCY1" s="527"/>
      <c r="XCZ1" s="527"/>
      <c r="XDA1" s="527"/>
      <c r="XDB1" s="527"/>
      <c r="XDC1" s="527"/>
      <c r="XDD1" s="527"/>
      <c r="XDE1" s="527"/>
      <c r="XDF1" s="527"/>
      <c r="XDG1" s="527"/>
      <c r="XDH1" s="527"/>
      <c r="XDI1" s="527"/>
      <c r="XDJ1" s="527"/>
      <c r="XDK1" s="527"/>
      <c r="XDL1" s="527"/>
      <c r="XDM1" s="527"/>
      <c r="XDN1" s="527"/>
      <c r="XDO1" s="527"/>
      <c r="XDP1" s="527"/>
      <c r="XDQ1" s="527"/>
      <c r="XDR1" s="527"/>
      <c r="XDS1" s="527"/>
      <c r="XDT1" s="527"/>
      <c r="XDU1" s="527"/>
      <c r="XDV1" s="527"/>
      <c r="XDW1" s="527"/>
      <c r="XDX1" s="527"/>
      <c r="XDY1" s="527"/>
      <c r="XDZ1" s="527"/>
      <c r="XEA1" s="527"/>
      <c r="XEB1" s="527"/>
      <c r="XEC1" s="527"/>
      <c r="XED1" s="527"/>
      <c r="XEE1" s="527"/>
      <c r="XEF1" s="527"/>
      <c r="XEG1" s="527"/>
      <c r="XEH1" s="527"/>
      <c r="XEI1" s="527"/>
      <c r="XEJ1" s="527"/>
      <c r="XEK1" s="527"/>
      <c r="XEL1" s="527"/>
      <c r="XEM1" s="527"/>
      <c r="XEN1" s="527"/>
      <c r="XEO1" s="527"/>
      <c r="XEP1" s="527"/>
      <c r="XEQ1" s="527"/>
      <c r="XER1" s="527"/>
      <c r="XES1" s="527"/>
      <c r="XET1" s="527"/>
      <c r="XEU1" s="527"/>
      <c r="XEV1" s="527"/>
      <c r="XEW1" s="527"/>
      <c r="XEX1" s="527"/>
      <c r="XEY1" s="527"/>
      <c r="XEZ1" s="527"/>
      <c r="XFA1" s="527"/>
      <c r="XFB1" s="527"/>
      <c r="XFC1" s="527"/>
      <c r="XFD1" s="527"/>
    </row>
    <row r="2" spans="1:16384" ht="16.5" thickBot="1" x14ac:dyDescent="0.3">
      <c r="B2" s="388"/>
      <c r="C2" s="305" t="s">
        <v>19</v>
      </c>
      <c r="D2" s="368" t="s">
        <v>14</v>
      </c>
      <c r="E2" s="368" t="s">
        <v>142</v>
      </c>
      <c r="F2" s="306" t="s">
        <v>285</v>
      </c>
      <c r="G2" s="306" t="s">
        <v>250</v>
      </c>
      <c r="H2" s="306" t="s">
        <v>251</v>
      </c>
      <c r="I2" s="306" t="s">
        <v>264</v>
      </c>
      <c r="J2" s="306" t="s">
        <v>265</v>
      </c>
      <c r="K2" s="402" t="s">
        <v>266</v>
      </c>
      <c r="L2" s="403" t="s">
        <v>284</v>
      </c>
      <c r="M2" s="405" t="s">
        <v>45</v>
      </c>
    </row>
    <row r="3" spans="1:16384" x14ac:dyDescent="0.25">
      <c r="B3" s="389" t="s">
        <v>246</v>
      </c>
      <c r="C3" s="107">
        <f>SUM(F3:K3)</f>
        <v>-7.4214392857427758E-2</v>
      </c>
      <c r="D3" s="108">
        <f>SUM(K25:O25)</f>
        <v>7.4590690400772347E-2</v>
      </c>
      <c r="E3" s="108">
        <f>1-D3</f>
        <v>0.92540930959922763</v>
      </c>
      <c r="F3" s="108">
        <v>-1</v>
      </c>
      <c r="G3" s="108">
        <f>M27</f>
        <v>0.375</v>
      </c>
      <c r="H3" s="108">
        <f>L27</f>
        <v>4.5497993345726982E-2</v>
      </c>
      <c r="I3" s="108">
        <f>K27</f>
        <v>0.12515458817709621</v>
      </c>
      <c r="J3" s="108">
        <f>N27</f>
        <v>1.0598964358947763E-2</v>
      </c>
      <c r="K3" s="108">
        <f>O27</f>
        <v>0.36953406126080124</v>
      </c>
      <c r="L3" s="220"/>
      <c r="M3" s="95">
        <f>SUM(G3:K3)</f>
        <v>0.92578560714257219</v>
      </c>
    </row>
    <row r="4" spans="1:16384" x14ac:dyDescent="0.25">
      <c r="B4" s="390" t="s">
        <v>247</v>
      </c>
      <c r="C4" s="93">
        <f>SUM(F4:K4)</f>
        <v>-0.14003857510574075</v>
      </c>
      <c r="D4" s="1">
        <f>SUM(P25:T25)</f>
        <v>0.21330768442337072</v>
      </c>
      <c r="E4" s="1">
        <f>1-D4</f>
        <v>0.78669231557662922</v>
      </c>
      <c r="F4" s="1">
        <v>-1</v>
      </c>
      <c r="G4" s="1">
        <f>T27</f>
        <v>0.12835685025034141</v>
      </c>
      <c r="H4" s="1">
        <f>S27</f>
        <v>0.19663177059626771</v>
      </c>
      <c r="I4" s="1">
        <f>R27</f>
        <v>0.39144287664997723</v>
      </c>
      <c r="J4" s="1">
        <f>Q27</f>
        <v>0.10275375512061902</v>
      </c>
      <c r="K4" s="1">
        <f>P27</f>
        <v>4.0776172277053928E-2</v>
      </c>
      <c r="L4" s="219"/>
      <c r="M4" s="97">
        <f>SUM(G4:K4)</f>
        <v>0.85996142489425931</v>
      </c>
    </row>
    <row r="5" spans="1:16384" x14ac:dyDescent="0.25">
      <c r="B5" s="390" t="s">
        <v>248</v>
      </c>
      <c r="C5" s="93">
        <f>SUM(F5:K5)</f>
        <v>-6.0031442655449227E-2</v>
      </c>
      <c r="D5" s="1">
        <f>SUM(E25:J25)</f>
        <v>0.28159242392931777</v>
      </c>
      <c r="E5" s="1">
        <f>1-D5</f>
        <v>0.71840757607068229</v>
      </c>
      <c r="F5" s="1">
        <v>-1</v>
      </c>
      <c r="G5" s="1">
        <f t="shared" ref="G5:K5" si="0">E27</f>
        <v>0.34592626308602642</v>
      </c>
      <c r="H5" s="1">
        <f t="shared" si="0"/>
        <v>0.2604950807044572</v>
      </c>
      <c r="I5" s="1">
        <f t="shared" si="0"/>
        <v>0.19197776419162232</v>
      </c>
      <c r="J5" s="1">
        <f t="shared" si="0"/>
        <v>0.12242808861920998</v>
      </c>
      <c r="K5" s="1">
        <f t="shared" si="0"/>
        <v>1.9141360743234789E-2</v>
      </c>
      <c r="L5" s="219">
        <f>J27</f>
        <v>2.4480578560924409E-3</v>
      </c>
      <c r="M5" s="97">
        <f>SUM(G5:L5)</f>
        <v>0.94241661520064324</v>
      </c>
    </row>
    <row r="6" spans="1:16384" x14ac:dyDescent="0.25">
      <c r="B6" s="397" t="s">
        <v>271</v>
      </c>
      <c r="C6" s="93">
        <f>SUM(F6:K6)</f>
        <v>-6.5088757396449592E-2</v>
      </c>
      <c r="D6" s="1">
        <f>SUM(U25)</f>
        <v>0.4674556213017752</v>
      </c>
      <c r="E6" s="1">
        <f>SUM(V25:W25)</f>
        <v>0.53254437869822491</v>
      </c>
      <c r="F6" s="1">
        <v>-1</v>
      </c>
      <c r="G6" s="1">
        <f>U27</f>
        <v>0.93491124260355041</v>
      </c>
      <c r="H6" s="1"/>
      <c r="I6" s="1"/>
      <c r="J6" s="1"/>
      <c r="K6" s="1"/>
      <c r="L6" s="219"/>
      <c r="M6" s="97">
        <f>SUM(G6:K6)</f>
        <v>0.93491124260355041</v>
      </c>
    </row>
    <row r="7" spans="1:16384" x14ac:dyDescent="0.25">
      <c r="B7" s="397" t="s">
        <v>272</v>
      </c>
      <c r="C7" s="93">
        <f>SUM(F7:K7)</f>
        <v>-0.10059171597633121</v>
      </c>
      <c r="D7" s="1">
        <f>SUM(V25)</f>
        <v>0.4497041420118344</v>
      </c>
      <c r="E7" s="1">
        <f>SUM(U25,W25)</f>
        <v>0.55029585798816572</v>
      </c>
      <c r="F7" s="1">
        <v>-1</v>
      </c>
      <c r="G7" s="1">
        <f>V27</f>
        <v>0.89940828402366879</v>
      </c>
      <c r="H7" s="1"/>
      <c r="I7" s="1"/>
      <c r="J7" s="1"/>
      <c r="K7" s="1"/>
      <c r="L7" s="219"/>
      <c r="M7" s="97">
        <f>SUM(G7:K7)</f>
        <v>0.89940828402366879</v>
      </c>
    </row>
    <row r="8" spans="1:16384" ht="16.5" thickBot="1" x14ac:dyDescent="0.3">
      <c r="B8" s="391" t="s">
        <v>249</v>
      </c>
      <c r="C8" s="94">
        <f>SUM(F8:H8)</f>
        <v>0.1463022508038585</v>
      </c>
      <c r="D8" s="109">
        <f>SUM(C25:D25)</f>
        <v>9.244372990353697E-2</v>
      </c>
      <c r="E8" s="109">
        <f>1-SUM(C25:D25)</f>
        <v>0.907556270096463</v>
      </c>
      <c r="F8" s="109">
        <v>-1</v>
      </c>
      <c r="G8" s="109">
        <f>C27</f>
        <v>0.66559485530546625</v>
      </c>
      <c r="H8" s="109">
        <f>D27</f>
        <v>0.48070739549839225</v>
      </c>
      <c r="I8" s="109"/>
      <c r="J8" s="109"/>
      <c r="K8" s="109"/>
      <c r="L8" s="221"/>
      <c r="M8" s="129">
        <f>SUM(G8:K8)</f>
        <v>1.1463022508038585</v>
      </c>
    </row>
    <row r="9" spans="1:16384" ht="16.5" thickBot="1" x14ac:dyDescent="0.3">
      <c r="B9" s="396"/>
      <c r="C9" s="289"/>
      <c r="D9" s="289"/>
      <c r="E9" s="289"/>
      <c r="F9" s="289"/>
      <c r="G9" s="289"/>
      <c r="H9" s="289"/>
      <c r="I9" s="289"/>
      <c r="J9" s="289"/>
    </row>
    <row r="10" spans="1:16384" ht="16.5" thickBot="1" x14ac:dyDescent="0.3">
      <c r="B10" s="387"/>
      <c r="C10" s="522" t="s">
        <v>252</v>
      </c>
      <c r="D10" s="524"/>
      <c r="E10" s="522" t="s">
        <v>0</v>
      </c>
      <c r="F10" s="523"/>
      <c r="G10" s="523"/>
      <c r="H10" s="523"/>
      <c r="I10" s="523"/>
      <c r="J10" s="524"/>
      <c r="K10" s="522" t="s">
        <v>269</v>
      </c>
      <c r="L10" s="523"/>
      <c r="M10" s="523"/>
      <c r="N10" s="523"/>
      <c r="O10" s="524"/>
      <c r="P10" s="522" t="s">
        <v>247</v>
      </c>
      <c r="Q10" s="523"/>
      <c r="R10" s="523"/>
      <c r="S10" s="523"/>
      <c r="T10" s="523"/>
      <c r="U10" s="519" t="s">
        <v>270</v>
      </c>
      <c r="V10" s="520"/>
      <c r="W10" s="521"/>
    </row>
    <row r="11" spans="1:16384" ht="16.5" thickBot="1" x14ac:dyDescent="0.3">
      <c r="B11" s="387"/>
      <c r="C11" s="29" t="s">
        <v>252</v>
      </c>
      <c r="D11" s="20" t="s">
        <v>253</v>
      </c>
      <c r="E11" s="392">
        <v>3</v>
      </c>
      <c r="F11" s="392">
        <v>4</v>
      </c>
      <c r="G11" s="392">
        <v>5</v>
      </c>
      <c r="H11" s="392">
        <v>6</v>
      </c>
      <c r="I11" s="392">
        <v>7</v>
      </c>
      <c r="J11" s="392">
        <v>8</v>
      </c>
      <c r="K11" s="29" t="s">
        <v>254</v>
      </c>
      <c r="L11" s="19" t="s">
        <v>255</v>
      </c>
      <c r="M11" s="19" t="s">
        <v>256</v>
      </c>
      <c r="N11" s="19" t="s">
        <v>257</v>
      </c>
      <c r="O11" s="20" t="s">
        <v>258</v>
      </c>
      <c r="P11" s="29" t="s">
        <v>259</v>
      </c>
      <c r="Q11" s="19" t="s">
        <v>260</v>
      </c>
      <c r="R11" s="19">
        <v>21</v>
      </c>
      <c r="S11" s="19">
        <v>20</v>
      </c>
      <c r="T11" s="217">
        <v>19</v>
      </c>
      <c r="U11" s="29" t="s">
        <v>271</v>
      </c>
      <c r="V11" s="19" t="s">
        <v>272</v>
      </c>
      <c r="W11" s="20">
        <v>13</v>
      </c>
    </row>
    <row r="12" spans="1:16384" x14ac:dyDescent="0.25">
      <c r="B12" s="356" t="s">
        <v>22</v>
      </c>
      <c r="C12" s="28">
        <f>(Inittialize!E3*(Inittialize!E3-1))/(Inittialize!$E$17*(Inittialize!$E$17-1))</f>
        <v>5.6888449171407368E-3</v>
      </c>
      <c r="D12" s="8">
        <f>(Inittialize!E3*(Inittialize!E3-1))/(Inittialize!$E$17*(Inittialize!$E$17-1)*4)</f>
        <v>1.4222112292851842E-3</v>
      </c>
      <c r="E12" s="393"/>
      <c r="F12" s="393"/>
      <c r="G12" s="393"/>
      <c r="H12" s="393"/>
      <c r="I12" s="393"/>
      <c r="J12" s="393"/>
      <c r="K12" s="28">
        <f>(Inittialize!E3*(Inittialize!E3-1)*(Inittialize!E3-2))/(Inittialize!$E$17*(Inittialize!$E$17-1)*(Inittialize!$E$17-2))</f>
        <v>4.0372447799063297E-4</v>
      </c>
      <c r="L12" s="2">
        <v>0</v>
      </c>
      <c r="M12" s="2"/>
      <c r="N12" s="2">
        <v>0</v>
      </c>
      <c r="O12" s="8">
        <f>(Inittialize!E3*(Inittialize!E3-1)*(Inittialize!E3-2))/(Inittialize!$E$17*(Inittialize!$E$17-1)*(Inittialize!$E$17-2))</f>
        <v>4.0372447799063297E-4</v>
      </c>
      <c r="P12" s="28"/>
      <c r="Q12" s="2"/>
      <c r="R12" s="2"/>
      <c r="S12" s="2"/>
      <c r="T12" s="218"/>
      <c r="U12" s="28">
        <f t="shared" ref="U12:U18" si="1">C44</f>
        <v>7.6923076923076941E-2</v>
      </c>
      <c r="V12" s="2">
        <f t="shared" ref="V12:V22" si="2">C32</f>
        <v>5.9171597633136102E-3</v>
      </c>
      <c r="W12" s="8"/>
    </row>
    <row r="13" spans="1:16384" x14ac:dyDescent="0.25">
      <c r="B13" s="354">
        <v>2</v>
      </c>
      <c r="C13" s="93">
        <f>(Inittialize!E4*(Inittialize!E4-1))/(Inittialize!$E$17*(Inittialize!$E$17-1))</f>
        <v>5.6888449171407368E-3</v>
      </c>
      <c r="D13" s="8">
        <f>(Inittialize!E4*(Inittialize!E4-1))/(Inittialize!$E$17*(Inittialize!$E$17-1)*4)</f>
        <v>1.4222112292851842E-3</v>
      </c>
      <c r="E13" s="393"/>
      <c r="F13" s="393"/>
      <c r="G13" s="393"/>
      <c r="H13" s="393"/>
      <c r="I13" s="393"/>
      <c r="J13" s="393"/>
      <c r="K13" s="93">
        <f>(Inittialize!E4*(Inittialize!E4-1)*(Inittialize!E4-2))/(Inittialize!$E$17*(Inittialize!$E$17-1)*(Inittialize!$E$17-2))</f>
        <v>4.0372447799063297E-4</v>
      </c>
      <c r="L13" s="1">
        <f>Inittialize!E4*Inittialize!E5*Inittialize!E6/(Inittialize!$E$17*(Inittialize!$E$17-1)*(Inittialize!$E$17-2))</f>
        <v>4.5957569036087864E-4</v>
      </c>
      <c r="M13" s="1"/>
      <c r="N13" s="1">
        <f>Inittialize!E4*Inittialize!E5*Inittialize!E6/(Inittialize!$E$17*(Inittialize!$E$17-1)*(Inittialize!$E$17-2)*4*4)</f>
        <v>2.8723480647554915E-5</v>
      </c>
      <c r="O13" s="9">
        <f>(Inittialize!E4*(Inittialize!E4-1)*(Inittialize!E4-2))/(Inittialize!$E$17*(Inittialize!$E$17-1)*(Inittialize!$E$17-2))</f>
        <v>4.0372447799063297E-4</v>
      </c>
      <c r="P13" s="93"/>
      <c r="Q13" s="1"/>
      <c r="R13" s="1"/>
      <c r="S13" s="1"/>
      <c r="T13" s="219"/>
      <c r="U13" s="93">
        <f t="shared" si="1"/>
        <v>7.1005917159763329E-2</v>
      </c>
      <c r="V13" s="1">
        <f t="shared" si="2"/>
        <v>1.183431952662722E-2</v>
      </c>
      <c r="W13" s="9"/>
    </row>
    <row r="14" spans="1:16384" x14ac:dyDescent="0.25">
      <c r="B14" s="354">
        <v>3</v>
      </c>
      <c r="C14" s="93">
        <f>(Inittialize!E5*(Inittialize!E5-1))/(Inittialize!$E$17*(Inittialize!$E$17-1))</f>
        <v>5.6888449171407368E-3</v>
      </c>
      <c r="D14" s="8">
        <f>(Inittialize!E5*(Inittialize!E5-1))/(Inittialize!$E$17*(Inittialize!$E$17-1)*4)</f>
        <v>1.4222112292851842E-3</v>
      </c>
      <c r="E14" s="393"/>
      <c r="F14" s="393"/>
      <c r="G14" s="393"/>
      <c r="H14" s="393"/>
      <c r="I14" s="393"/>
      <c r="J14" s="393"/>
      <c r="K14" s="93">
        <f>(Inittialize!E5*(Inittialize!E5-1)*(Inittialize!E5-2))/(Inittialize!$E$17*(Inittialize!$E$17-1)*(Inittialize!$E$17-2))</f>
        <v>4.0372447799063297E-4</v>
      </c>
      <c r="L14" s="1">
        <f>Inittialize!E5*Inittialize!E6*Inittialize!E7/(Inittialize!$E$17*(Inittialize!$E$17-1)*(Inittialize!$E$17-2))</f>
        <v>4.5957569036087864E-4</v>
      </c>
      <c r="M14" s="1"/>
      <c r="N14" s="1">
        <f>Inittialize!E5*Inittialize!E6*Inittialize!E7/(Inittialize!$E$17*(Inittialize!$E$17-1)*(Inittialize!$E$17-2)*4*4)</f>
        <v>2.8723480647554915E-5</v>
      </c>
      <c r="O14" s="9">
        <f>(Inittialize!E5*(Inittialize!E5-1)*(Inittialize!E5-2))/(Inittialize!$E$17*(Inittialize!$E$17-1)*(Inittialize!$E$17-2))</f>
        <v>4.0372447799063297E-4</v>
      </c>
      <c r="P14" s="93"/>
      <c r="Q14" s="1"/>
      <c r="R14" s="1"/>
      <c r="S14" s="1"/>
      <c r="T14" s="219"/>
      <c r="U14" s="93">
        <f t="shared" si="1"/>
        <v>6.5088757396449717E-2</v>
      </c>
      <c r="V14" s="1">
        <f t="shared" si="2"/>
        <v>1.7751479289940829E-2</v>
      </c>
      <c r="W14" s="9"/>
    </row>
    <row r="15" spans="1:16384" x14ac:dyDescent="0.25">
      <c r="B15" s="354">
        <v>4</v>
      </c>
      <c r="C15" s="93">
        <f>(Inittialize!E6*(Inittialize!E6-1))/(Inittialize!$E$17*(Inittialize!$E$17-1))</f>
        <v>5.6888449171407368E-3</v>
      </c>
      <c r="D15" s="8">
        <f>(Inittialize!E6*(Inittialize!E6-1))/(Inittialize!$E$17*(Inittialize!$E$17-1)*4)</f>
        <v>1.4222112292851842E-3</v>
      </c>
      <c r="E15" s="393"/>
      <c r="F15" s="393"/>
      <c r="G15" s="393"/>
      <c r="H15" s="393"/>
      <c r="I15" s="393"/>
      <c r="J15" s="393"/>
      <c r="K15" s="93">
        <f>(Inittialize!E6*(Inittialize!E6-1)*(Inittialize!E6-2))/(Inittialize!$E$17*(Inittialize!$E$17-1)*(Inittialize!$E$17-2))</f>
        <v>4.0372447799063297E-4</v>
      </c>
      <c r="L15" s="1">
        <f>Inittialize!E6*Inittialize!E7*Inittialize!E8/(Inittialize!$E$17*(Inittialize!$E$17-1)*(Inittialize!$E$17-2))</f>
        <v>4.5957569036087864E-4</v>
      </c>
      <c r="M15" s="1"/>
      <c r="N15" s="1">
        <f>Inittialize!E6*Inittialize!E7*Inittialize!E8/(Inittialize!$E$17*(Inittialize!$E$17-1)*(Inittialize!$E$17-2)*4*4)</f>
        <v>2.8723480647554915E-5</v>
      </c>
      <c r="O15" s="9">
        <f>(Inittialize!E6*(Inittialize!E6-1)*(Inittialize!E6-2))/(Inittialize!$E$17*(Inittialize!$E$17-1)*(Inittialize!$E$17-2))</f>
        <v>4.0372447799063297E-4</v>
      </c>
      <c r="P15" s="93"/>
      <c r="Q15" s="1"/>
      <c r="R15" s="1"/>
      <c r="S15" s="1"/>
      <c r="T15" s="219"/>
      <c r="U15" s="93">
        <f t="shared" si="1"/>
        <v>5.9171597633136105E-2</v>
      </c>
      <c r="V15" s="1">
        <f t="shared" si="2"/>
        <v>2.3668639053254441E-2</v>
      </c>
      <c r="W15" s="9"/>
    </row>
    <row r="16" spans="1:16384" x14ac:dyDescent="0.25">
      <c r="B16" s="354">
        <v>5</v>
      </c>
      <c r="C16" s="93">
        <f>(Inittialize!E7*(Inittialize!E7-1))/(Inittialize!$E$17*(Inittialize!$E$17-1))</f>
        <v>5.6888449171407368E-3</v>
      </c>
      <c r="D16" s="8">
        <f>(Inittialize!E7*(Inittialize!E7-1))/(Inittialize!$E$17*(Inittialize!$E$17-1)*4)</f>
        <v>1.4222112292851842E-3</v>
      </c>
      <c r="E16" s="393"/>
      <c r="F16" s="393"/>
      <c r="G16" s="393"/>
      <c r="H16" s="393"/>
      <c r="I16" s="393"/>
      <c r="J16" s="393"/>
      <c r="K16" s="93">
        <f>(Inittialize!E7*(Inittialize!E7-1)*(Inittialize!E7-2))/(Inittialize!$E$17*(Inittialize!$E$17-1)*(Inittialize!$E$17-2))</f>
        <v>4.0372447799063297E-4</v>
      </c>
      <c r="L16" s="1">
        <f>Inittialize!E7*Inittialize!E8*Inittialize!E9/(Inittialize!$E$17*(Inittialize!$E$17-1)*(Inittialize!$E$17-2))</f>
        <v>4.5957569036087864E-4</v>
      </c>
      <c r="M16" s="1"/>
      <c r="N16" s="1">
        <f>Inittialize!E7*Inittialize!E8*Inittialize!E9/(Inittialize!$E$17*(Inittialize!$E$17-1)*(Inittialize!$E$17-2)*4*4)</f>
        <v>2.8723480647554915E-5</v>
      </c>
      <c r="O16" s="9">
        <f>(Inittialize!E7*(Inittialize!E7-1)*(Inittialize!E7-2))/(Inittialize!$E$17*(Inittialize!$E$17-1)*(Inittialize!$E$17-2))</f>
        <v>4.0372447799063297E-4</v>
      </c>
      <c r="P16" s="93"/>
      <c r="Q16" s="1"/>
      <c r="R16" s="1"/>
      <c r="S16" s="1"/>
      <c r="T16" s="219"/>
      <c r="U16" s="93">
        <f t="shared" si="1"/>
        <v>5.3254437869822494E-2</v>
      </c>
      <c r="V16" s="1">
        <f t="shared" si="2"/>
        <v>2.9585798816568053E-2</v>
      </c>
      <c r="W16" s="9"/>
    </row>
    <row r="17" spans="1:23" x14ac:dyDescent="0.25">
      <c r="B17" s="354">
        <v>6</v>
      </c>
      <c r="C17" s="93">
        <f>(Inittialize!E8*(Inittialize!E8-1))/(Inittialize!$E$17*(Inittialize!$E$17-1))</f>
        <v>5.6888449171407368E-3</v>
      </c>
      <c r="D17" s="8">
        <f>(Inittialize!E8*(Inittialize!E8-1))/(Inittialize!$E$17*(Inittialize!$E$17-1)*4)</f>
        <v>1.4222112292851842E-3</v>
      </c>
      <c r="E17" s="393"/>
      <c r="F17" s="393"/>
      <c r="G17" s="393"/>
      <c r="H17" s="393"/>
      <c r="I17" s="393"/>
      <c r="J17" s="393"/>
      <c r="K17" s="93">
        <f>(Inittialize!E8*(Inittialize!E8-1)*(Inittialize!E8-2))/(Inittialize!$E$17*(Inittialize!$E$17-1)*(Inittialize!$E$17-2))</f>
        <v>4.0372447799063297E-4</v>
      </c>
      <c r="L17" s="1">
        <f>Inittialize!E8*Inittialize!E9*Inittialize!E10/(Inittialize!$E$17*(Inittialize!$E$17-1)*(Inittialize!$E$17-2))</f>
        <v>4.5957569036087864E-4</v>
      </c>
      <c r="M17" s="1"/>
      <c r="N17" s="1">
        <f>Inittialize!E8*Inittialize!E9*Inittialize!E10/(Inittialize!$E$17*(Inittialize!$E$17-1)*(Inittialize!$E$17-2)*4*4)</f>
        <v>2.8723480647554915E-5</v>
      </c>
      <c r="O17" s="9">
        <f>(Inittialize!E8*(Inittialize!E8-1)*(Inittialize!E8-2))/(Inittialize!$E$17*(Inittialize!$E$17-1)*(Inittialize!$E$17-2))</f>
        <v>4.0372447799063297E-4</v>
      </c>
      <c r="P17" s="93"/>
      <c r="Q17" s="1"/>
      <c r="R17" s="1"/>
      <c r="S17" s="1"/>
      <c r="T17" s="219"/>
      <c r="U17" s="93">
        <f t="shared" si="1"/>
        <v>4.7337278106508882E-2</v>
      </c>
      <c r="V17" s="1">
        <f t="shared" si="2"/>
        <v>3.5502958579881665E-2</v>
      </c>
      <c r="W17" s="9"/>
    </row>
    <row r="18" spans="1:23" x14ac:dyDescent="0.25">
      <c r="B18" s="354">
        <v>7</v>
      </c>
      <c r="C18" s="93">
        <f>(Inittialize!E9*(Inittialize!E9-1))/(Inittialize!$E$17*(Inittialize!$E$17-1))</f>
        <v>5.6888449171407368E-3</v>
      </c>
      <c r="D18" s="8">
        <f>(Inittialize!E9*(Inittialize!E9-1))/(Inittialize!$E$17*(Inittialize!$E$17-1)*4)</f>
        <v>1.4222112292851842E-3</v>
      </c>
      <c r="E18" s="393"/>
      <c r="F18" s="393"/>
      <c r="G18" s="393"/>
      <c r="H18" s="393"/>
      <c r="I18" s="393"/>
      <c r="J18" s="393"/>
      <c r="K18" s="93">
        <f>(Inittialize!E9*(Inittialize!E9-1)*(Inittialize!E9-2))/(Inittialize!$E$17*(Inittialize!$E$17-1)*(Inittialize!$E$17-2))</f>
        <v>4.0372447799063297E-4</v>
      </c>
      <c r="L18" s="1">
        <f>Inittialize!E9*Inittialize!E10*Inittialize!E11/(Inittialize!$E$17*(Inittialize!$E$17-1)*(Inittialize!$E$17-2))</f>
        <v>4.5957569036087864E-4</v>
      </c>
      <c r="M18" s="1"/>
      <c r="N18" s="1">
        <f>Inittialize!E9*Inittialize!E10*Inittialize!E11/(Inittialize!$E$17*(Inittialize!$E$17-1)*(Inittialize!$E$17-2)*4*4)</f>
        <v>2.8723480647554915E-5</v>
      </c>
      <c r="O18" s="9">
        <f>(Inittialize!E9*(Inittialize!E9-1)*(Inittialize!E9-2))/(Inittialize!$E$17*(Inittialize!$E$17-1)*(Inittialize!$E$17-2))</f>
        <v>4.0372447799063297E-4</v>
      </c>
      <c r="P18" s="93"/>
      <c r="Q18" s="1"/>
      <c r="R18" s="1"/>
      <c r="S18" s="1"/>
      <c r="T18" s="219"/>
      <c r="U18" s="93">
        <f t="shared" si="1"/>
        <v>9.4674556213017763E-2</v>
      </c>
      <c r="V18" s="1">
        <f t="shared" si="2"/>
        <v>4.1420118343195277E-2</v>
      </c>
      <c r="W18" s="9"/>
    </row>
    <row r="19" spans="1:23" x14ac:dyDescent="0.25">
      <c r="B19" s="354">
        <v>8</v>
      </c>
      <c r="C19" s="93">
        <f>(Inittialize!E10*(Inittialize!E10-1))/(Inittialize!$E$17*(Inittialize!$E$17-1))</f>
        <v>5.6888449171407368E-3</v>
      </c>
      <c r="D19" s="8">
        <f>(Inittialize!E10*(Inittialize!E10-1))/(Inittialize!$E$17*(Inittialize!$E$17-1)*4)</f>
        <v>1.4222112292851842E-3</v>
      </c>
      <c r="E19" s="393"/>
      <c r="F19" s="393"/>
      <c r="G19" s="393"/>
      <c r="H19" s="393"/>
      <c r="I19" s="393"/>
      <c r="J19" s="393"/>
      <c r="K19" s="93">
        <f>(Inittialize!E10*(Inittialize!E10-1)*(Inittialize!E10-2))/(Inittialize!$E$17*(Inittialize!$E$17-1)*(Inittialize!$E$17-2))</f>
        <v>4.0372447799063297E-4</v>
      </c>
      <c r="L19" s="1">
        <f>Inittialize!E10*Inittialize!E11*Inittialize!E13/(Inittialize!$E$17*(Inittialize!$E$17-1)*(Inittialize!$E$17-2))</f>
        <v>4.5957569036087864E-4</v>
      </c>
      <c r="M19" s="1"/>
      <c r="N19" s="1">
        <f>Inittialize!E10*Inittialize!E11*Inittialize!E13/(Inittialize!$E$17*(Inittialize!$E$17-1)*(Inittialize!$E$17-2)*4*4)</f>
        <v>2.8723480647554915E-5</v>
      </c>
      <c r="O19" s="9">
        <f>(Inittialize!E10*(Inittialize!E10-1)*(Inittialize!E10-2))/(Inittialize!$E$17*(Inittialize!$E$17-1)*(Inittialize!$E$17-2))</f>
        <v>4.0372447799063297E-4</v>
      </c>
      <c r="P19" s="93"/>
      <c r="Q19" s="1"/>
      <c r="R19" s="1"/>
      <c r="S19" s="1"/>
      <c r="T19" s="219"/>
      <c r="U19" s="93"/>
      <c r="V19" s="1">
        <f t="shared" si="2"/>
        <v>4.7337278106508889E-2</v>
      </c>
      <c r="W19" s="9"/>
    </row>
    <row r="20" spans="1:23" x14ac:dyDescent="0.25">
      <c r="B20" s="354">
        <v>9</v>
      </c>
      <c r="C20" s="93">
        <f>(Inittialize!E11*(Inittialize!E11-1))/(Inittialize!$E$17*(Inittialize!$E$17-1))</f>
        <v>5.6888449171407368E-3</v>
      </c>
      <c r="D20" s="8">
        <f>(Inittialize!E11*(Inittialize!E11-1))/(Inittialize!$E$17*(Inittialize!$E$17-1)*4)</f>
        <v>1.4222112292851842E-3</v>
      </c>
      <c r="E20" s="393"/>
      <c r="F20" s="393"/>
      <c r="G20" s="393"/>
      <c r="H20" s="393"/>
      <c r="I20" s="393"/>
      <c r="J20" s="393"/>
      <c r="K20" s="93">
        <f>(Inittialize!E11*(Inittialize!E11-1)*(Inittialize!E11-2))/(Inittialize!$E$17*(Inittialize!$E$17-1)*(Inittialize!$E$17-2))</f>
        <v>4.0372447799063297E-4</v>
      </c>
      <c r="L20" s="1">
        <f>Inittialize!E11*Inittialize!E13*Inittialize!E14/(Inittialize!$E$17*(Inittialize!$E$17-1)*(Inittialize!$E$17-2))</f>
        <v>4.5957569036087864E-4</v>
      </c>
      <c r="M20" s="1"/>
      <c r="N20" s="1">
        <f>Inittialize!E11*Inittialize!E13*Inittialize!E14/(Inittialize!$E$17*(Inittialize!$E$17-1)*(Inittialize!$E$17-2)*4*4)</f>
        <v>2.8723480647554915E-5</v>
      </c>
      <c r="O20" s="9">
        <f>(Inittialize!E11*(Inittialize!E11-1)*(Inittialize!E11-2))/(Inittialize!$E$17*(Inittialize!$E$17-1)*(Inittialize!$E$17-2))</f>
        <v>4.0372447799063297E-4</v>
      </c>
      <c r="P20" s="93"/>
      <c r="Q20" s="1"/>
      <c r="R20" s="1"/>
      <c r="S20" s="1"/>
      <c r="T20" s="219"/>
      <c r="U20" s="93"/>
      <c r="V20" s="1">
        <f t="shared" si="2"/>
        <v>5.32544378698225E-2</v>
      </c>
      <c r="W20" s="9"/>
    </row>
    <row r="21" spans="1:23" x14ac:dyDescent="0.25">
      <c r="B21" s="354">
        <v>10</v>
      </c>
      <c r="C21" s="93">
        <f>(Inittialize!E13*(Inittialize!E13-1))/(Inittialize!$E$17*(Inittialize!$E$17-1))</f>
        <v>5.6888449171407368E-3</v>
      </c>
      <c r="D21" s="8">
        <f>(Inittialize!E13*(Inittialize!E13-1))/(Inittialize!$E$17*(Inittialize!$E$17-1)*4)</f>
        <v>1.4222112292851842E-3</v>
      </c>
      <c r="E21" s="393"/>
      <c r="F21" s="393"/>
      <c r="G21" s="393"/>
      <c r="H21" s="393"/>
      <c r="I21" s="393"/>
      <c r="J21" s="393"/>
      <c r="K21" s="93">
        <f>(Inittialize!E13*(Inittialize!E13-1)*(Inittialize!E13-2))/(Inittialize!$E$17*(Inittialize!$E$17-1)*(Inittialize!$E$17-2))</f>
        <v>4.0372447799063297E-4</v>
      </c>
      <c r="L21" s="1">
        <f>Inittialize!E13*Inittialize!E14*Inittialize!E15/(Inittialize!$E$17*(Inittialize!$E$17-1)*(Inittialize!$E$17-2))</f>
        <v>4.5957569036087864E-4</v>
      </c>
      <c r="M21" s="1"/>
      <c r="N21" s="1">
        <f>Inittialize!E13*Inittialize!E14*Inittialize!E15/(Inittialize!$E$17*(Inittialize!$E$17-1)*(Inittialize!$E$17-2)*4*4)</f>
        <v>2.8723480647554915E-5</v>
      </c>
      <c r="O21" s="9">
        <f>(Inittialize!E13*(Inittialize!E13-1)*(Inittialize!E13-2))/(Inittialize!$E$17*(Inittialize!$E$17-1)*(Inittialize!$E$17-2)*4*4)</f>
        <v>2.523277987441456E-5</v>
      </c>
      <c r="P21" s="93"/>
      <c r="Q21" s="1"/>
      <c r="R21" s="1"/>
      <c r="S21" s="1"/>
      <c r="T21" s="219"/>
      <c r="U21" s="93"/>
      <c r="V21" s="1">
        <f t="shared" si="2"/>
        <v>9.4674556213017763E-2</v>
      </c>
      <c r="W21" s="9"/>
    </row>
    <row r="22" spans="1:23" x14ac:dyDescent="0.25">
      <c r="B22" s="354" t="s">
        <v>261</v>
      </c>
      <c r="C22" s="93">
        <f>(Inittialize!E14*(Inittialize!E14-1))/(Inittialize!$E$17*(Inittialize!$E$17-1))</f>
        <v>5.6888449171407368E-3</v>
      </c>
      <c r="D22" s="8">
        <f>(Inittialize!E14*(Inittialize!E14-1))/(Inittialize!$E$17*(Inittialize!$E$17-1)*4)</f>
        <v>1.4222112292851842E-3</v>
      </c>
      <c r="E22" s="393"/>
      <c r="F22" s="393"/>
      <c r="G22" s="393"/>
      <c r="H22" s="393"/>
      <c r="I22" s="393"/>
      <c r="J22" s="393"/>
      <c r="K22" s="93">
        <f>(Inittialize!E14*(Inittialize!E14-1)*(Inittialize!E14-2))/(Inittialize!$E$17*(Inittialize!$E$17-1)*(Inittialize!$E$17-2))</f>
        <v>4.0372447799063297E-4</v>
      </c>
      <c r="L22" s="1">
        <f>Inittialize!E14*Inittialize!E15*Inittialize!E16/(Inittialize!$E$17*(Inittialize!$E$17-1)*(Inittialize!$E$17-2))</f>
        <v>4.5957569036087864E-4</v>
      </c>
      <c r="M22" s="1"/>
      <c r="N22" s="1">
        <f>Inittialize!E14*Inittialize!E15*Inittialize!E16/(Inittialize!$E$17*(Inittialize!$E$17-1)*(Inittialize!$E$17-2)*4*4)</f>
        <v>2.8723480647554915E-5</v>
      </c>
      <c r="O22" s="9">
        <f>(Inittialize!E14*(Inittialize!E14-1)*(Inittialize!E14-2))/(Inittialize!$E$17*(Inittialize!$E$17-1)*(Inittialize!$E$17-2)*4*4)</f>
        <v>2.523277987441456E-5</v>
      </c>
      <c r="P22" s="93"/>
      <c r="Q22" s="1"/>
      <c r="R22" s="1"/>
      <c r="S22" s="1"/>
      <c r="T22" s="219"/>
      <c r="U22" s="93"/>
      <c r="V22" s="1">
        <f t="shared" si="2"/>
        <v>8.8757396449704151E-2</v>
      </c>
      <c r="W22" s="9"/>
    </row>
    <row r="23" spans="1:23" x14ac:dyDescent="0.25">
      <c r="B23" s="354" t="s">
        <v>262</v>
      </c>
      <c r="C23" s="93">
        <f>(Inittialize!E15*(Inittialize!E15-1))/(Inittialize!$E$17*(Inittialize!$E$17-1))</f>
        <v>5.6888449171407368E-3</v>
      </c>
      <c r="D23" s="8">
        <f>(Inittialize!E15*(Inittialize!E15-1))/(Inittialize!$E$17*(Inittialize!$E$17-1)*4)</f>
        <v>1.4222112292851842E-3</v>
      </c>
      <c r="E23" s="393"/>
      <c r="F23" s="393"/>
      <c r="G23" s="393"/>
      <c r="H23" s="393"/>
      <c r="I23" s="393"/>
      <c r="J23" s="393"/>
      <c r="K23" s="93">
        <f>(Inittialize!E15*(Inittialize!E15-1)*(Inittialize!E15-2))/(Inittialize!$E$17*(Inittialize!$E$17-1)*(Inittialize!$E$17-2))</f>
        <v>4.0372447799063297E-4</v>
      </c>
      <c r="L23" s="1">
        <f>Inittialize!E15*Inittialize!E16*Inittialize!E3/(Inittialize!$E$17*(Inittialize!$E$17-1)*(Inittialize!$E$17-2))</f>
        <v>4.5957569036087864E-4</v>
      </c>
      <c r="M23" s="1"/>
      <c r="N23" s="1">
        <f>Inittialize!E15*Inittialize!E16*Inittialize!E3/(Inittialize!$E$17*(Inittialize!$E$17-1)*(Inittialize!$E$17-2)*4*4)</f>
        <v>2.8723480647554915E-5</v>
      </c>
      <c r="O23" s="9">
        <f>(Inittialize!E15*(Inittialize!E15-1)*(Inittialize!E15-2))/(Inittialize!$E$17*(Inittialize!$E$17-1)*(Inittialize!$E$17-2)*4*4)</f>
        <v>2.523277987441456E-5</v>
      </c>
      <c r="P23" s="93"/>
      <c r="Q23" s="1"/>
      <c r="R23" s="1"/>
      <c r="S23" s="1"/>
      <c r="T23" s="219"/>
      <c r="U23" s="93"/>
      <c r="V23" s="1"/>
      <c r="W23" s="9"/>
    </row>
    <row r="24" spans="1:23" ht="16.5" thickBot="1" x14ac:dyDescent="0.3">
      <c r="B24" s="355" t="s">
        <v>263</v>
      </c>
      <c r="C24" s="370">
        <f>(Inittialize!E16*(Inittialize!E16-1))/(Inittialize!$E$17*(Inittialize!$E$17-1))</f>
        <v>5.6888449171407368E-3</v>
      </c>
      <c r="D24" s="8">
        <f>(Inittialize!E16*(Inittialize!E16-1))/(Inittialize!$E$17*(Inittialize!$E$17-1)*4)</f>
        <v>1.4222112292851842E-3</v>
      </c>
      <c r="E24" s="289"/>
      <c r="F24" s="289"/>
      <c r="G24" s="289"/>
      <c r="H24" s="289"/>
      <c r="I24" s="289"/>
      <c r="J24" s="289"/>
      <c r="K24" s="370">
        <f>(Inittialize!E16*(Inittialize!E16-1)*(Inittialize!E16-2))/(Inittialize!$E$17*(Inittialize!$E$17-1)*(Inittialize!$E$17-2))</f>
        <v>4.0372447799063297E-4</v>
      </c>
      <c r="L24" s="26">
        <f>Inittialize!E16*Inittialize!E17*Inittialize!E18/(Inittialize!$E$17*(Inittialize!$E$17-1)*(Inittialize!$E$17-2))</f>
        <v>0</v>
      </c>
      <c r="M24" s="26"/>
      <c r="N24" s="26">
        <v>0</v>
      </c>
      <c r="O24" s="27">
        <f>(Inittialize!E16*(Inittialize!E16-1)*(Inittialize!E16-2))/(Inittialize!$E$17*(Inittialize!$E$17-1)*(Inittialize!$E$17-2)*4*4)</f>
        <v>2.523277987441456E-5</v>
      </c>
      <c r="P24" s="370"/>
      <c r="Q24" s="26"/>
      <c r="R24" s="26"/>
      <c r="S24" s="26"/>
      <c r="T24" s="395"/>
      <c r="U24" s="370"/>
      <c r="V24" s="26"/>
      <c r="W24" s="27"/>
    </row>
    <row r="25" spans="1:23" ht="16.5" thickBot="1" x14ac:dyDescent="0.3">
      <c r="B25" s="387" t="s">
        <v>2</v>
      </c>
      <c r="C25" s="29">
        <f>SUM(C12:C24)</f>
        <v>7.3954983922829579E-2</v>
      </c>
      <c r="D25" s="20">
        <f>SUM(D12:D24)</f>
        <v>1.8488745980707395E-2</v>
      </c>
      <c r="E25" s="392">
        <f>E152</f>
        <v>0.17296313154301321</v>
      </c>
      <c r="F25" s="392">
        <f>E190</f>
        <v>8.6831693568152402E-2</v>
      </c>
      <c r="G25" s="392">
        <f>E224</f>
        <v>1.9197776419162232E-2</v>
      </c>
      <c r="H25" s="392">
        <f>E248</f>
        <v>2.4005507572394114E-3</v>
      </c>
      <c r="I25" s="392">
        <f>E270</f>
        <v>1.8951842320034446E-4</v>
      </c>
      <c r="J25" s="392">
        <f>E284</f>
        <v>9.7532185501690879E-6</v>
      </c>
      <c r="K25" s="29">
        <f>SUM(K12:K21)</f>
        <v>4.0372447799063294E-3</v>
      </c>
      <c r="L25" s="19">
        <f t="shared" ref="L25:O25" si="3">SUM(L12:L21)</f>
        <v>4.1361812132479072E-3</v>
      </c>
      <c r="M25" s="19">
        <f>1/(4*4)</f>
        <v>6.25E-2</v>
      </c>
      <c r="N25" s="19">
        <f t="shared" si="3"/>
        <v>2.585113258279942E-4</v>
      </c>
      <c r="O25" s="20">
        <f t="shared" si="3"/>
        <v>3.6587530817901114E-3</v>
      </c>
      <c r="P25" s="29">
        <f>(Inittialize!E9*(Inittialize!E9-1)*(Inittialize!E9-2))/(Inittialize!$E$17*(Inittialize!$E$17-1)*(Inittialize!$E$17-2))</f>
        <v>4.0372447799063297E-4</v>
      </c>
      <c r="Q25" s="19">
        <f>C75/(4*4)</f>
        <v>4.8930359581247154E-3</v>
      </c>
      <c r="R25" s="19">
        <f>C75</f>
        <v>7.8288575329995447E-2</v>
      </c>
      <c r="S25" s="19">
        <f>C74</f>
        <v>6.5543923532089238E-2</v>
      </c>
      <c r="T25" s="217">
        <f>C73</f>
        <v>6.4178425125170704E-2</v>
      </c>
      <c r="U25" s="29">
        <f>SUM(U12:U24)</f>
        <v>0.4674556213017752</v>
      </c>
      <c r="V25" s="19">
        <f>SUM(V12:V24)</f>
        <v>0.4497041420118344</v>
      </c>
      <c r="W25" s="20">
        <f>C43</f>
        <v>8.2840236686390553E-2</v>
      </c>
    </row>
    <row r="26" spans="1:23" x14ac:dyDescent="0.25">
      <c r="B26" s="239" t="s">
        <v>46</v>
      </c>
      <c r="C26" s="28">
        <v>8</v>
      </c>
      <c r="D26" s="8">
        <v>25</v>
      </c>
      <c r="E26" s="393">
        <v>1</v>
      </c>
      <c r="F26" s="393">
        <v>2</v>
      </c>
      <c r="G26" s="393">
        <v>9</v>
      </c>
      <c r="H26" s="393">
        <v>50</v>
      </c>
      <c r="I26" s="393">
        <v>100</v>
      </c>
      <c r="J26" s="393">
        <v>250</v>
      </c>
      <c r="K26" s="28">
        <v>30</v>
      </c>
      <c r="L26" s="2">
        <v>10</v>
      </c>
      <c r="M26" s="2">
        <v>5</v>
      </c>
      <c r="N26" s="2">
        <v>40</v>
      </c>
      <c r="O26" s="8">
        <v>100</v>
      </c>
      <c r="P26" s="28">
        <v>100</v>
      </c>
      <c r="Q26" s="2">
        <v>20</v>
      </c>
      <c r="R26" s="2">
        <v>4</v>
      </c>
      <c r="S26" s="2">
        <v>2</v>
      </c>
      <c r="T26" s="218">
        <v>1</v>
      </c>
      <c r="U26" s="107">
        <v>1</v>
      </c>
      <c r="V26" s="108">
        <v>1</v>
      </c>
      <c r="W26" s="57"/>
    </row>
    <row r="27" spans="1:23" ht="16.5" thickBot="1" x14ac:dyDescent="0.3">
      <c r="B27" s="99" t="s">
        <v>125</v>
      </c>
      <c r="C27" s="94">
        <f>C25*(C26+1)</f>
        <v>0.66559485530546625</v>
      </c>
      <c r="D27" s="10">
        <f>D25*(D26+1)</f>
        <v>0.48070739549839225</v>
      </c>
      <c r="E27" s="394">
        <f t="shared" ref="E27" si="4">E25*(E26+1)</f>
        <v>0.34592626308602642</v>
      </c>
      <c r="F27" s="394">
        <f t="shared" ref="F27" si="5">F25*(F26+1)</f>
        <v>0.2604950807044572</v>
      </c>
      <c r="G27" s="394">
        <f t="shared" ref="G27" si="6">G25*(G26+1)</f>
        <v>0.19197776419162232</v>
      </c>
      <c r="H27" s="394">
        <f t="shared" ref="H27" si="7">H25*(H26+1)</f>
        <v>0.12242808861920998</v>
      </c>
      <c r="I27" s="394">
        <f t="shared" ref="I27" si="8">I25*(I26+1)</f>
        <v>1.9141360743234789E-2</v>
      </c>
      <c r="J27" s="394">
        <f t="shared" ref="J27" si="9">J25*(J26+1)</f>
        <v>2.4480578560924409E-3</v>
      </c>
      <c r="K27" s="94">
        <f>K25*(K26+1)</f>
        <v>0.12515458817709621</v>
      </c>
      <c r="L27" s="109">
        <f t="shared" ref="L27:V27" si="10">L25*(L26+1)</f>
        <v>4.5497993345726982E-2</v>
      </c>
      <c r="M27" s="109">
        <f t="shared" si="10"/>
        <v>0.375</v>
      </c>
      <c r="N27" s="109">
        <f t="shared" si="10"/>
        <v>1.0598964358947763E-2</v>
      </c>
      <c r="O27" s="10">
        <f t="shared" si="10"/>
        <v>0.36953406126080124</v>
      </c>
      <c r="P27" s="94">
        <f t="shared" si="10"/>
        <v>4.0776172277053928E-2</v>
      </c>
      <c r="Q27" s="109">
        <f t="shared" si="10"/>
        <v>0.10275375512061902</v>
      </c>
      <c r="R27" s="109">
        <f t="shared" si="10"/>
        <v>0.39144287664997723</v>
      </c>
      <c r="S27" s="109">
        <f t="shared" si="10"/>
        <v>0.19663177059626771</v>
      </c>
      <c r="T27" s="221">
        <f t="shared" si="10"/>
        <v>0.12835685025034141</v>
      </c>
      <c r="U27" s="99">
        <f t="shared" si="10"/>
        <v>0.93491124260355041</v>
      </c>
      <c r="V27" s="221">
        <f t="shared" si="10"/>
        <v>0.89940828402366879</v>
      </c>
      <c r="W27" s="10"/>
    </row>
    <row r="29" spans="1:23" s="337" customFormat="1" x14ac:dyDescent="0.25">
      <c r="A29" s="525" t="s">
        <v>273</v>
      </c>
      <c r="B29" s="525"/>
      <c r="C29" s="525"/>
      <c r="D29" s="525"/>
      <c r="E29" s="525"/>
      <c r="F29" s="525"/>
      <c r="G29" s="525"/>
      <c r="H29" s="525"/>
      <c r="I29" s="525"/>
      <c r="J29" s="525"/>
      <c r="K29" s="525"/>
      <c r="L29" s="525"/>
      <c r="M29" s="525"/>
      <c r="N29" s="525"/>
      <c r="O29" s="525"/>
      <c r="P29" s="525"/>
      <c r="Q29" s="525"/>
      <c r="R29" s="525"/>
      <c r="S29" s="525"/>
      <c r="T29" s="525"/>
    </row>
    <row r="31" spans="1:23" x14ac:dyDescent="0.25">
      <c r="B31" s="1" t="s">
        <v>2</v>
      </c>
      <c r="C31" s="1" t="s">
        <v>14</v>
      </c>
      <c r="E31" s="1"/>
      <c r="F31" s="1">
        <v>1</v>
      </c>
      <c r="G31" s="1">
        <v>2</v>
      </c>
      <c r="H31" s="1">
        <v>3</v>
      </c>
      <c r="I31" s="1">
        <v>4</v>
      </c>
      <c r="J31" s="1">
        <v>5</v>
      </c>
      <c r="K31" s="1">
        <v>6</v>
      </c>
      <c r="L31" s="1">
        <v>7</v>
      </c>
      <c r="M31" s="1">
        <v>8</v>
      </c>
      <c r="N31" s="1">
        <v>9</v>
      </c>
      <c r="O31" s="1">
        <v>10</v>
      </c>
    </row>
    <row r="32" spans="1:23" x14ac:dyDescent="0.25">
      <c r="B32" s="1">
        <v>2</v>
      </c>
      <c r="C32" s="1">
        <f t="shared" ref="C32:C50" si="11">SUMIF($F$32:$O$41,B32,$F$44:$O$53)</f>
        <v>5.9171597633136102E-3</v>
      </c>
      <c r="E32" s="1">
        <v>1</v>
      </c>
      <c r="F32" s="1">
        <f>$E32+F$31</f>
        <v>2</v>
      </c>
      <c r="G32" s="1">
        <f t="shared" ref="G32:O32" si="12">$E32+G$31</f>
        <v>3</v>
      </c>
      <c r="H32" s="1">
        <f t="shared" si="12"/>
        <v>4</v>
      </c>
      <c r="I32" s="1">
        <f t="shared" si="12"/>
        <v>5</v>
      </c>
      <c r="J32" s="1">
        <f t="shared" si="12"/>
        <v>6</v>
      </c>
      <c r="K32" s="1">
        <f t="shared" si="12"/>
        <v>7</v>
      </c>
      <c r="L32" s="1">
        <f t="shared" si="12"/>
        <v>8</v>
      </c>
      <c r="M32" s="1">
        <f t="shared" si="12"/>
        <v>9</v>
      </c>
      <c r="N32" s="1">
        <f t="shared" si="12"/>
        <v>10</v>
      </c>
      <c r="O32" s="1">
        <f t="shared" si="12"/>
        <v>11</v>
      </c>
    </row>
    <row r="33" spans="2:15" x14ac:dyDescent="0.25">
      <c r="B33" s="1">
        <v>3</v>
      </c>
      <c r="C33" s="1">
        <f t="shared" si="11"/>
        <v>1.183431952662722E-2</v>
      </c>
      <c r="E33" s="1">
        <v>2</v>
      </c>
      <c r="F33" s="1">
        <f t="shared" ref="F33:O41" si="13">$E33+F$31</f>
        <v>3</v>
      </c>
      <c r="G33" s="1">
        <f t="shared" si="13"/>
        <v>4</v>
      </c>
      <c r="H33" s="1">
        <f t="shared" si="13"/>
        <v>5</v>
      </c>
      <c r="I33" s="1">
        <f t="shared" si="13"/>
        <v>6</v>
      </c>
      <c r="J33" s="1">
        <f t="shared" si="13"/>
        <v>7</v>
      </c>
      <c r="K33" s="1">
        <f t="shared" si="13"/>
        <v>8</v>
      </c>
      <c r="L33" s="1">
        <f t="shared" si="13"/>
        <v>9</v>
      </c>
      <c r="M33" s="1">
        <f t="shared" si="13"/>
        <v>10</v>
      </c>
      <c r="N33" s="1">
        <f t="shared" si="13"/>
        <v>11</v>
      </c>
      <c r="O33" s="1">
        <f t="shared" si="13"/>
        <v>12</v>
      </c>
    </row>
    <row r="34" spans="2:15" x14ac:dyDescent="0.25">
      <c r="B34" s="1">
        <v>4</v>
      </c>
      <c r="C34" s="1">
        <f t="shared" si="11"/>
        <v>1.7751479289940829E-2</v>
      </c>
      <c r="E34" s="1">
        <v>3</v>
      </c>
      <c r="F34" s="1">
        <f t="shared" si="13"/>
        <v>4</v>
      </c>
      <c r="G34" s="1">
        <f t="shared" si="13"/>
        <v>5</v>
      </c>
      <c r="H34" s="1">
        <f t="shared" si="13"/>
        <v>6</v>
      </c>
      <c r="I34" s="1">
        <f t="shared" si="13"/>
        <v>7</v>
      </c>
      <c r="J34" s="1">
        <f t="shared" si="13"/>
        <v>8</v>
      </c>
      <c r="K34" s="1">
        <f t="shared" si="13"/>
        <v>9</v>
      </c>
      <c r="L34" s="1">
        <f t="shared" si="13"/>
        <v>10</v>
      </c>
      <c r="M34" s="1">
        <f t="shared" si="13"/>
        <v>11</v>
      </c>
      <c r="N34" s="1">
        <f t="shared" si="13"/>
        <v>12</v>
      </c>
      <c r="O34" s="1">
        <f t="shared" si="13"/>
        <v>13</v>
      </c>
    </row>
    <row r="35" spans="2:15" x14ac:dyDescent="0.25">
      <c r="B35" s="1">
        <v>5</v>
      </c>
      <c r="C35" s="1">
        <f t="shared" si="11"/>
        <v>2.3668639053254441E-2</v>
      </c>
      <c r="E35" s="1">
        <v>4</v>
      </c>
      <c r="F35" s="1">
        <f t="shared" si="13"/>
        <v>5</v>
      </c>
      <c r="G35" s="1">
        <f t="shared" si="13"/>
        <v>6</v>
      </c>
      <c r="H35" s="1">
        <f t="shared" si="13"/>
        <v>7</v>
      </c>
      <c r="I35" s="1">
        <f t="shared" si="13"/>
        <v>8</v>
      </c>
      <c r="J35" s="1">
        <f t="shared" si="13"/>
        <v>9</v>
      </c>
      <c r="K35" s="1">
        <f t="shared" si="13"/>
        <v>10</v>
      </c>
      <c r="L35" s="1">
        <f t="shared" si="13"/>
        <v>11</v>
      </c>
      <c r="M35" s="1">
        <f t="shared" si="13"/>
        <v>12</v>
      </c>
      <c r="N35" s="1">
        <f t="shared" si="13"/>
        <v>13</v>
      </c>
      <c r="O35" s="1">
        <f t="shared" si="13"/>
        <v>14</v>
      </c>
    </row>
    <row r="36" spans="2:15" x14ac:dyDescent="0.25">
      <c r="B36" s="1">
        <v>6</v>
      </c>
      <c r="C36" s="1">
        <f t="shared" si="11"/>
        <v>2.9585798816568053E-2</v>
      </c>
      <c r="E36" s="1">
        <v>5</v>
      </c>
      <c r="F36" s="1">
        <f t="shared" si="13"/>
        <v>6</v>
      </c>
      <c r="G36" s="1">
        <f t="shared" si="13"/>
        <v>7</v>
      </c>
      <c r="H36" s="1">
        <f t="shared" si="13"/>
        <v>8</v>
      </c>
      <c r="I36" s="1">
        <f t="shared" si="13"/>
        <v>9</v>
      </c>
      <c r="J36" s="1">
        <f t="shared" si="13"/>
        <v>10</v>
      </c>
      <c r="K36" s="1">
        <f t="shared" si="13"/>
        <v>11</v>
      </c>
      <c r="L36" s="1">
        <f t="shared" si="13"/>
        <v>12</v>
      </c>
      <c r="M36" s="1">
        <f t="shared" si="13"/>
        <v>13</v>
      </c>
      <c r="N36" s="1">
        <f t="shared" si="13"/>
        <v>14</v>
      </c>
      <c r="O36" s="1">
        <f t="shared" si="13"/>
        <v>15</v>
      </c>
    </row>
    <row r="37" spans="2:15" x14ac:dyDescent="0.25">
      <c r="B37" s="1">
        <v>7</v>
      </c>
      <c r="C37" s="1">
        <f t="shared" si="11"/>
        <v>3.5502958579881665E-2</v>
      </c>
      <c r="E37" s="1">
        <v>6</v>
      </c>
      <c r="F37" s="1">
        <f t="shared" si="13"/>
        <v>7</v>
      </c>
      <c r="G37" s="1">
        <f t="shared" si="13"/>
        <v>8</v>
      </c>
      <c r="H37" s="1">
        <f t="shared" si="13"/>
        <v>9</v>
      </c>
      <c r="I37" s="1">
        <f t="shared" si="13"/>
        <v>10</v>
      </c>
      <c r="J37" s="1">
        <f t="shared" si="13"/>
        <v>11</v>
      </c>
      <c r="K37" s="1">
        <f t="shared" si="13"/>
        <v>12</v>
      </c>
      <c r="L37" s="1">
        <f t="shared" si="13"/>
        <v>13</v>
      </c>
      <c r="M37" s="1">
        <f t="shared" si="13"/>
        <v>14</v>
      </c>
      <c r="N37" s="1">
        <f t="shared" si="13"/>
        <v>15</v>
      </c>
      <c r="O37" s="1">
        <f t="shared" si="13"/>
        <v>16</v>
      </c>
    </row>
    <row r="38" spans="2:15" x14ac:dyDescent="0.25">
      <c r="B38" s="1">
        <v>8</v>
      </c>
      <c r="C38" s="1">
        <f t="shared" si="11"/>
        <v>4.1420118343195277E-2</v>
      </c>
      <c r="E38" s="1">
        <v>7</v>
      </c>
      <c r="F38" s="1">
        <f t="shared" si="13"/>
        <v>8</v>
      </c>
      <c r="G38" s="1">
        <f t="shared" si="13"/>
        <v>9</v>
      </c>
      <c r="H38" s="1">
        <f t="shared" si="13"/>
        <v>10</v>
      </c>
      <c r="I38" s="1">
        <f t="shared" si="13"/>
        <v>11</v>
      </c>
      <c r="J38" s="1">
        <f t="shared" si="13"/>
        <v>12</v>
      </c>
      <c r="K38" s="1">
        <f t="shared" si="13"/>
        <v>13</v>
      </c>
      <c r="L38" s="1">
        <f t="shared" si="13"/>
        <v>14</v>
      </c>
      <c r="M38" s="1">
        <f t="shared" si="13"/>
        <v>15</v>
      </c>
      <c r="N38" s="1">
        <f t="shared" si="13"/>
        <v>16</v>
      </c>
      <c r="O38" s="1">
        <f t="shared" si="13"/>
        <v>17</v>
      </c>
    </row>
    <row r="39" spans="2:15" x14ac:dyDescent="0.25">
      <c r="B39" s="1">
        <v>9</v>
      </c>
      <c r="C39" s="1">
        <f t="shared" si="11"/>
        <v>4.7337278106508889E-2</v>
      </c>
      <c r="E39" s="1">
        <v>8</v>
      </c>
      <c r="F39" s="1">
        <f t="shared" si="13"/>
        <v>9</v>
      </c>
      <c r="G39" s="1">
        <f t="shared" si="13"/>
        <v>10</v>
      </c>
      <c r="H39" s="1">
        <f t="shared" si="13"/>
        <v>11</v>
      </c>
      <c r="I39" s="1">
        <f t="shared" si="13"/>
        <v>12</v>
      </c>
      <c r="J39" s="1">
        <f t="shared" si="13"/>
        <v>13</v>
      </c>
      <c r="K39" s="1">
        <f t="shared" si="13"/>
        <v>14</v>
      </c>
      <c r="L39" s="1">
        <f t="shared" si="13"/>
        <v>15</v>
      </c>
      <c r="M39" s="1">
        <f t="shared" si="13"/>
        <v>16</v>
      </c>
      <c r="N39" s="1">
        <f t="shared" si="13"/>
        <v>17</v>
      </c>
      <c r="O39" s="1">
        <f t="shared" si="13"/>
        <v>18</v>
      </c>
    </row>
    <row r="40" spans="2:15" x14ac:dyDescent="0.25">
      <c r="B40" s="1">
        <v>10</v>
      </c>
      <c r="C40" s="1">
        <f t="shared" si="11"/>
        <v>5.32544378698225E-2</v>
      </c>
      <c r="E40" s="1">
        <v>9</v>
      </c>
      <c r="F40" s="1">
        <f t="shared" si="13"/>
        <v>10</v>
      </c>
      <c r="G40" s="1">
        <f t="shared" si="13"/>
        <v>11</v>
      </c>
      <c r="H40" s="1">
        <f t="shared" si="13"/>
        <v>12</v>
      </c>
      <c r="I40" s="1">
        <f t="shared" si="13"/>
        <v>13</v>
      </c>
      <c r="J40" s="1">
        <f t="shared" si="13"/>
        <v>14</v>
      </c>
      <c r="K40" s="1">
        <f t="shared" si="13"/>
        <v>15</v>
      </c>
      <c r="L40" s="1">
        <f t="shared" si="13"/>
        <v>16</v>
      </c>
      <c r="M40" s="1">
        <f t="shared" si="13"/>
        <v>17</v>
      </c>
      <c r="N40" s="1">
        <f t="shared" si="13"/>
        <v>18</v>
      </c>
      <c r="O40" s="1">
        <f t="shared" si="13"/>
        <v>19</v>
      </c>
    </row>
    <row r="41" spans="2:15" x14ac:dyDescent="0.25">
      <c r="B41" s="1">
        <v>11</v>
      </c>
      <c r="C41" s="1">
        <f t="shared" si="11"/>
        <v>9.4674556213017763E-2</v>
      </c>
      <c r="E41" s="1">
        <v>10</v>
      </c>
      <c r="F41" s="1">
        <f t="shared" si="13"/>
        <v>11</v>
      </c>
      <c r="G41" s="1">
        <f t="shared" si="13"/>
        <v>12</v>
      </c>
      <c r="H41" s="1">
        <f t="shared" si="13"/>
        <v>13</v>
      </c>
      <c r="I41" s="1">
        <f t="shared" si="13"/>
        <v>14</v>
      </c>
      <c r="J41" s="1">
        <f t="shared" si="13"/>
        <v>15</v>
      </c>
      <c r="K41" s="1">
        <f t="shared" si="13"/>
        <v>16</v>
      </c>
      <c r="L41" s="1">
        <f t="shared" si="13"/>
        <v>17</v>
      </c>
      <c r="M41" s="1">
        <f t="shared" si="13"/>
        <v>18</v>
      </c>
      <c r="N41" s="1">
        <f t="shared" si="13"/>
        <v>19</v>
      </c>
      <c r="O41" s="1">
        <f t="shared" si="13"/>
        <v>20</v>
      </c>
    </row>
    <row r="42" spans="2:15" x14ac:dyDescent="0.25">
      <c r="B42" s="1">
        <v>12</v>
      </c>
      <c r="C42" s="1">
        <f t="shared" si="11"/>
        <v>8.8757396449704151E-2</v>
      </c>
    </row>
    <row r="43" spans="2:15" x14ac:dyDescent="0.25">
      <c r="B43" s="1">
        <v>13</v>
      </c>
      <c r="C43" s="1">
        <f t="shared" si="11"/>
        <v>8.2840236686390553E-2</v>
      </c>
      <c r="E43" s="1"/>
      <c r="F43" s="1">
        <v>1</v>
      </c>
      <c r="G43" s="1">
        <v>2</v>
      </c>
      <c r="H43" s="1">
        <v>3</v>
      </c>
      <c r="I43" s="1">
        <v>4</v>
      </c>
      <c r="J43" s="1">
        <v>5</v>
      </c>
      <c r="K43" s="1">
        <v>6</v>
      </c>
      <c r="L43" s="1">
        <v>7</v>
      </c>
      <c r="M43" s="1">
        <v>8</v>
      </c>
      <c r="N43" s="1">
        <v>9</v>
      </c>
      <c r="O43" s="1">
        <v>10</v>
      </c>
    </row>
    <row r="44" spans="2:15" x14ac:dyDescent="0.25">
      <c r="B44" s="1">
        <v>14</v>
      </c>
      <c r="C44" s="1">
        <f t="shared" si="11"/>
        <v>7.6923076923076941E-2</v>
      </c>
      <c r="E44" s="1">
        <v>1</v>
      </c>
      <c r="F44" s="1">
        <f>Inittialize!$F3*Inittialize!A$21</f>
        <v>5.9171597633136102E-3</v>
      </c>
      <c r="G44" s="1">
        <f>Inittialize!$F3*Inittialize!B$21</f>
        <v>5.9171597633136102E-3</v>
      </c>
      <c r="H44" s="1">
        <f>Inittialize!$F3*Inittialize!C$21</f>
        <v>5.9171597633136102E-3</v>
      </c>
      <c r="I44" s="1">
        <f>Inittialize!$F3*Inittialize!D$21</f>
        <v>5.9171597633136102E-3</v>
      </c>
      <c r="J44" s="1">
        <f>Inittialize!$F3*Inittialize!E$21</f>
        <v>5.9171597633136102E-3</v>
      </c>
      <c r="K44" s="1">
        <f>Inittialize!$F3*Inittialize!F$21</f>
        <v>5.9171597633136102E-3</v>
      </c>
      <c r="L44" s="1">
        <f>Inittialize!$F3*Inittialize!G$21</f>
        <v>5.9171597633136102E-3</v>
      </c>
      <c r="M44" s="1">
        <f>Inittialize!$F3*Inittialize!H$21</f>
        <v>5.9171597633136102E-3</v>
      </c>
      <c r="N44" s="1">
        <f>Inittialize!$F3*Inittialize!I$21</f>
        <v>5.9171597633136102E-3</v>
      </c>
      <c r="O44" s="1">
        <f>Inittialize!$F3*Inittialize!J$21</f>
        <v>2.3668639053254441E-2</v>
      </c>
    </row>
    <row r="45" spans="2:15" x14ac:dyDescent="0.25">
      <c r="B45" s="1">
        <v>15</v>
      </c>
      <c r="C45" s="1">
        <f t="shared" si="11"/>
        <v>7.1005917159763329E-2</v>
      </c>
      <c r="E45" s="1">
        <v>2</v>
      </c>
      <c r="F45" s="1">
        <f>Inittialize!$F4*Inittialize!A$21</f>
        <v>5.9171597633136102E-3</v>
      </c>
      <c r="G45" s="1">
        <f>Inittialize!$F4*Inittialize!B$21</f>
        <v>5.9171597633136102E-3</v>
      </c>
      <c r="H45" s="1">
        <f>Inittialize!$F4*Inittialize!C$21</f>
        <v>5.9171597633136102E-3</v>
      </c>
      <c r="I45" s="1">
        <f>Inittialize!$F4*Inittialize!D$21</f>
        <v>5.9171597633136102E-3</v>
      </c>
      <c r="J45" s="1">
        <f>Inittialize!$F4*Inittialize!E$21</f>
        <v>5.9171597633136102E-3</v>
      </c>
      <c r="K45" s="1">
        <f>Inittialize!$F4*Inittialize!F$21</f>
        <v>5.9171597633136102E-3</v>
      </c>
      <c r="L45" s="1">
        <f>Inittialize!$F4*Inittialize!G$21</f>
        <v>5.9171597633136102E-3</v>
      </c>
      <c r="M45" s="1">
        <f>Inittialize!$F4*Inittialize!H$21</f>
        <v>5.9171597633136102E-3</v>
      </c>
      <c r="N45" s="1">
        <f>Inittialize!$F4*Inittialize!I$21</f>
        <v>5.9171597633136102E-3</v>
      </c>
      <c r="O45" s="1">
        <f>Inittialize!$F4*Inittialize!J$21</f>
        <v>2.3668639053254441E-2</v>
      </c>
    </row>
    <row r="46" spans="2:15" x14ac:dyDescent="0.25">
      <c r="B46" s="1">
        <v>16</v>
      </c>
      <c r="C46" s="1">
        <f t="shared" si="11"/>
        <v>6.5088757396449717E-2</v>
      </c>
      <c r="E46" s="1">
        <v>3</v>
      </c>
      <c r="F46" s="1">
        <f>Inittialize!$F5*Inittialize!A$21</f>
        <v>5.9171597633136102E-3</v>
      </c>
      <c r="G46" s="1">
        <f>Inittialize!$F5*Inittialize!B$21</f>
        <v>5.9171597633136102E-3</v>
      </c>
      <c r="H46" s="1">
        <f>Inittialize!$F5*Inittialize!C$21</f>
        <v>5.9171597633136102E-3</v>
      </c>
      <c r="I46" s="1">
        <f>Inittialize!$F5*Inittialize!D$21</f>
        <v>5.9171597633136102E-3</v>
      </c>
      <c r="J46" s="1">
        <f>Inittialize!$F5*Inittialize!E$21</f>
        <v>5.9171597633136102E-3</v>
      </c>
      <c r="K46" s="1">
        <f>Inittialize!$F5*Inittialize!F$21</f>
        <v>5.9171597633136102E-3</v>
      </c>
      <c r="L46" s="1">
        <f>Inittialize!$F5*Inittialize!G$21</f>
        <v>5.9171597633136102E-3</v>
      </c>
      <c r="M46" s="1">
        <f>Inittialize!$F5*Inittialize!H$21</f>
        <v>5.9171597633136102E-3</v>
      </c>
      <c r="N46" s="1">
        <f>Inittialize!$F5*Inittialize!I$21</f>
        <v>5.9171597633136102E-3</v>
      </c>
      <c r="O46" s="1">
        <f>Inittialize!$F5*Inittialize!J$21</f>
        <v>2.3668639053254441E-2</v>
      </c>
    </row>
    <row r="47" spans="2:15" x14ac:dyDescent="0.25">
      <c r="B47" s="1">
        <v>17</v>
      </c>
      <c r="C47" s="1">
        <f t="shared" si="11"/>
        <v>5.9171597633136105E-2</v>
      </c>
      <c r="E47" s="1">
        <v>4</v>
      </c>
      <c r="F47" s="1">
        <f>Inittialize!$F6*Inittialize!A$21</f>
        <v>5.9171597633136102E-3</v>
      </c>
      <c r="G47" s="1">
        <f>Inittialize!$F6*Inittialize!B$21</f>
        <v>5.9171597633136102E-3</v>
      </c>
      <c r="H47" s="1">
        <f>Inittialize!$F6*Inittialize!C$21</f>
        <v>5.9171597633136102E-3</v>
      </c>
      <c r="I47" s="1">
        <f>Inittialize!$F6*Inittialize!D$21</f>
        <v>5.9171597633136102E-3</v>
      </c>
      <c r="J47" s="1">
        <f>Inittialize!$F6*Inittialize!E$21</f>
        <v>5.9171597633136102E-3</v>
      </c>
      <c r="K47" s="1">
        <f>Inittialize!$F6*Inittialize!F$21</f>
        <v>5.9171597633136102E-3</v>
      </c>
      <c r="L47" s="1">
        <f>Inittialize!$F6*Inittialize!G$21</f>
        <v>5.9171597633136102E-3</v>
      </c>
      <c r="M47" s="1">
        <f>Inittialize!$F6*Inittialize!H$21</f>
        <v>5.9171597633136102E-3</v>
      </c>
      <c r="N47" s="1">
        <f>Inittialize!$F6*Inittialize!I$21</f>
        <v>5.9171597633136102E-3</v>
      </c>
      <c r="O47" s="1">
        <f>Inittialize!$F6*Inittialize!J$21</f>
        <v>2.3668639053254441E-2</v>
      </c>
    </row>
    <row r="48" spans="2:15" x14ac:dyDescent="0.25">
      <c r="B48" s="1">
        <v>18</v>
      </c>
      <c r="C48" s="1">
        <f t="shared" si="11"/>
        <v>5.3254437869822494E-2</v>
      </c>
      <c r="E48" s="1">
        <v>5</v>
      </c>
      <c r="F48" s="1">
        <f>Inittialize!$F7*Inittialize!A$21</f>
        <v>5.9171597633136102E-3</v>
      </c>
      <c r="G48" s="1">
        <f>Inittialize!$F7*Inittialize!B$21</f>
        <v>5.9171597633136102E-3</v>
      </c>
      <c r="H48" s="1">
        <f>Inittialize!$F7*Inittialize!C$21</f>
        <v>5.9171597633136102E-3</v>
      </c>
      <c r="I48" s="1">
        <f>Inittialize!$F7*Inittialize!D$21</f>
        <v>5.9171597633136102E-3</v>
      </c>
      <c r="J48" s="1">
        <f>Inittialize!$F7*Inittialize!E$21</f>
        <v>5.9171597633136102E-3</v>
      </c>
      <c r="K48" s="1">
        <f>Inittialize!$F7*Inittialize!F$21</f>
        <v>5.9171597633136102E-3</v>
      </c>
      <c r="L48" s="1">
        <f>Inittialize!$F7*Inittialize!G$21</f>
        <v>5.9171597633136102E-3</v>
      </c>
      <c r="M48" s="1">
        <f>Inittialize!$F7*Inittialize!H$21</f>
        <v>5.9171597633136102E-3</v>
      </c>
      <c r="N48" s="1">
        <f>Inittialize!$F7*Inittialize!I$21</f>
        <v>5.9171597633136102E-3</v>
      </c>
      <c r="O48" s="1">
        <f>Inittialize!$F7*Inittialize!J$21</f>
        <v>2.3668639053254441E-2</v>
      </c>
    </row>
    <row r="49" spans="2:15" x14ac:dyDescent="0.25">
      <c r="B49" s="1">
        <v>19</v>
      </c>
      <c r="C49" s="1">
        <f t="shared" si="11"/>
        <v>4.7337278106508882E-2</v>
      </c>
      <c r="E49" s="1">
        <v>6</v>
      </c>
      <c r="F49" s="1">
        <f>Inittialize!$F8*Inittialize!A$21</f>
        <v>5.9171597633136102E-3</v>
      </c>
      <c r="G49" s="1">
        <f>Inittialize!$F8*Inittialize!B$21</f>
        <v>5.9171597633136102E-3</v>
      </c>
      <c r="H49" s="1">
        <f>Inittialize!$F8*Inittialize!C$21</f>
        <v>5.9171597633136102E-3</v>
      </c>
      <c r="I49" s="1">
        <f>Inittialize!$F8*Inittialize!D$21</f>
        <v>5.9171597633136102E-3</v>
      </c>
      <c r="J49" s="1">
        <f>Inittialize!$F8*Inittialize!E$21</f>
        <v>5.9171597633136102E-3</v>
      </c>
      <c r="K49" s="1">
        <f>Inittialize!$F8*Inittialize!F$21</f>
        <v>5.9171597633136102E-3</v>
      </c>
      <c r="L49" s="1">
        <f>Inittialize!$F8*Inittialize!G$21</f>
        <v>5.9171597633136102E-3</v>
      </c>
      <c r="M49" s="1">
        <f>Inittialize!$F8*Inittialize!H$21</f>
        <v>5.9171597633136102E-3</v>
      </c>
      <c r="N49" s="1">
        <f>Inittialize!$F8*Inittialize!I$21</f>
        <v>5.9171597633136102E-3</v>
      </c>
      <c r="O49" s="1">
        <f>Inittialize!$F8*Inittialize!J$21</f>
        <v>2.3668639053254441E-2</v>
      </c>
    </row>
    <row r="50" spans="2:15" x14ac:dyDescent="0.25">
      <c r="B50" s="1">
        <v>20</v>
      </c>
      <c r="C50" s="1">
        <f t="shared" si="11"/>
        <v>9.4674556213017763E-2</v>
      </c>
      <c r="E50" s="1">
        <v>7</v>
      </c>
      <c r="F50" s="1">
        <f>Inittialize!$F9*Inittialize!A$21</f>
        <v>5.9171597633136102E-3</v>
      </c>
      <c r="G50" s="1">
        <f>Inittialize!$F9*Inittialize!B$21</f>
        <v>5.9171597633136102E-3</v>
      </c>
      <c r="H50" s="1">
        <f>Inittialize!$F9*Inittialize!C$21</f>
        <v>5.9171597633136102E-3</v>
      </c>
      <c r="I50" s="1">
        <f>Inittialize!$F9*Inittialize!D$21</f>
        <v>5.9171597633136102E-3</v>
      </c>
      <c r="J50" s="1">
        <f>Inittialize!$F9*Inittialize!E$21</f>
        <v>5.9171597633136102E-3</v>
      </c>
      <c r="K50" s="1">
        <f>Inittialize!$F9*Inittialize!F$21</f>
        <v>5.9171597633136102E-3</v>
      </c>
      <c r="L50" s="1">
        <f>Inittialize!$F9*Inittialize!G$21</f>
        <v>5.9171597633136102E-3</v>
      </c>
      <c r="M50" s="1">
        <f>Inittialize!$F9*Inittialize!H$21</f>
        <v>5.9171597633136102E-3</v>
      </c>
      <c r="N50" s="1">
        <f>Inittialize!$F9*Inittialize!I$21</f>
        <v>5.9171597633136102E-3</v>
      </c>
      <c r="O50" s="1">
        <f>Inittialize!$F9*Inittialize!J$21</f>
        <v>2.3668639053254441E-2</v>
      </c>
    </row>
    <row r="51" spans="2:15" x14ac:dyDescent="0.25">
      <c r="B51" s="1" t="s">
        <v>2</v>
      </c>
      <c r="C51" s="1">
        <f>SUM(C32:C50)</f>
        <v>1.0000000000000002</v>
      </c>
      <c r="E51" s="1">
        <v>8</v>
      </c>
      <c r="F51" s="1">
        <f>Inittialize!$F10*Inittialize!A$21</f>
        <v>5.9171597633136102E-3</v>
      </c>
      <c r="G51" s="1">
        <f>Inittialize!$F10*Inittialize!B$21</f>
        <v>5.9171597633136102E-3</v>
      </c>
      <c r="H51" s="1">
        <f>Inittialize!$F10*Inittialize!C$21</f>
        <v>5.9171597633136102E-3</v>
      </c>
      <c r="I51" s="1">
        <f>Inittialize!$F10*Inittialize!D$21</f>
        <v>5.9171597633136102E-3</v>
      </c>
      <c r="J51" s="1">
        <f>Inittialize!$F10*Inittialize!E$21</f>
        <v>5.9171597633136102E-3</v>
      </c>
      <c r="K51" s="1">
        <f>Inittialize!$F10*Inittialize!F$21</f>
        <v>5.9171597633136102E-3</v>
      </c>
      <c r="L51" s="1">
        <f>Inittialize!$F10*Inittialize!G$21</f>
        <v>5.9171597633136102E-3</v>
      </c>
      <c r="M51" s="1">
        <f>Inittialize!$F10*Inittialize!H$21</f>
        <v>5.9171597633136102E-3</v>
      </c>
      <c r="N51" s="1">
        <f>Inittialize!$F10*Inittialize!I$21</f>
        <v>5.9171597633136102E-3</v>
      </c>
      <c r="O51" s="1">
        <f>Inittialize!$F10*Inittialize!J$21</f>
        <v>2.3668639053254441E-2</v>
      </c>
    </row>
    <row r="52" spans="2:15" x14ac:dyDescent="0.25">
      <c r="E52" s="1">
        <v>9</v>
      </c>
      <c r="F52" s="1">
        <f>Inittialize!$F11*Inittialize!A$21</f>
        <v>5.9171597633136102E-3</v>
      </c>
      <c r="G52" s="1">
        <f>Inittialize!$F11*Inittialize!B$21</f>
        <v>5.9171597633136102E-3</v>
      </c>
      <c r="H52" s="1">
        <f>Inittialize!$F11*Inittialize!C$21</f>
        <v>5.9171597633136102E-3</v>
      </c>
      <c r="I52" s="1">
        <f>Inittialize!$F11*Inittialize!D$21</f>
        <v>5.9171597633136102E-3</v>
      </c>
      <c r="J52" s="1">
        <f>Inittialize!$F11*Inittialize!E$21</f>
        <v>5.9171597633136102E-3</v>
      </c>
      <c r="K52" s="1">
        <f>Inittialize!$F11*Inittialize!F$21</f>
        <v>5.9171597633136102E-3</v>
      </c>
      <c r="L52" s="1">
        <f>Inittialize!$F11*Inittialize!G$21</f>
        <v>5.9171597633136102E-3</v>
      </c>
      <c r="M52" s="1">
        <f>Inittialize!$F11*Inittialize!H$21</f>
        <v>5.9171597633136102E-3</v>
      </c>
      <c r="N52" s="1">
        <f>Inittialize!$F11*Inittialize!I$21</f>
        <v>5.9171597633136102E-3</v>
      </c>
      <c r="O52" s="1">
        <f>Inittialize!$F11*Inittialize!J$21</f>
        <v>2.3668639053254441E-2</v>
      </c>
    </row>
    <row r="53" spans="2:15" x14ac:dyDescent="0.25">
      <c r="E53" s="1">
        <v>10</v>
      </c>
      <c r="F53" s="1">
        <f>Inittialize!$F12*Inittialize!A$21</f>
        <v>2.3668639053254441E-2</v>
      </c>
      <c r="G53" s="1">
        <f>Inittialize!$F12*Inittialize!B$21</f>
        <v>2.3668639053254441E-2</v>
      </c>
      <c r="H53" s="1">
        <f>Inittialize!$F12*Inittialize!C$21</f>
        <v>2.3668639053254441E-2</v>
      </c>
      <c r="I53" s="1">
        <f>Inittialize!$F12*Inittialize!D$21</f>
        <v>2.3668639053254441E-2</v>
      </c>
      <c r="J53" s="1">
        <f>Inittialize!$F12*Inittialize!E$21</f>
        <v>2.3668639053254441E-2</v>
      </c>
      <c r="K53" s="1">
        <f>Inittialize!$F12*Inittialize!F$21</f>
        <v>2.3668639053254441E-2</v>
      </c>
      <c r="L53" s="1">
        <f>Inittialize!$F12*Inittialize!G$21</f>
        <v>2.3668639053254441E-2</v>
      </c>
      <c r="M53" s="1">
        <f>Inittialize!$F12*Inittialize!H$21</f>
        <v>2.3668639053254441E-2</v>
      </c>
      <c r="N53" s="1">
        <f>Inittialize!$F12*Inittialize!I$21</f>
        <v>2.3668639053254441E-2</v>
      </c>
      <c r="O53" s="1">
        <f>Inittialize!$F12*Inittialize!J$21</f>
        <v>9.4674556213017763E-2</v>
      </c>
    </row>
    <row r="56" spans="2:15" x14ac:dyDescent="0.25">
      <c r="B56" s="1" t="s">
        <v>268</v>
      </c>
      <c r="C56" s="1" t="s">
        <v>14</v>
      </c>
      <c r="E56" s="1"/>
      <c r="F56" s="1">
        <v>1</v>
      </c>
      <c r="G56" s="1">
        <v>2</v>
      </c>
      <c r="H56" s="1">
        <v>3</v>
      </c>
      <c r="I56" s="1">
        <v>4</v>
      </c>
      <c r="J56" s="1">
        <v>5</v>
      </c>
      <c r="K56" s="1">
        <v>6</v>
      </c>
      <c r="L56" s="1">
        <v>7</v>
      </c>
      <c r="M56" s="1">
        <v>8</v>
      </c>
      <c r="N56" s="1">
        <v>9</v>
      </c>
      <c r="O56" s="1">
        <v>10</v>
      </c>
    </row>
    <row r="57" spans="2:15" x14ac:dyDescent="0.25">
      <c r="B57" s="1">
        <v>3</v>
      </c>
      <c r="C57" s="1">
        <f t="shared" ref="C57:C84" si="14">SUMIF($F$57:$O$75,B57,$F$78:$O$96)</f>
        <v>4.5516613563950848E-4</v>
      </c>
      <c r="E57" s="1">
        <v>2</v>
      </c>
      <c r="F57" s="1">
        <f t="shared" ref="F57:O57" si="15">$E57+F$56</f>
        <v>3</v>
      </c>
      <c r="G57" s="1">
        <f t="shared" si="15"/>
        <v>4</v>
      </c>
      <c r="H57" s="1">
        <f t="shared" si="15"/>
        <v>5</v>
      </c>
      <c r="I57" s="1">
        <f t="shared" si="15"/>
        <v>6</v>
      </c>
      <c r="J57" s="1">
        <f t="shared" si="15"/>
        <v>7</v>
      </c>
      <c r="K57" s="1">
        <f t="shared" si="15"/>
        <v>8</v>
      </c>
      <c r="L57" s="1">
        <f t="shared" si="15"/>
        <v>9</v>
      </c>
      <c r="M57" s="1">
        <f t="shared" si="15"/>
        <v>10</v>
      </c>
      <c r="N57" s="1">
        <f t="shared" si="15"/>
        <v>11</v>
      </c>
      <c r="O57" s="1">
        <f t="shared" si="15"/>
        <v>12</v>
      </c>
    </row>
    <row r="58" spans="2:15" x14ac:dyDescent="0.25">
      <c r="B58" s="1">
        <v>4</v>
      </c>
      <c r="C58" s="1">
        <f t="shared" si="14"/>
        <v>1.3654984069185255E-3</v>
      </c>
      <c r="E58" s="1">
        <v>3</v>
      </c>
      <c r="F58" s="1">
        <f t="shared" ref="F58:F75" si="16">$E58+F$56</f>
        <v>4</v>
      </c>
      <c r="G58" s="1">
        <f t="shared" ref="G58:O69" si="17">$E58+G$56</f>
        <v>5</v>
      </c>
      <c r="H58" s="1">
        <f t="shared" si="17"/>
        <v>6</v>
      </c>
      <c r="I58" s="1">
        <f t="shared" si="17"/>
        <v>7</v>
      </c>
      <c r="J58" s="1">
        <f t="shared" si="17"/>
        <v>8</v>
      </c>
      <c r="K58" s="1">
        <f t="shared" si="17"/>
        <v>9</v>
      </c>
      <c r="L58" s="1">
        <f t="shared" si="17"/>
        <v>10</v>
      </c>
      <c r="M58" s="1">
        <f t="shared" si="17"/>
        <v>11</v>
      </c>
      <c r="N58" s="1">
        <f t="shared" si="17"/>
        <v>12</v>
      </c>
      <c r="O58" s="1">
        <f t="shared" si="17"/>
        <v>13</v>
      </c>
    </row>
    <row r="59" spans="2:15" x14ac:dyDescent="0.25">
      <c r="B59" s="1">
        <v>5</v>
      </c>
      <c r="C59" s="1">
        <f t="shared" si="14"/>
        <v>2.730996813837051E-3</v>
      </c>
      <c r="E59" s="1">
        <v>4</v>
      </c>
      <c r="F59" s="1">
        <f t="shared" si="16"/>
        <v>5</v>
      </c>
      <c r="G59" s="1">
        <f t="shared" si="17"/>
        <v>6</v>
      </c>
      <c r="H59" s="1">
        <f t="shared" si="17"/>
        <v>7</v>
      </c>
      <c r="I59" s="1">
        <f t="shared" si="17"/>
        <v>8</v>
      </c>
      <c r="J59" s="1">
        <f t="shared" si="17"/>
        <v>9</v>
      </c>
      <c r="K59" s="1">
        <f t="shared" si="17"/>
        <v>10</v>
      </c>
      <c r="L59" s="1">
        <f t="shared" si="17"/>
        <v>11</v>
      </c>
      <c r="M59" s="1">
        <f t="shared" si="17"/>
        <v>12</v>
      </c>
      <c r="N59" s="1">
        <f t="shared" si="17"/>
        <v>13</v>
      </c>
      <c r="O59" s="1">
        <f t="shared" si="17"/>
        <v>14</v>
      </c>
    </row>
    <row r="60" spans="2:15" x14ac:dyDescent="0.25">
      <c r="B60" s="1">
        <v>6</v>
      </c>
      <c r="C60" s="1">
        <f t="shared" si="14"/>
        <v>4.5516613563950847E-3</v>
      </c>
      <c r="E60" s="1">
        <v>5</v>
      </c>
      <c r="F60" s="1">
        <f t="shared" si="16"/>
        <v>6</v>
      </c>
      <c r="G60" s="1">
        <f t="shared" si="17"/>
        <v>7</v>
      </c>
      <c r="H60" s="1">
        <f t="shared" si="17"/>
        <v>8</v>
      </c>
      <c r="I60" s="1">
        <f t="shared" si="17"/>
        <v>9</v>
      </c>
      <c r="J60" s="1">
        <f t="shared" si="17"/>
        <v>10</v>
      </c>
      <c r="K60" s="1">
        <f t="shared" si="17"/>
        <v>11</v>
      </c>
      <c r="L60" s="1">
        <f t="shared" si="17"/>
        <v>12</v>
      </c>
      <c r="M60" s="1">
        <f t="shared" si="17"/>
        <v>13</v>
      </c>
      <c r="N60" s="1">
        <f t="shared" si="17"/>
        <v>14</v>
      </c>
      <c r="O60" s="1">
        <f t="shared" si="17"/>
        <v>15</v>
      </c>
    </row>
    <row r="61" spans="2:15" x14ac:dyDescent="0.25">
      <c r="B61" s="1">
        <v>7</v>
      </c>
      <c r="C61" s="1">
        <f t="shared" si="14"/>
        <v>6.8274920345926275E-3</v>
      </c>
      <c r="E61" s="1">
        <v>6</v>
      </c>
      <c r="F61" s="1">
        <f t="shared" si="16"/>
        <v>7</v>
      </c>
      <c r="G61" s="1">
        <f t="shared" si="17"/>
        <v>8</v>
      </c>
      <c r="H61" s="1">
        <f t="shared" si="17"/>
        <v>9</v>
      </c>
      <c r="I61" s="1">
        <f t="shared" si="17"/>
        <v>10</v>
      </c>
      <c r="J61" s="1">
        <f t="shared" si="17"/>
        <v>11</v>
      </c>
      <c r="K61" s="1">
        <f t="shared" si="17"/>
        <v>12</v>
      </c>
      <c r="L61" s="1">
        <f t="shared" si="17"/>
        <v>13</v>
      </c>
      <c r="M61" s="1">
        <f t="shared" si="17"/>
        <v>14</v>
      </c>
      <c r="N61" s="1">
        <f t="shared" si="17"/>
        <v>15</v>
      </c>
      <c r="O61" s="1">
        <f t="shared" si="17"/>
        <v>16</v>
      </c>
    </row>
    <row r="62" spans="2:15" x14ac:dyDescent="0.25">
      <c r="B62" s="1">
        <v>8</v>
      </c>
      <c r="C62" s="1">
        <f t="shared" si="14"/>
        <v>9.5584888484296793E-3</v>
      </c>
      <c r="E62" s="1">
        <v>7</v>
      </c>
      <c r="F62" s="1">
        <f t="shared" si="16"/>
        <v>8</v>
      </c>
      <c r="G62" s="1">
        <f t="shared" si="17"/>
        <v>9</v>
      </c>
      <c r="H62" s="1">
        <f t="shared" si="17"/>
        <v>10</v>
      </c>
      <c r="I62" s="1">
        <f t="shared" si="17"/>
        <v>11</v>
      </c>
      <c r="J62" s="1">
        <f t="shared" si="17"/>
        <v>12</v>
      </c>
      <c r="K62" s="1">
        <f t="shared" si="17"/>
        <v>13</v>
      </c>
      <c r="L62" s="1">
        <f t="shared" si="17"/>
        <v>14</v>
      </c>
      <c r="M62" s="1">
        <f t="shared" si="17"/>
        <v>15</v>
      </c>
      <c r="N62" s="1">
        <f t="shared" si="17"/>
        <v>16</v>
      </c>
      <c r="O62" s="1">
        <f t="shared" si="17"/>
        <v>17</v>
      </c>
    </row>
    <row r="63" spans="2:15" x14ac:dyDescent="0.25">
      <c r="B63" s="1">
        <v>9</v>
      </c>
      <c r="C63" s="1">
        <f t="shared" si="14"/>
        <v>1.274465179790624E-2</v>
      </c>
      <c r="E63" s="1">
        <v>8</v>
      </c>
      <c r="F63" s="1">
        <f t="shared" si="16"/>
        <v>9</v>
      </c>
      <c r="G63" s="1">
        <f t="shared" si="17"/>
        <v>10</v>
      </c>
      <c r="H63" s="1">
        <f t="shared" si="17"/>
        <v>11</v>
      </c>
      <c r="I63" s="1">
        <f t="shared" si="17"/>
        <v>12</v>
      </c>
      <c r="J63" s="1">
        <f t="shared" si="17"/>
        <v>13</v>
      </c>
      <c r="K63" s="1">
        <f t="shared" si="17"/>
        <v>14</v>
      </c>
      <c r="L63" s="1">
        <f t="shared" si="17"/>
        <v>15</v>
      </c>
      <c r="M63" s="1">
        <f t="shared" si="17"/>
        <v>16</v>
      </c>
      <c r="N63" s="1">
        <f t="shared" si="17"/>
        <v>17</v>
      </c>
      <c r="O63" s="1">
        <f t="shared" si="17"/>
        <v>18</v>
      </c>
    </row>
    <row r="64" spans="2:15" x14ac:dyDescent="0.25">
      <c r="B64" s="1">
        <v>10</v>
      </c>
      <c r="C64" s="1">
        <f t="shared" si="14"/>
        <v>1.6385980883022309E-2</v>
      </c>
      <c r="E64" s="1">
        <v>9</v>
      </c>
      <c r="F64" s="1">
        <f t="shared" si="16"/>
        <v>10</v>
      </c>
      <c r="G64" s="1">
        <f t="shared" si="17"/>
        <v>11</v>
      </c>
      <c r="H64" s="1">
        <f t="shared" si="17"/>
        <v>12</v>
      </c>
      <c r="I64" s="1">
        <f t="shared" si="17"/>
        <v>13</v>
      </c>
      <c r="J64" s="1">
        <f t="shared" si="17"/>
        <v>14</v>
      </c>
      <c r="K64" s="1">
        <f t="shared" si="17"/>
        <v>15</v>
      </c>
      <c r="L64" s="1">
        <f t="shared" si="17"/>
        <v>16</v>
      </c>
      <c r="M64" s="1">
        <f t="shared" si="17"/>
        <v>17</v>
      </c>
      <c r="N64" s="1">
        <f t="shared" si="17"/>
        <v>18</v>
      </c>
      <c r="O64" s="1">
        <f t="shared" si="17"/>
        <v>19</v>
      </c>
    </row>
    <row r="65" spans="2:15" x14ac:dyDescent="0.25">
      <c r="B65" s="1">
        <v>11</v>
      </c>
      <c r="C65" s="1">
        <f t="shared" si="14"/>
        <v>2.0482476103777889E-2</v>
      </c>
      <c r="E65" s="1">
        <v>10</v>
      </c>
      <c r="F65" s="1">
        <f t="shared" si="16"/>
        <v>11</v>
      </c>
      <c r="G65" s="1">
        <f t="shared" si="17"/>
        <v>12</v>
      </c>
      <c r="H65" s="1">
        <f t="shared" si="17"/>
        <v>13</v>
      </c>
      <c r="I65" s="1">
        <f t="shared" si="17"/>
        <v>14</v>
      </c>
      <c r="J65" s="1">
        <f t="shared" si="17"/>
        <v>15</v>
      </c>
      <c r="K65" s="1">
        <f t="shared" si="17"/>
        <v>16</v>
      </c>
      <c r="L65" s="1">
        <f t="shared" si="17"/>
        <v>17</v>
      </c>
      <c r="M65" s="1">
        <f t="shared" si="17"/>
        <v>18</v>
      </c>
      <c r="N65" s="1">
        <f t="shared" si="17"/>
        <v>19</v>
      </c>
      <c r="O65" s="1">
        <f t="shared" si="17"/>
        <v>20</v>
      </c>
    </row>
    <row r="66" spans="2:15" x14ac:dyDescent="0.25">
      <c r="B66" s="1">
        <v>12</v>
      </c>
      <c r="C66" s="1">
        <f t="shared" si="14"/>
        <v>2.9130632680928543E-2</v>
      </c>
      <c r="E66" s="1">
        <v>11</v>
      </c>
      <c r="F66" s="1">
        <f t="shared" si="16"/>
        <v>12</v>
      </c>
      <c r="G66" s="1">
        <f t="shared" si="17"/>
        <v>13</v>
      </c>
      <c r="H66" s="1">
        <f t="shared" si="17"/>
        <v>14</v>
      </c>
      <c r="I66" s="1">
        <f t="shared" si="17"/>
        <v>15</v>
      </c>
      <c r="J66" s="1">
        <f t="shared" si="17"/>
        <v>16</v>
      </c>
      <c r="K66" s="1">
        <f t="shared" si="17"/>
        <v>17</v>
      </c>
      <c r="L66" s="1">
        <f t="shared" si="17"/>
        <v>18</v>
      </c>
      <c r="M66" s="1">
        <f t="shared" si="17"/>
        <v>19</v>
      </c>
      <c r="N66" s="1">
        <f t="shared" si="17"/>
        <v>20</v>
      </c>
      <c r="O66" s="1">
        <f t="shared" si="17"/>
        <v>21</v>
      </c>
    </row>
    <row r="67" spans="2:15" x14ac:dyDescent="0.25">
      <c r="B67" s="1">
        <v>13</v>
      </c>
      <c r="C67" s="1">
        <f t="shared" si="14"/>
        <v>3.6868456986800191E-2</v>
      </c>
      <c r="E67" s="1">
        <v>12</v>
      </c>
      <c r="F67" s="1">
        <f t="shared" si="16"/>
        <v>13</v>
      </c>
      <c r="G67" s="1">
        <f t="shared" si="17"/>
        <v>14</v>
      </c>
      <c r="H67" s="1">
        <f t="shared" si="17"/>
        <v>15</v>
      </c>
      <c r="I67" s="1">
        <f t="shared" si="17"/>
        <v>16</v>
      </c>
      <c r="J67" s="1">
        <f t="shared" si="17"/>
        <v>17</v>
      </c>
      <c r="K67" s="1">
        <f t="shared" si="17"/>
        <v>18</v>
      </c>
      <c r="L67" s="1">
        <f t="shared" si="17"/>
        <v>19</v>
      </c>
      <c r="M67" s="1">
        <f t="shared" si="17"/>
        <v>20</v>
      </c>
      <c r="N67" s="1">
        <f t="shared" si="17"/>
        <v>21</v>
      </c>
      <c r="O67" s="1">
        <f t="shared" si="17"/>
        <v>22</v>
      </c>
    </row>
    <row r="68" spans="2:15" x14ac:dyDescent="0.25">
      <c r="B68" s="1">
        <v>14</v>
      </c>
      <c r="C68" s="1">
        <f t="shared" si="14"/>
        <v>4.3695949021392816E-2</v>
      </c>
      <c r="E68" s="1">
        <v>13</v>
      </c>
      <c r="F68" s="1">
        <f t="shared" si="16"/>
        <v>14</v>
      </c>
      <c r="G68" s="1">
        <f t="shared" si="17"/>
        <v>15</v>
      </c>
      <c r="H68" s="1">
        <f t="shared" si="17"/>
        <v>16</v>
      </c>
      <c r="I68" s="1">
        <f t="shared" si="17"/>
        <v>17</v>
      </c>
      <c r="J68" s="1">
        <f t="shared" si="17"/>
        <v>18</v>
      </c>
      <c r="K68" s="1">
        <f t="shared" si="17"/>
        <v>19</v>
      </c>
      <c r="L68" s="1">
        <f t="shared" si="17"/>
        <v>20</v>
      </c>
      <c r="M68" s="1">
        <f t="shared" si="17"/>
        <v>21</v>
      </c>
      <c r="N68" s="1">
        <f t="shared" si="17"/>
        <v>22</v>
      </c>
      <c r="O68" s="1">
        <f t="shared" si="17"/>
        <v>23</v>
      </c>
    </row>
    <row r="69" spans="2:15" x14ac:dyDescent="0.25">
      <c r="B69" s="1">
        <v>15</v>
      </c>
      <c r="C69" s="1">
        <f t="shared" si="14"/>
        <v>4.9613108784706428E-2</v>
      </c>
      <c r="E69" s="1">
        <v>14</v>
      </c>
      <c r="F69" s="1">
        <f t="shared" si="16"/>
        <v>15</v>
      </c>
      <c r="G69" s="1">
        <f t="shared" si="17"/>
        <v>16</v>
      </c>
      <c r="H69" s="1">
        <f t="shared" si="17"/>
        <v>17</v>
      </c>
      <c r="I69" s="1">
        <f t="shared" si="17"/>
        <v>18</v>
      </c>
      <c r="J69" s="1">
        <f t="shared" si="17"/>
        <v>19</v>
      </c>
      <c r="K69" s="1">
        <f t="shared" si="17"/>
        <v>20</v>
      </c>
      <c r="L69" s="1">
        <f t="shared" si="17"/>
        <v>21</v>
      </c>
      <c r="M69" s="1">
        <f t="shared" si="17"/>
        <v>22</v>
      </c>
      <c r="N69" s="1">
        <f t="shared" si="17"/>
        <v>23</v>
      </c>
      <c r="O69" s="1">
        <f t="shared" si="17"/>
        <v>24</v>
      </c>
    </row>
    <row r="70" spans="2:15" x14ac:dyDescent="0.25">
      <c r="B70" s="1">
        <v>16</v>
      </c>
      <c r="C70" s="1">
        <f t="shared" si="14"/>
        <v>5.4619936276741027E-2</v>
      </c>
      <c r="E70" s="1">
        <v>15</v>
      </c>
      <c r="F70" s="1">
        <f t="shared" si="16"/>
        <v>16</v>
      </c>
      <c r="G70" s="1">
        <f>$E70+G$56</f>
        <v>17</v>
      </c>
      <c r="H70" s="1">
        <f>$E70+H$56</f>
        <v>18</v>
      </c>
      <c r="I70" s="1">
        <f>$E70+I$56</f>
        <v>19</v>
      </c>
      <c r="J70" s="1">
        <f t="shared" ref="G70:O75" si="18">$E70+J$56</f>
        <v>20</v>
      </c>
      <c r="K70" s="1">
        <f t="shared" si="18"/>
        <v>21</v>
      </c>
      <c r="L70" s="1">
        <f t="shared" si="18"/>
        <v>22</v>
      </c>
      <c r="M70" s="1">
        <f t="shared" si="18"/>
        <v>23</v>
      </c>
      <c r="N70" s="1">
        <f t="shared" si="18"/>
        <v>24</v>
      </c>
      <c r="O70" s="1">
        <f t="shared" si="18"/>
        <v>25</v>
      </c>
    </row>
    <row r="71" spans="2:15" x14ac:dyDescent="0.25">
      <c r="B71" s="1">
        <v>17</v>
      </c>
      <c r="C71" s="1">
        <f t="shared" si="14"/>
        <v>5.8716431497496606E-2</v>
      </c>
      <c r="E71" s="1">
        <v>16</v>
      </c>
      <c r="F71" s="1">
        <f t="shared" si="16"/>
        <v>17</v>
      </c>
      <c r="G71" s="1">
        <f t="shared" si="18"/>
        <v>18</v>
      </c>
      <c r="H71" s="1">
        <f t="shared" si="18"/>
        <v>19</v>
      </c>
      <c r="I71" s="1">
        <f t="shared" si="18"/>
        <v>20</v>
      </c>
      <c r="J71" s="1">
        <f t="shared" si="18"/>
        <v>21</v>
      </c>
      <c r="K71" s="1">
        <f t="shared" si="18"/>
        <v>22</v>
      </c>
      <c r="L71" s="1">
        <f t="shared" si="18"/>
        <v>23</v>
      </c>
      <c r="M71" s="1">
        <f t="shared" si="18"/>
        <v>24</v>
      </c>
      <c r="N71" s="1">
        <f t="shared" si="18"/>
        <v>25</v>
      </c>
      <c r="O71" s="1">
        <f t="shared" si="18"/>
        <v>26</v>
      </c>
    </row>
    <row r="72" spans="2:15" x14ac:dyDescent="0.25">
      <c r="B72" s="1">
        <v>18</v>
      </c>
      <c r="C72" s="1">
        <f t="shared" si="14"/>
        <v>6.1902594446973165E-2</v>
      </c>
      <c r="E72" s="1">
        <v>17</v>
      </c>
      <c r="F72" s="1">
        <f t="shared" si="16"/>
        <v>18</v>
      </c>
      <c r="G72" s="1">
        <f t="shared" si="18"/>
        <v>19</v>
      </c>
      <c r="H72" s="1">
        <f t="shared" si="18"/>
        <v>20</v>
      </c>
      <c r="I72" s="1">
        <f t="shared" si="18"/>
        <v>21</v>
      </c>
      <c r="J72" s="1">
        <f t="shared" si="18"/>
        <v>22</v>
      </c>
      <c r="K72" s="1">
        <f t="shared" si="18"/>
        <v>23</v>
      </c>
      <c r="L72" s="1">
        <f t="shared" si="18"/>
        <v>24</v>
      </c>
      <c r="M72" s="1">
        <f t="shared" si="18"/>
        <v>25</v>
      </c>
      <c r="N72" s="1">
        <f t="shared" si="18"/>
        <v>26</v>
      </c>
      <c r="O72" s="1">
        <f t="shared" si="18"/>
        <v>27</v>
      </c>
    </row>
    <row r="73" spans="2:15" x14ac:dyDescent="0.25">
      <c r="B73" s="1">
        <v>19</v>
      </c>
      <c r="C73" s="1">
        <f t="shared" si="14"/>
        <v>6.4178425125170704E-2</v>
      </c>
      <c r="E73" s="1">
        <v>18</v>
      </c>
      <c r="F73" s="1">
        <f t="shared" si="16"/>
        <v>19</v>
      </c>
      <c r="G73" s="1">
        <f t="shared" si="18"/>
        <v>20</v>
      </c>
      <c r="H73" s="1">
        <f t="shared" si="18"/>
        <v>21</v>
      </c>
      <c r="I73" s="1">
        <f t="shared" si="18"/>
        <v>22</v>
      </c>
      <c r="J73" s="1">
        <f t="shared" si="18"/>
        <v>23</v>
      </c>
      <c r="K73" s="1">
        <f t="shared" si="18"/>
        <v>24</v>
      </c>
      <c r="L73" s="1">
        <f t="shared" si="18"/>
        <v>25</v>
      </c>
      <c r="M73" s="1">
        <f t="shared" si="18"/>
        <v>26</v>
      </c>
      <c r="N73" s="1">
        <f t="shared" si="18"/>
        <v>27</v>
      </c>
      <c r="O73" s="1">
        <f t="shared" si="18"/>
        <v>28</v>
      </c>
    </row>
    <row r="74" spans="2:15" x14ac:dyDescent="0.25">
      <c r="B74" s="1">
        <v>20</v>
      </c>
      <c r="C74" s="1">
        <f t="shared" si="14"/>
        <v>6.5543923532089238E-2</v>
      </c>
      <c r="E74" s="1">
        <v>19</v>
      </c>
      <c r="F74" s="1">
        <f t="shared" si="16"/>
        <v>20</v>
      </c>
      <c r="G74" s="1">
        <f t="shared" si="18"/>
        <v>21</v>
      </c>
      <c r="H74" s="1">
        <f t="shared" si="18"/>
        <v>22</v>
      </c>
      <c r="I74" s="1">
        <f t="shared" si="18"/>
        <v>23</v>
      </c>
      <c r="J74" s="1">
        <f t="shared" si="18"/>
        <v>24</v>
      </c>
      <c r="K74" s="1">
        <f t="shared" si="18"/>
        <v>25</v>
      </c>
      <c r="L74" s="1">
        <f t="shared" si="18"/>
        <v>26</v>
      </c>
      <c r="M74" s="1">
        <f t="shared" si="18"/>
        <v>27</v>
      </c>
      <c r="N74" s="1">
        <f t="shared" si="18"/>
        <v>28</v>
      </c>
      <c r="O74" s="1">
        <f t="shared" si="18"/>
        <v>29</v>
      </c>
    </row>
    <row r="75" spans="2:15" x14ac:dyDescent="0.25">
      <c r="B75" s="1">
        <v>21</v>
      </c>
      <c r="C75" s="1">
        <f t="shared" si="14"/>
        <v>7.8288575329995447E-2</v>
      </c>
      <c r="E75" s="1">
        <v>20</v>
      </c>
      <c r="F75" s="1">
        <f t="shared" si="16"/>
        <v>21</v>
      </c>
      <c r="G75" s="1">
        <f t="shared" si="18"/>
        <v>22</v>
      </c>
      <c r="H75" s="1">
        <f t="shared" si="18"/>
        <v>23</v>
      </c>
      <c r="I75" s="1">
        <f t="shared" si="18"/>
        <v>24</v>
      </c>
      <c r="J75" s="1">
        <f t="shared" si="18"/>
        <v>25</v>
      </c>
      <c r="K75" s="1">
        <f t="shared" si="18"/>
        <v>26</v>
      </c>
      <c r="L75" s="1">
        <f t="shared" si="18"/>
        <v>27</v>
      </c>
      <c r="M75" s="1">
        <f t="shared" si="18"/>
        <v>28</v>
      </c>
      <c r="N75" s="1">
        <f t="shared" si="18"/>
        <v>29</v>
      </c>
      <c r="O75" s="1">
        <f t="shared" si="18"/>
        <v>30</v>
      </c>
    </row>
    <row r="76" spans="2:15" x14ac:dyDescent="0.25">
      <c r="B76" s="1">
        <v>22</v>
      </c>
      <c r="C76" s="1">
        <f t="shared" si="14"/>
        <v>6.964041875284481E-2</v>
      </c>
    </row>
    <row r="77" spans="2:15" x14ac:dyDescent="0.25">
      <c r="B77" s="1">
        <v>23</v>
      </c>
      <c r="C77" s="1">
        <f t="shared" si="14"/>
        <v>6.1447428311333659E-2</v>
      </c>
      <c r="E77" s="1"/>
      <c r="F77" s="1">
        <v>1</v>
      </c>
      <c r="G77" s="1">
        <v>2</v>
      </c>
      <c r="H77" s="1">
        <v>3</v>
      </c>
      <c r="I77" s="1">
        <v>4</v>
      </c>
      <c r="J77" s="1">
        <v>5</v>
      </c>
      <c r="K77" s="1">
        <v>6</v>
      </c>
      <c r="L77" s="1">
        <v>7</v>
      </c>
      <c r="M77" s="1">
        <v>8</v>
      </c>
      <c r="N77" s="1">
        <v>9</v>
      </c>
      <c r="O77" s="1">
        <v>10</v>
      </c>
    </row>
    <row r="78" spans="2:15" x14ac:dyDescent="0.25">
      <c r="B78" s="1">
        <v>24</v>
      </c>
      <c r="C78" s="1">
        <f t="shared" si="14"/>
        <v>5.3709604005462007E-2</v>
      </c>
      <c r="E78" s="1">
        <v>2</v>
      </c>
      <c r="F78" s="1">
        <f>$C32*Inittialize!A$21</f>
        <v>4.5516613563950848E-4</v>
      </c>
      <c r="G78" s="1">
        <f>$C32*Inittialize!B$21</f>
        <v>4.5516613563950848E-4</v>
      </c>
      <c r="H78" s="1">
        <f>$C32*Inittialize!C$21</f>
        <v>4.5516613563950848E-4</v>
      </c>
      <c r="I78" s="1">
        <f>$C32*Inittialize!D$21</f>
        <v>4.5516613563950848E-4</v>
      </c>
      <c r="J78" s="1">
        <f>$C32*Inittialize!E$21</f>
        <v>4.5516613563950848E-4</v>
      </c>
      <c r="K78" s="1">
        <f>$C32*Inittialize!F$21</f>
        <v>4.5516613563950848E-4</v>
      </c>
      <c r="L78" s="1">
        <f>$C32*Inittialize!G$21</f>
        <v>4.5516613563950848E-4</v>
      </c>
      <c r="M78" s="1">
        <f>$C32*Inittialize!H$21</f>
        <v>4.5516613563950848E-4</v>
      </c>
      <c r="N78" s="1">
        <f>$C32*Inittialize!I$21</f>
        <v>4.5516613563950848E-4</v>
      </c>
      <c r="O78" s="1">
        <f>$C32*Inittialize!J$21</f>
        <v>1.8206645425580339E-3</v>
      </c>
    </row>
    <row r="79" spans="2:15" x14ac:dyDescent="0.25">
      <c r="B79" s="1">
        <v>25</v>
      </c>
      <c r="C79" s="1">
        <f t="shared" si="14"/>
        <v>4.6426945835229876E-2</v>
      </c>
      <c r="E79" s="1">
        <v>3</v>
      </c>
      <c r="F79" s="1">
        <f>$C33*Inittialize!A$21</f>
        <v>9.1033227127901696E-4</v>
      </c>
      <c r="G79" s="1">
        <f>$C33*Inittialize!B$21</f>
        <v>9.1033227127901696E-4</v>
      </c>
      <c r="H79" s="1">
        <f>$C33*Inittialize!C$21</f>
        <v>9.1033227127901696E-4</v>
      </c>
      <c r="I79" s="1">
        <f>$C33*Inittialize!D$21</f>
        <v>9.1033227127901696E-4</v>
      </c>
      <c r="J79" s="1">
        <f>$C33*Inittialize!E$21</f>
        <v>9.1033227127901696E-4</v>
      </c>
      <c r="K79" s="1">
        <f>$C33*Inittialize!F$21</f>
        <v>9.1033227127901696E-4</v>
      </c>
      <c r="L79" s="1">
        <f>$C33*Inittialize!G$21</f>
        <v>9.1033227127901696E-4</v>
      </c>
      <c r="M79" s="1">
        <f>$C33*Inittialize!H$21</f>
        <v>9.1033227127901696E-4</v>
      </c>
      <c r="N79" s="1">
        <f>$C33*Inittialize!I$21</f>
        <v>9.1033227127901696E-4</v>
      </c>
      <c r="O79" s="1">
        <f>$C33*Inittialize!J$21</f>
        <v>3.6413290851160678E-3</v>
      </c>
    </row>
    <row r="80" spans="2:15" x14ac:dyDescent="0.25">
      <c r="B80" s="1">
        <v>26</v>
      </c>
      <c r="C80" s="1">
        <f t="shared" si="14"/>
        <v>3.9599453800637244E-2</v>
      </c>
      <c r="E80" s="1">
        <v>4</v>
      </c>
      <c r="F80" s="1">
        <f>$C34*Inittialize!A$21</f>
        <v>1.3654984069185253E-3</v>
      </c>
      <c r="G80" s="1">
        <f>$C34*Inittialize!B$21</f>
        <v>1.3654984069185253E-3</v>
      </c>
      <c r="H80" s="1">
        <f>$C34*Inittialize!C$21</f>
        <v>1.3654984069185253E-3</v>
      </c>
      <c r="I80" s="1">
        <f>$C34*Inittialize!D$21</f>
        <v>1.3654984069185253E-3</v>
      </c>
      <c r="J80" s="1">
        <f>$C34*Inittialize!E$21</f>
        <v>1.3654984069185253E-3</v>
      </c>
      <c r="K80" s="1">
        <f>$C34*Inittialize!F$21</f>
        <v>1.3654984069185253E-3</v>
      </c>
      <c r="L80" s="1">
        <f>$C34*Inittialize!G$21</f>
        <v>1.3654984069185253E-3</v>
      </c>
      <c r="M80" s="1">
        <f>$C34*Inittialize!H$21</f>
        <v>1.3654984069185253E-3</v>
      </c>
      <c r="N80" s="1">
        <f>$C34*Inittialize!I$21</f>
        <v>1.3654984069185253E-3</v>
      </c>
      <c r="O80" s="1">
        <f>$C34*Inittialize!J$21</f>
        <v>5.4619936276741011E-3</v>
      </c>
    </row>
    <row r="81" spans="2:15" x14ac:dyDescent="0.25">
      <c r="B81" s="1">
        <v>27</v>
      </c>
      <c r="C81" s="1">
        <f t="shared" si="14"/>
        <v>3.3227127901684125E-2</v>
      </c>
      <c r="E81" s="1">
        <v>5</v>
      </c>
      <c r="F81" s="1">
        <f>$C35*Inittialize!A$21</f>
        <v>1.8206645425580339E-3</v>
      </c>
      <c r="G81" s="1">
        <f>$C35*Inittialize!B$21</f>
        <v>1.8206645425580339E-3</v>
      </c>
      <c r="H81" s="1">
        <f>$C35*Inittialize!C$21</f>
        <v>1.8206645425580339E-3</v>
      </c>
      <c r="I81" s="1">
        <f>$C35*Inittialize!D$21</f>
        <v>1.8206645425580339E-3</v>
      </c>
      <c r="J81" s="1">
        <f>$C35*Inittialize!E$21</f>
        <v>1.8206645425580339E-3</v>
      </c>
      <c r="K81" s="1">
        <f>$C35*Inittialize!F$21</f>
        <v>1.8206645425580339E-3</v>
      </c>
      <c r="L81" s="1">
        <f>$C35*Inittialize!G$21</f>
        <v>1.8206645425580339E-3</v>
      </c>
      <c r="M81" s="1">
        <f>$C35*Inittialize!H$21</f>
        <v>1.8206645425580339E-3</v>
      </c>
      <c r="N81" s="1">
        <f>$C35*Inittialize!I$21</f>
        <v>1.8206645425580339E-3</v>
      </c>
      <c r="O81" s="1">
        <f>$C35*Inittialize!J$21</f>
        <v>7.2826581702321357E-3</v>
      </c>
    </row>
    <row r="82" spans="2:15" x14ac:dyDescent="0.25">
      <c r="B82" s="1">
        <v>28</v>
      </c>
      <c r="C82" s="1">
        <f t="shared" si="14"/>
        <v>2.730996813837051E-2</v>
      </c>
      <c r="E82" s="1">
        <v>6</v>
      </c>
      <c r="F82" s="1">
        <f>$C36*Inittialize!A$21</f>
        <v>2.2758306781975428E-3</v>
      </c>
      <c r="G82" s="1">
        <f>$C36*Inittialize!B$21</f>
        <v>2.2758306781975428E-3</v>
      </c>
      <c r="H82" s="1">
        <f>$C36*Inittialize!C$21</f>
        <v>2.2758306781975428E-3</v>
      </c>
      <c r="I82" s="1">
        <f>$C36*Inittialize!D$21</f>
        <v>2.2758306781975428E-3</v>
      </c>
      <c r="J82" s="1">
        <f>$C36*Inittialize!E$21</f>
        <v>2.2758306781975428E-3</v>
      </c>
      <c r="K82" s="1">
        <f>$C36*Inittialize!F$21</f>
        <v>2.2758306781975428E-3</v>
      </c>
      <c r="L82" s="1">
        <f>$C36*Inittialize!G$21</f>
        <v>2.2758306781975428E-3</v>
      </c>
      <c r="M82" s="1">
        <f>$C36*Inittialize!H$21</f>
        <v>2.2758306781975428E-3</v>
      </c>
      <c r="N82" s="1">
        <f>$C36*Inittialize!I$21</f>
        <v>2.2758306781975428E-3</v>
      </c>
      <c r="O82" s="1">
        <f>$C36*Inittialize!J$21</f>
        <v>9.1033227127901711E-3</v>
      </c>
    </row>
    <row r="83" spans="2:15" x14ac:dyDescent="0.25">
      <c r="B83" s="1">
        <v>29</v>
      </c>
      <c r="C83" s="1">
        <f t="shared" si="14"/>
        <v>2.1847974510696408E-2</v>
      </c>
      <c r="E83" s="1">
        <v>7</v>
      </c>
      <c r="F83" s="1">
        <f>$C37*Inittialize!A$21</f>
        <v>2.7309968138370514E-3</v>
      </c>
      <c r="G83" s="1">
        <f>$C37*Inittialize!B$21</f>
        <v>2.7309968138370514E-3</v>
      </c>
      <c r="H83" s="1">
        <f>$C37*Inittialize!C$21</f>
        <v>2.7309968138370514E-3</v>
      </c>
      <c r="I83" s="1">
        <f>$C37*Inittialize!D$21</f>
        <v>2.7309968138370514E-3</v>
      </c>
      <c r="J83" s="1">
        <f>$C37*Inittialize!E$21</f>
        <v>2.7309968138370514E-3</v>
      </c>
      <c r="K83" s="1">
        <f>$C37*Inittialize!F$21</f>
        <v>2.7309968138370514E-3</v>
      </c>
      <c r="L83" s="1">
        <f>$C37*Inittialize!G$21</f>
        <v>2.7309968138370514E-3</v>
      </c>
      <c r="M83" s="1">
        <f>$C37*Inittialize!H$21</f>
        <v>2.7309968138370514E-3</v>
      </c>
      <c r="N83" s="1">
        <f>$C37*Inittialize!I$21</f>
        <v>2.7309968138370514E-3</v>
      </c>
      <c r="O83" s="1">
        <f>$C37*Inittialize!J$21</f>
        <v>1.0923987255348206E-2</v>
      </c>
    </row>
    <row r="84" spans="2:15" x14ac:dyDescent="0.25">
      <c r="B84" s="1">
        <v>30</v>
      </c>
      <c r="C84" s="1">
        <f t="shared" si="14"/>
        <v>2.9130632680928543E-2</v>
      </c>
      <c r="E84" s="1">
        <v>8</v>
      </c>
      <c r="F84" s="1">
        <f>$C38*Inittialize!A$21</f>
        <v>3.1861629494765601E-3</v>
      </c>
      <c r="G84" s="1">
        <f>$C38*Inittialize!B$21</f>
        <v>3.1861629494765601E-3</v>
      </c>
      <c r="H84" s="1">
        <f>$C38*Inittialize!C$21</f>
        <v>3.1861629494765601E-3</v>
      </c>
      <c r="I84" s="1">
        <f>$C38*Inittialize!D$21</f>
        <v>3.1861629494765601E-3</v>
      </c>
      <c r="J84" s="1">
        <f>$C38*Inittialize!E$21</f>
        <v>3.1861629494765601E-3</v>
      </c>
      <c r="K84" s="1">
        <f>$C38*Inittialize!F$21</f>
        <v>3.1861629494765601E-3</v>
      </c>
      <c r="L84" s="1">
        <f>$C38*Inittialize!G$21</f>
        <v>3.1861629494765601E-3</v>
      </c>
      <c r="M84" s="1">
        <f>$C38*Inittialize!H$21</f>
        <v>3.1861629494765601E-3</v>
      </c>
      <c r="N84" s="1">
        <f>$C38*Inittialize!I$21</f>
        <v>3.1861629494765601E-3</v>
      </c>
      <c r="O84" s="1">
        <f>$C38*Inittialize!J$21</f>
        <v>1.274465179790624E-2</v>
      </c>
    </row>
    <row r="85" spans="2:15" x14ac:dyDescent="0.25">
      <c r="B85" s="1" t="s">
        <v>2</v>
      </c>
      <c r="C85" s="1">
        <f>SUM(C57:C84)</f>
        <v>1.0000000000000002</v>
      </c>
      <c r="E85" s="1">
        <v>9</v>
      </c>
      <c r="F85" s="1">
        <f>$C39*Inittialize!A$21</f>
        <v>3.6413290851160687E-3</v>
      </c>
      <c r="G85" s="1">
        <f>$C39*Inittialize!B$21</f>
        <v>3.6413290851160687E-3</v>
      </c>
      <c r="H85" s="1">
        <f>$C39*Inittialize!C$21</f>
        <v>3.6413290851160687E-3</v>
      </c>
      <c r="I85" s="1">
        <f>$C39*Inittialize!D$21</f>
        <v>3.6413290851160687E-3</v>
      </c>
      <c r="J85" s="1">
        <f>$C39*Inittialize!E$21</f>
        <v>3.6413290851160687E-3</v>
      </c>
      <c r="K85" s="1">
        <f>$C39*Inittialize!F$21</f>
        <v>3.6413290851160687E-3</v>
      </c>
      <c r="L85" s="1">
        <f>$C39*Inittialize!G$21</f>
        <v>3.6413290851160687E-3</v>
      </c>
      <c r="M85" s="1">
        <f>$C39*Inittialize!H$21</f>
        <v>3.6413290851160687E-3</v>
      </c>
      <c r="N85" s="1">
        <f>$C39*Inittialize!I$21</f>
        <v>3.6413290851160687E-3</v>
      </c>
      <c r="O85" s="1">
        <f>$C39*Inittialize!J$21</f>
        <v>1.4565316340464275E-2</v>
      </c>
    </row>
    <row r="86" spans="2:15" x14ac:dyDescent="0.25">
      <c r="E86" s="1">
        <v>10</v>
      </c>
      <c r="F86" s="1">
        <f>$C40*Inittialize!A$21</f>
        <v>4.0964952207555774E-3</v>
      </c>
      <c r="G86" s="1">
        <f>$C40*Inittialize!B$21</f>
        <v>4.0964952207555774E-3</v>
      </c>
      <c r="H86" s="1">
        <f>$C40*Inittialize!C$21</f>
        <v>4.0964952207555774E-3</v>
      </c>
      <c r="I86" s="1">
        <f>$C40*Inittialize!D$21</f>
        <v>4.0964952207555774E-3</v>
      </c>
      <c r="J86" s="1">
        <f>$C40*Inittialize!E$21</f>
        <v>4.0964952207555774E-3</v>
      </c>
      <c r="K86" s="1">
        <f>$C40*Inittialize!F$21</f>
        <v>4.0964952207555774E-3</v>
      </c>
      <c r="L86" s="1">
        <f>$C40*Inittialize!G$21</f>
        <v>4.0964952207555774E-3</v>
      </c>
      <c r="M86" s="1">
        <f>$C40*Inittialize!H$21</f>
        <v>4.0964952207555774E-3</v>
      </c>
      <c r="N86" s="1">
        <f>$C40*Inittialize!I$21</f>
        <v>4.0964952207555774E-3</v>
      </c>
      <c r="O86" s="1">
        <f>$C40*Inittialize!J$21</f>
        <v>1.6385980883022309E-2</v>
      </c>
    </row>
    <row r="87" spans="2:15" x14ac:dyDescent="0.25">
      <c r="E87" s="1">
        <v>11</v>
      </c>
      <c r="F87" s="1">
        <f>$C41*Inittialize!A$21</f>
        <v>7.2826581702321357E-3</v>
      </c>
      <c r="G87" s="1">
        <f>$C41*Inittialize!B$21</f>
        <v>7.2826581702321357E-3</v>
      </c>
      <c r="H87" s="1">
        <f>$C41*Inittialize!C$21</f>
        <v>7.2826581702321357E-3</v>
      </c>
      <c r="I87" s="1">
        <f>$C41*Inittialize!D$21</f>
        <v>7.2826581702321357E-3</v>
      </c>
      <c r="J87" s="1">
        <f>$C41*Inittialize!E$21</f>
        <v>7.2826581702321357E-3</v>
      </c>
      <c r="K87" s="1">
        <f>$C41*Inittialize!F$21</f>
        <v>7.2826581702321357E-3</v>
      </c>
      <c r="L87" s="1">
        <f>$C41*Inittialize!G$21</f>
        <v>7.2826581702321357E-3</v>
      </c>
      <c r="M87" s="1">
        <f>$C41*Inittialize!H$21</f>
        <v>7.2826581702321357E-3</v>
      </c>
      <c r="N87" s="1">
        <f>$C41*Inittialize!I$21</f>
        <v>7.2826581702321357E-3</v>
      </c>
      <c r="O87" s="1">
        <f>$C41*Inittialize!J$21</f>
        <v>2.9130632680928543E-2</v>
      </c>
    </row>
    <row r="88" spans="2:15" x14ac:dyDescent="0.25">
      <c r="E88" s="1">
        <v>12</v>
      </c>
      <c r="F88" s="1">
        <f>$C42*Inittialize!A$21</f>
        <v>6.8274920345926275E-3</v>
      </c>
      <c r="G88" s="1">
        <f>$C42*Inittialize!B$21</f>
        <v>6.8274920345926275E-3</v>
      </c>
      <c r="H88" s="1">
        <f>$C42*Inittialize!C$21</f>
        <v>6.8274920345926275E-3</v>
      </c>
      <c r="I88" s="1">
        <f>$C42*Inittialize!D$21</f>
        <v>6.8274920345926275E-3</v>
      </c>
      <c r="J88" s="1">
        <f>$C42*Inittialize!E$21</f>
        <v>6.8274920345926275E-3</v>
      </c>
      <c r="K88" s="1">
        <f>$C42*Inittialize!F$21</f>
        <v>6.8274920345926275E-3</v>
      </c>
      <c r="L88" s="1">
        <f>$C42*Inittialize!G$21</f>
        <v>6.8274920345926275E-3</v>
      </c>
      <c r="M88" s="1">
        <f>$C42*Inittialize!H$21</f>
        <v>6.8274920345926275E-3</v>
      </c>
      <c r="N88" s="1">
        <f>$C42*Inittialize!I$21</f>
        <v>6.8274920345926275E-3</v>
      </c>
      <c r="O88" s="1">
        <f>$C42*Inittialize!J$21</f>
        <v>2.730996813837051E-2</v>
      </c>
    </row>
    <row r="89" spans="2:15" x14ac:dyDescent="0.25">
      <c r="E89" s="1">
        <v>13</v>
      </c>
      <c r="F89" s="1">
        <f>$C43*Inittialize!A$21</f>
        <v>6.3723258989531201E-3</v>
      </c>
      <c r="G89" s="1">
        <f>$C43*Inittialize!B$21</f>
        <v>6.3723258989531201E-3</v>
      </c>
      <c r="H89" s="1">
        <f>$C43*Inittialize!C$21</f>
        <v>6.3723258989531201E-3</v>
      </c>
      <c r="I89" s="1">
        <f>$C43*Inittialize!D$21</f>
        <v>6.3723258989531201E-3</v>
      </c>
      <c r="J89" s="1">
        <f>$C43*Inittialize!E$21</f>
        <v>6.3723258989531201E-3</v>
      </c>
      <c r="K89" s="1">
        <f>$C43*Inittialize!F$21</f>
        <v>6.3723258989531201E-3</v>
      </c>
      <c r="L89" s="1">
        <f>$C43*Inittialize!G$21</f>
        <v>6.3723258989531201E-3</v>
      </c>
      <c r="M89" s="1">
        <f>$C43*Inittialize!H$21</f>
        <v>6.3723258989531201E-3</v>
      </c>
      <c r="N89" s="1">
        <f>$C43*Inittialize!I$21</f>
        <v>6.3723258989531201E-3</v>
      </c>
      <c r="O89" s="1">
        <f>$C43*Inittialize!J$21</f>
        <v>2.5489303595812481E-2</v>
      </c>
    </row>
    <row r="90" spans="2:15" x14ac:dyDescent="0.25">
      <c r="E90" s="1">
        <v>14</v>
      </c>
      <c r="F90" s="1">
        <f>$C44*Inittialize!A$21</f>
        <v>5.9171597633136111E-3</v>
      </c>
      <c r="G90" s="1">
        <f>$C44*Inittialize!B$21</f>
        <v>5.9171597633136111E-3</v>
      </c>
      <c r="H90" s="1">
        <f>$C44*Inittialize!C$21</f>
        <v>5.9171597633136111E-3</v>
      </c>
      <c r="I90" s="1">
        <f>$C44*Inittialize!D$21</f>
        <v>5.9171597633136111E-3</v>
      </c>
      <c r="J90" s="1">
        <f>$C44*Inittialize!E$21</f>
        <v>5.9171597633136111E-3</v>
      </c>
      <c r="K90" s="1">
        <f>$C44*Inittialize!F$21</f>
        <v>5.9171597633136111E-3</v>
      </c>
      <c r="L90" s="1">
        <f>$C44*Inittialize!G$21</f>
        <v>5.9171597633136111E-3</v>
      </c>
      <c r="M90" s="1">
        <f>$C44*Inittialize!H$21</f>
        <v>5.9171597633136111E-3</v>
      </c>
      <c r="N90" s="1">
        <f>$C44*Inittialize!I$21</f>
        <v>5.9171597633136111E-3</v>
      </c>
      <c r="O90" s="1">
        <f>$C44*Inittialize!J$21</f>
        <v>2.3668639053254444E-2</v>
      </c>
    </row>
    <row r="91" spans="2:15" x14ac:dyDescent="0.25">
      <c r="E91" s="1">
        <v>15</v>
      </c>
      <c r="F91" s="1">
        <f>$C45*Inittialize!A$21</f>
        <v>5.4619936276741029E-3</v>
      </c>
      <c r="G91" s="1">
        <f>$C45*Inittialize!B$21</f>
        <v>5.4619936276741029E-3</v>
      </c>
      <c r="H91" s="1">
        <f>$C45*Inittialize!C$21</f>
        <v>5.4619936276741029E-3</v>
      </c>
      <c r="I91" s="1">
        <f>$C45*Inittialize!D$21</f>
        <v>5.4619936276741029E-3</v>
      </c>
      <c r="J91" s="1">
        <f>$C45*Inittialize!E$21</f>
        <v>5.4619936276741029E-3</v>
      </c>
      <c r="K91" s="1">
        <f>$C45*Inittialize!F$21</f>
        <v>5.4619936276741029E-3</v>
      </c>
      <c r="L91" s="1">
        <f>$C45*Inittialize!G$21</f>
        <v>5.4619936276741029E-3</v>
      </c>
      <c r="M91" s="1">
        <f>$C45*Inittialize!H$21</f>
        <v>5.4619936276741029E-3</v>
      </c>
      <c r="N91" s="1">
        <f>$C45*Inittialize!I$21</f>
        <v>5.4619936276741029E-3</v>
      </c>
      <c r="O91" s="1">
        <f>$C45*Inittialize!J$21</f>
        <v>2.1847974510696411E-2</v>
      </c>
    </row>
    <row r="92" spans="2:15" x14ac:dyDescent="0.25">
      <c r="E92" s="1">
        <v>16</v>
      </c>
      <c r="F92" s="1">
        <f>$C46*Inittialize!A$21</f>
        <v>5.0068274920345938E-3</v>
      </c>
      <c r="G92" s="1">
        <f>$C46*Inittialize!B$21</f>
        <v>5.0068274920345938E-3</v>
      </c>
      <c r="H92" s="1">
        <f>$C46*Inittialize!C$21</f>
        <v>5.0068274920345938E-3</v>
      </c>
      <c r="I92" s="1">
        <f>$C46*Inittialize!D$21</f>
        <v>5.0068274920345938E-3</v>
      </c>
      <c r="J92" s="1">
        <f>$C46*Inittialize!E$21</f>
        <v>5.0068274920345938E-3</v>
      </c>
      <c r="K92" s="1">
        <f>$C46*Inittialize!F$21</f>
        <v>5.0068274920345938E-3</v>
      </c>
      <c r="L92" s="1">
        <f>$C46*Inittialize!G$21</f>
        <v>5.0068274920345938E-3</v>
      </c>
      <c r="M92" s="1">
        <f>$C46*Inittialize!H$21</f>
        <v>5.0068274920345938E-3</v>
      </c>
      <c r="N92" s="1">
        <f>$C46*Inittialize!I$21</f>
        <v>5.0068274920345938E-3</v>
      </c>
      <c r="O92" s="1">
        <f>$C46*Inittialize!J$21</f>
        <v>2.0027309968138375E-2</v>
      </c>
    </row>
    <row r="93" spans="2:15" x14ac:dyDescent="0.25">
      <c r="E93" s="1">
        <v>17</v>
      </c>
      <c r="F93" s="1">
        <f>$C47*Inittialize!A$21</f>
        <v>4.5516613563950856E-3</v>
      </c>
      <c r="G93" s="1">
        <f>$C47*Inittialize!B$21</f>
        <v>4.5516613563950856E-3</v>
      </c>
      <c r="H93" s="1">
        <f>$C47*Inittialize!C$21</f>
        <v>4.5516613563950856E-3</v>
      </c>
      <c r="I93" s="1">
        <f>$C47*Inittialize!D$21</f>
        <v>4.5516613563950856E-3</v>
      </c>
      <c r="J93" s="1">
        <f>$C47*Inittialize!E$21</f>
        <v>4.5516613563950856E-3</v>
      </c>
      <c r="K93" s="1">
        <f>$C47*Inittialize!F$21</f>
        <v>4.5516613563950856E-3</v>
      </c>
      <c r="L93" s="1">
        <f>$C47*Inittialize!G$21</f>
        <v>4.5516613563950856E-3</v>
      </c>
      <c r="M93" s="1">
        <f>$C47*Inittialize!H$21</f>
        <v>4.5516613563950856E-3</v>
      </c>
      <c r="N93" s="1">
        <f>$C47*Inittialize!I$21</f>
        <v>4.5516613563950856E-3</v>
      </c>
      <c r="O93" s="1">
        <f>$C47*Inittialize!J$21</f>
        <v>1.8206645425580342E-2</v>
      </c>
    </row>
    <row r="94" spans="2:15" x14ac:dyDescent="0.25">
      <c r="E94" s="1">
        <v>18</v>
      </c>
      <c r="F94" s="1">
        <f>$C48*Inittialize!A$21</f>
        <v>4.0964952207555765E-3</v>
      </c>
      <c r="G94" s="1">
        <f>$C48*Inittialize!B$21</f>
        <v>4.0964952207555765E-3</v>
      </c>
      <c r="H94" s="1">
        <f>$C48*Inittialize!C$21</f>
        <v>4.0964952207555765E-3</v>
      </c>
      <c r="I94" s="1">
        <f>$C48*Inittialize!D$21</f>
        <v>4.0964952207555765E-3</v>
      </c>
      <c r="J94" s="1">
        <f>$C48*Inittialize!E$21</f>
        <v>4.0964952207555765E-3</v>
      </c>
      <c r="K94" s="1">
        <f>$C48*Inittialize!F$21</f>
        <v>4.0964952207555765E-3</v>
      </c>
      <c r="L94" s="1">
        <f>$C48*Inittialize!G$21</f>
        <v>4.0964952207555765E-3</v>
      </c>
      <c r="M94" s="1">
        <f>$C48*Inittialize!H$21</f>
        <v>4.0964952207555765E-3</v>
      </c>
      <c r="N94" s="1">
        <f>$C48*Inittialize!I$21</f>
        <v>4.0964952207555765E-3</v>
      </c>
      <c r="O94" s="1">
        <f>$C48*Inittialize!J$21</f>
        <v>1.6385980883022306E-2</v>
      </c>
    </row>
    <row r="95" spans="2:15" x14ac:dyDescent="0.25">
      <c r="E95" s="1">
        <v>19</v>
      </c>
      <c r="F95" s="1">
        <f>$C49*Inittialize!A$21</f>
        <v>3.6413290851160678E-3</v>
      </c>
      <c r="G95" s="1">
        <f>$C49*Inittialize!B$21</f>
        <v>3.6413290851160678E-3</v>
      </c>
      <c r="H95" s="1">
        <f>$C49*Inittialize!C$21</f>
        <v>3.6413290851160678E-3</v>
      </c>
      <c r="I95" s="1">
        <f>$C49*Inittialize!D$21</f>
        <v>3.6413290851160678E-3</v>
      </c>
      <c r="J95" s="1">
        <f>$C49*Inittialize!E$21</f>
        <v>3.6413290851160678E-3</v>
      </c>
      <c r="K95" s="1">
        <f>$C49*Inittialize!F$21</f>
        <v>3.6413290851160678E-3</v>
      </c>
      <c r="L95" s="1">
        <f>$C49*Inittialize!G$21</f>
        <v>3.6413290851160678E-3</v>
      </c>
      <c r="M95" s="1">
        <f>$C49*Inittialize!H$21</f>
        <v>3.6413290851160678E-3</v>
      </c>
      <c r="N95" s="1">
        <f>$C49*Inittialize!I$21</f>
        <v>3.6413290851160678E-3</v>
      </c>
      <c r="O95" s="1">
        <f>$C49*Inittialize!J$21</f>
        <v>1.4565316340464271E-2</v>
      </c>
    </row>
    <row r="96" spans="2:15" x14ac:dyDescent="0.25">
      <c r="E96" s="1">
        <v>20</v>
      </c>
      <c r="F96" s="1">
        <f>$C50*Inittialize!A$21</f>
        <v>7.2826581702321357E-3</v>
      </c>
      <c r="G96" s="1">
        <f>$C50*Inittialize!B$21</f>
        <v>7.2826581702321357E-3</v>
      </c>
      <c r="H96" s="1">
        <f>$C50*Inittialize!C$21</f>
        <v>7.2826581702321357E-3</v>
      </c>
      <c r="I96" s="1">
        <f>$C50*Inittialize!D$21</f>
        <v>7.2826581702321357E-3</v>
      </c>
      <c r="J96" s="1">
        <f>$C50*Inittialize!E$21</f>
        <v>7.2826581702321357E-3</v>
      </c>
      <c r="K96" s="1">
        <f>$C50*Inittialize!F$21</f>
        <v>7.2826581702321357E-3</v>
      </c>
      <c r="L96" s="1">
        <f>$C50*Inittialize!G$21</f>
        <v>7.2826581702321357E-3</v>
      </c>
      <c r="M96" s="1">
        <f>$C50*Inittialize!H$21</f>
        <v>7.2826581702321357E-3</v>
      </c>
      <c r="N96" s="1">
        <f>$C50*Inittialize!I$21</f>
        <v>7.2826581702321357E-3</v>
      </c>
      <c r="O96" s="1">
        <f>$C50*Inittialize!J$21</f>
        <v>2.9130632680928543E-2</v>
      </c>
    </row>
    <row r="98" spans="1:20" s="337" customFormat="1" x14ac:dyDescent="0.25">
      <c r="A98" s="525" t="s">
        <v>274</v>
      </c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25"/>
      <c r="N98" s="525"/>
      <c r="O98" s="525"/>
      <c r="P98" s="525"/>
      <c r="Q98" s="525"/>
      <c r="R98" s="525"/>
      <c r="S98" s="525"/>
      <c r="T98" s="525"/>
    </row>
    <row r="100" spans="1:20" x14ac:dyDescent="0.25">
      <c r="B100" s="526" t="s">
        <v>275</v>
      </c>
      <c r="C100" s="526"/>
      <c r="D100" s="526"/>
      <c r="E100" s="526"/>
      <c r="F100" s="526"/>
      <c r="J100">
        <v>1</v>
      </c>
      <c r="K100">
        <v>2</v>
      </c>
      <c r="L100">
        <v>3</v>
      </c>
      <c r="M100">
        <v>4</v>
      </c>
      <c r="N100">
        <v>5</v>
      </c>
      <c r="O100">
        <v>6</v>
      </c>
      <c r="P100">
        <v>7</v>
      </c>
      <c r="Q100">
        <v>8</v>
      </c>
      <c r="R100">
        <v>9</v>
      </c>
      <c r="S100">
        <v>10</v>
      </c>
    </row>
    <row r="101" spans="1:20" x14ac:dyDescent="0.25">
      <c r="B101" t="s">
        <v>9</v>
      </c>
      <c r="C101" t="s">
        <v>8</v>
      </c>
      <c r="D101" t="s">
        <v>4</v>
      </c>
      <c r="E101" t="s">
        <v>8</v>
      </c>
      <c r="I101">
        <v>1</v>
      </c>
      <c r="J101">
        <f>$I101+J$100</f>
        <v>2</v>
      </c>
      <c r="K101">
        <f t="shared" ref="K101:S110" si="19">$I101+K$100</f>
        <v>3</v>
      </c>
      <c r="L101">
        <f t="shared" si="19"/>
        <v>4</v>
      </c>
      <c r="M101">
        <f t="shared" si="19"/>
        <v>5</v>
      </c>
      <c r="N101">
        <f t="shared" si="19"/>
        <v>6</v>
      </c>
      <c r="O101">
        <f t="shared" si="19"/>
        <v>7</v>
      </c>
      <c r="P101">
        <f t="shared" si="19"/>
        <v>8</v>
      </c>
      <c r="Q101">
        <f t="shared" si="19"/>
        <v>9</v>
      </c>
      <c r="R101">
        <f t="shared" si="19"/>
        <v>10</v>
      </c>
      <c r="S101">
        <f t="shared" si="19"/>
        <v>11</v>
      </c>
    </row>
    <row r="102" spans="1:20" x14ac:dyDescent="0.25">
      <c r="B102">
        <v>2</v>
      </c>
      <c r="C102">
        <f t="shared" ref="C102:C120" si="20">SUMIF($K$102:$S$110,B102,$K$114:$S$122)</f>
        <v>0</v>
      </c>
      <c r="D102">
        <v>2</v>
      </c>
      <c r="E102">
        <f t="shared" ref="E102:E111" si="21">SUMIF($J$101:$J$110,D102,$J$113:$J$122)+SUMIF($K$101:$S$101,D102,$K$113:$S$113)</f>
        <v>5.9171597633136102E-3</v>
      </c>
      <c r="I102">
        <v>2</v>
      </c>
      <c r="J102">
        <f t="shared" ref="J102:J110" si="22">$I102+J$100</f>
        <v>3</v>
      </c>
      <c r="K102">
        <f t="shared" si="19"/>
        <v>4</v>
      </c>
      <c r="L102">
        <f t="shared" si="19"/>
        <v>5</v>
      </c>
      <c r="M102">
        <f t="shared" si="19"/>
        <v>6</v>
      </c>
      <c r="N102">
        <f t="shared" si="19"/>
        <v>7</v>
      </c>
      <c r="O102">
        <f t="shared" si="19"/>
        <v>8</v>
      </c>
      <c r="P102">
        <f t="shared" si="19"/>
        <v>9</v>
      </c>
      <c r="Q102">
        <f t="shared" si="19"/>
        <v>10</v>
      </c>
      <c r="R102">
        <f t="shared" si="19"/>
        <v>11</v>
      </c>
      <c r="S102">
        <f t="shared" si="19"/>
        <v>12</v>
      </c>
    </row>
    <row r="103" spans="1:20" x14ac:dyDescent="0.25">
      <c r="B103">
        <v>3</v>
      </c>
      <c r="C103">
        <f t="shared" si="20"/>
        <v>0</v>
      </c>
      <c r="D103">
        <v>3</v>
      </c>
      <c r="E103">
        <f t="shared" si="21"/>
        <v>1.183431952662722E-2</v>
      </c>
      <c r="I103">
        <v>3</v>
      </c>
      <c r="J103">
        <f t="shared" si="22"/>
        <v>4</v>
      </c>
      <c r="K103">
        <f t="shared" si="19"/>
        <v>5</v>
      </c>
      <c r="L103">
        <f t="shared" si="19"/>
        <v>6</v>
      </c>
      <c r="M103">
        <f t="shared" si="19"/>
        <v>7</v>
      </c>
      <c r="N103">
        <f t="shared" si="19"/>
        <v>8</v>
      </c>
      <c r="O103">
        <f t="shared" si="19"/>
        <v>9</v>
      </c>
      <c r="P103">
        <f t="shared" si="19"/>
        <v>10</v>
      </c>
      <c r="Q103">
        <f t="shared" si="19"/>
        <v>11</v>
      </c>
      <c r="R103">
        <f t="shared" si="19"/>
        <v>12</v>
      </c>
      <c r="S103">
        <f t="shared" si="19"/>
        <v>13</v>
      </c>
    </row>
    <row r="104" spans="1:20" x14ac:dyDescent="0.25">
      <c r="B104">
        <v>4</v>
      </c>
      <c r="C104">
        <f t="shared" si="20"/>
        <v>5.9171597633136102E-3</v>
      </c>
      <c r="D104">
        <v>4</v>
      </c>
      <c r="E104">
        <f t="shared" si="21"/>
        <v>1.183431952662722E-2</v>
      </c>
      <c r="I104">
        <v>4</v>
      </c>
      <c r="J104">
        <f t="shared" si="22"/>
        <v>5</v>
      </c>
      <c r="K104">
        <f t="shared" si="19"/>
        <v>6</v>
      </c>
      <c r="L104">
        <f t="shared" si="19"/>
        <v>7</v>
      </c>
      <c r="M104">
        <f t="shared" si="19"/>
        <v>8</v>
      </c>
      <c r="N104">
        <f t="shared" si="19"/>
        <v>9</v>
      </c>
      <c r="O104">
        <f t="shared" si="19"/>
        <v>10</v>
      </c>
      <c r="P104">
        <f t="shared" si="19"/>
        <v>11</v>
      </c>
      <c r="Q104">
        <f t="shared" si="19"/>
        <v>12</v>
      </c>
      <c r="R104">
        <f t="shared" si="19"/>
        <v>13</v>
      </c>
      <c r="S104">
        <f t="shared" si="19"/>
        <v>14</v>
      </c>
    </row>
    <row r="105" spans="1:20" x14ac:dyDescent="0.25">
      <c r="B105">
        <v>5</v>
      </c>
      <c r="C105">
        <f t="shared" si="20"/>
        <v>1.183431952662722E-2</v>
      </c>
      <c r="D105">
        <v>5</v>
      </c>
      <c r="E105">
        <f t="shared" si="21"/>
        <v>1.183431952662722E-2</v>
      </c>
      <c r="I105">
        <v>5</v>
      </c>
      <c r="J105">
        <f t="shared" si="22"/>
        <v>6</v>
      </c>
      <c r="K105">
        <f t="shared" si="19"/>
        <v>7</v>
      </c>
      <c r="L105">
        <f t="shared" si="19"/>
        <v>8</v>
      </c>
      <c r="M105">
        <f t="shared" si="19"/>
        <v>9</v>
      </c>
      <c r="N105">
        <f t="shared" si="19"/>
        <v>10</v>
      </c>
      <c r="O105">
        <f t="shared" si="19"/>
        <v>11</v>
      </c>
      <c r="P105">
        <f t="shared" si="19"/>
        <v>12</v>
      </c>
      <c r="Q105">
        <f t="shared" si="19"/>
        <v>13</v>
      </c>
      <c r="R105">
        <f t="shared" si="19"/>
        <v>14</v>
      </c>
      <c r="S105">
        <f t="shared" si="19"/>
        <v>15</v>
      </c>
    </row>
    <row r="106" spans="1:20" x14ac:dyDescent="0.25">
      <c r="B106">
        <v>6</v>
      </c>
      <c r="C106">
        <f t="shared" si="20"/>
        <v>1.7751479289940829E-2</v>
      </c>
      <c r="D106">
        <v>6</v>
      </c>
      <c r="E106">
        <f t="shared" si="21"/>
        <v>1.183431952662722E-2</v>
      </c>
      <c r="I106">
        <v>6</v>
      </c>
      <c r="J106">
        <f t="shared" si="22"/>
        <v>7</v>
      </c>
      <c r="K106">
        <f t="shared" si="19"/>
        <v>8</v>
      </c>
      <c r="L106">
        <f t="shared" si="19"/>
        <v>9</v>
      </c>
      <c r="M106">
        <f t="shared" si="19"/>
        <v>10</v>
      </c>
      <c r="N106">
        <f t="shared" si="19"/>
        <v>11</v>
      </c>
      <c r="O106">
        <f t="shared" si="19"/>
        <v>12</v>
      </c>
      <c r="P106">
        <f t="shared" si="19"/>
        <v>13</v>
      </c>
      <c r="Q106">
        <f t="shared" si="19"/>
        <v>14</v>
      </c>
      <c r="R106">
        <f t="shared" si="19"/>
        <v>15</v>
      </c>
      <c r="S106">
        <f t="shared" si="19"/>
        <v>16</v>
      </c>
    </row>
    <row r="107" spans="1:20" x14ac:dyDescent="0.25">
      <c r="B107">
        <v>7</v>
      </c>
      <c r="C107">
        <f t="shared" si="20"/>
        <v>2.3668639053254441E-2</v>
      </c>
      <c r="D107" s="398">
        <v>7</v>
      </c>
      <c r="E107" s="398">
        <f t="shared" si="21"/>
        <v>1.183431952662722E-2</v>
      </c>
      <c r="I107">
        <v>7</v>
      </c>
      <c r="J107">
        <f t="shared" si="22"/>
        <v>8</v>
      </c>
      <c r="K107">
        <f t="shared" si="19"/>
        <v>9</v>
      </c>
      <c r="L107">
        <f t="shared" si="19"/>
        <v>10</v>
      </c>
      <c r="M107">
        <f t="shared" si="19"/>
        <v>11</v>
      </c>
      <c r="N107">
        <f t="shared" si="19"/>
        <v>12</v>
      </c>
      <c r="O107">
        <f t="shared" si="19"/>
        <v>13</v>
      </c>
      <c r="P107">
        <f t="shared" si="19"/>
        <v>14</v>
      </c>
      <c r="Q107">
        <f t="shared" si="19"/>
        <v>15</v>
      </c>
      <c r="R107">
        <f t="shared" si="19"/>
        <v>16</v>
      </c>
      <c r="S107">
        <f t="shared" si="19"/>
        <v>17</v>
      </c>
    </row>
    <row r="108" spans="1:20" x14ac:dyDescent="0.25">
      <c r="B108">
        <v>8</v>
      </c>
      <c r="C108">
        <f t="shared" si="20"/>
        <v>2.9585798816568053E-2</v>
      </c>
      <c r="D108" s="398">
        <v>8</v>
      </c>
      <c r="E108" s="398">
        <f t="shared" si="21"/>
        <v>1.183431952662722E-2</v>
      </c>
      <c r="I108">
        <v>8</v>
      </c>
      <c r="J108">
        <f t="shared" si="22"/>
        <v>9</v>
      </c>
      <c r="K108">
        <f t="shared" si="19"/>
        <v>10</v>
      </c>
      <c r="L108">
        <f t="shared" si="19"/>
        <v>11</v>
      </c>
      <c r="M108">
        <f t="shared" si="19"/>
        <v>12</v>
      </c>
      <c r="N108">
        <f t="shared" si="19"/>
        <v>13</v>
      </c>
      <c r="O108">
        <f t="shared" si="19"/>
        <v>14</v>
      </c>
      <c r="P108">
        <f t="shared" si="19"/>
        <v>15</v>
      </c>
      <c r="Q108">
        <f t="shared" si="19"/>
        <v>16</v>
      </c>
      <c r="R108">
        <f t="shared" si="19"/>
        <v>17</v>
      </c>
      <c r="S108">
        <f t="shared" si="19"/>
        <v>18</v>
      </c>
    </row>
    <row r="109" spans="1:20" x14ac:dyDescent="0.25">
      <c r="B109">
        <v>9</v>
      </c>
      <c r="C109">
        <f t="shared" si="20"/>
        <v>3.5502958579881665E-2</v>
      </c>
      <c r="D109" s="398">
        <v>9</v>
      </c>
      <c r="E109" s="398">
        <f t="shared" si="21"/>
        <v>1.183431952662722E-2</v>
      </c>
      <c r="I109">
        <v>9</v>
      </c>
      <c r="J109">
        <f t="shared" si="22"/>
        <v>10</v>
      </c>
      <c r="K109">
        <f t="shared" si="19"/>
        <v>11</v>
      </c>
      <c r="L109">
        <f t="shared" si="19"/>
        <v>12</v>
      </c>
      <c r="M109">
        <f t="shared" si="19"/>
        <v>13</v>
      </c>
      <c r="N109">
        <f t="shared" si="19"/>
        <v>14</v>
      </c>
      <c r="O109">
        <f t="shared" si="19"/>
        <v>15</v>
      </c>
      <c r="P109">
        <f t="shared" si="19"/>
        <v>16</v>
      </c>
      <c r="Q109">
        <f t="shared" si="19"/>
        <v>17</v>
      </c>
      <c r="R109">
        <f t="shared" si="19"/>
        <v>18</v>
      </c>
      <c r="S109">
        <f t="shared" si="19"/>
        <v>19</v>
      </c>
    </row>
    <row r="110" spans="1:20" x14ac:dyDescent="0.25">
      <c r="B110">
        <v>10</v>
      </c>
      <c r="C110">
        <f t="shared" si="20"/>
        <v>4.1420118343195277E-2</v>
      </c>
      <c r="D110" s="398">
        <v>10</v>
      </c>
      <c r="E110" s="398">
        <f t="shared" si="21"/>
        <v>1.183431952662722E-2</v>
      </c>
      <c r="I110">
        <v>10</v>
      </c>
      <c r="J110">
        <f t="shared" si="22"/>
        <v>11</v>
      </c>
      <c r="K110">
        <f t="shared" si="19"/>
        <v>12</v>
      </c>
      <c r="L110">
        <f t="shared" si="19"/>
        <v>13</v>
      </c>
      <c r="M110">
        <f t="shared" si="19"/>
        <v>14</v>
      </c>
      <c r="N110">
        <f t="shared" si="19"/>
        <v>15</v>
      </c>
      <c r="O110">
        <f t="shared" si="19"/>
        <v>16</v>
      </c>
      <c r="P110">
        <f t="shared" si="19"/>
        <v>17</v>
      </c>
      <c r="Q110">
        <f t="shared" si="19"/>
        <v>18</v>
      </c>
      <c r="R110">
        <f t="shared" si="19"/>
        <v>19</v>
      </c>
      <c r="S110">
        <f t="shared" si="19"/>
        <v>20</v>
      </c>
    </row>
    <row r="111" spans="1:20" x14ac:dyDescent="0.25">
      <c r="B111">
        <v>11</v>
      </c>
      <c r="C111">
        <f t="shared" si="20"/>
        <v>4.7337278106508889E-2</v>
      </c>
      <c r="D111" s="398">
        <v>11</v>
      </c>
      <c r="E111" s="398">
        <f t="shared" si="21"/>
        <v>4.7337278106508882E-2</v>
      </c>
    </row>
    <row r="112" spans="1:20" x14ac:dyDescent="0.25">
      <c r="B112">
        <v>12</v>
      </c>
      <c r="C112">
        <f t="shared" si="20"/>
        <v>8.8757396449704151E-2</v>
      </c>
      <c r="D112" t="s">
        <v>2</v>
      </c>
      <c r="E112" s="398">
        <f>SUM(E102:E111)</f>
        <v>0.14792899408284027</v>
      </c>
      <c r="J112">
        <v>1</v>
      </c>
      <c r="K112">
        <v>2</v>
      </c>
      <c r="L112">
        <v>3</v>
      </c>
      <c r="M112">
        <v>4</v>
      </c>
      <c r="N112">
        <v>5</v>
      </c>
      <c r="O112">
        <v>6</v>
      </c>
      <c r="P112">
        <v>7</v>
      </c>
      <c r="Q112">
        <v>8</v>
      </c>
      <c r="R112">
        <v>9</v>
      </c>
      <c r="S112">
        <v>10</v>
      </c>
    </row>
    <row r="113" spans="2:19" x14ac:dyDescent="0.25">
      <c r="B113">
        <v>13</v>
      </c>
      <c r="C113">
        <f t="shared" si="20"/>
        <v>8.2840236686390553E-2</v>
      </c>
      <c r="I113">
        <v>1</v>
      </c>
      <c r="J113">
        <f>Inittialize!$F3*Inittialize!A$21</f>
        <v>5.9171597633136102E-3</v>
      </c>
      <c r="K113">
        <f>Inittialize!$F3*Inittialize!B$21</f>
        <v>5.9171597633136102E-3</v>
      </c>
      <c r="L113">
        <f>Inittialize!$F3*Inittialize!C$21</f>
        <v>5.9171597633136102E-3</v>
      </c>
      <c r="M113">
        <f>Inittialize!$F3*Inittialize!D$21</f>
        <v>5.9171597633136102E-3</v>
      </c>
      <c r="N113">
        <f>Inittialize!$F3*Inittialize!E$21</f>
        <v>5.9171597633136102E-3</v>
      </c>
      <c r="O113">
        <f>Inittialize!$F3*Inittialize!F$21</f>
        <v>5.9171597633136102E-3</v>
      </c>
      <c r="P113">
        <f>Inittialize!$F3*Inittialize!G$21</f>
        <v>5.9171597633136102E-3</v>
      </c>
      <c r="Q113">
        <f>Inittialize!$F3*Inittialize!H$21</f>
        <v>5.9171597633136102E-3</v>
      </c>
      <c r="R113">
        <f>Inittialize!$F3*Inittialize!I$21</f>
        <v>5.9171597633136102E-3</v>
      </c>
      <c r="S113">
        <f>Inittialize!$F3*Inittialize!J$21</f>
        <v>2.3668639053254441E-2</v>
      </c>
    </row>
    <row r="114" spans="2:19" x14ac:dyDescent="0.25">
      <c r="B114">
        <v>14</v>
      </c>
      <c r="C114">
        <f t="shared" si="20"/>
        <v>7.6923076923076941E-2</v>
      </c>
      <c r="I114">
        <v>2</v>
      </c>
      <c r="J114">
        <f>Inittialize!$F4*Inittialize!A$21</f>
        <v>5.9171597633136102E-3</v>
      </c>
      <c r="K114">
        <f>Inittialize!$F4*Inittialize!B$21</f>
        <v>5.9171597633136102E-3</v>
      </c>
      <c r="L114">
        <f>Inittialize!$F4*Inittialize!C$21</f>
        <v>5.9171597633136102E-3</v>
      </c>
      <c r="M114">
        <f>Inittialize!$F4*Inittialize!D$21</f>
        <v>5.9171597633136102E-3</v>
      </c>
      <c r="N114">
        <f>Inittialize!$F4*Inittialize!E$21</f>
        <v>5.9171597633136102E-3</v>
      </c>
      <c r="O114">
        <f>Inittialize!$F4*Inittialize!F$21</f>
        <v>5.9171597633136102E-3</v>
      </c>
      <c r="P114">
        <f>Inittialize!$F4*Inittialize!G$21</f>
        <v>5.9171597633136102E-3</v>
      </c>
      <c r="Q114">
        <f>Inittialize!$F4*Inittialize!H$21</f>
        <v>5.9171597633136102E-3</v>
      </c>
      <c r="R114">
        <f>Inittialize!$F4*Inittialize!I$21</f>
        <v>5.9171597633136102E-3</v>
      </c>
      <c r="S114">
        <f>Inittialize!$F4*Inittialize!J$21</f>
        <v>2.3668639053254441E-2</v>
      </c>
    </row>
    <row r="115" spans="2:19" x14ac:dyDescent="0.25">
      <c r="B115">
        <v>15</v>
      </c>
      <c r="C115">
        <f t="shared" si="20"/>
        <v>7.1005917159763329E-2</v>
      </c>
      <c r="E115" t="s">
        <v>2</v>
      </c>
      <c r="F115">
        <f>C121+E112</f>
        <v>1.0000000000000002</v>
      </c>
      <c r="I115">
        <v>3</v>
      </c>
      <c r="J115">
        <f>Inittialize!$F5*Inittialize!A$21</f>
        <v>5.9171597633136102E-3</v>
      </c>
      <c r="K115">
        <f>Inittialize!$F5*Inittialize!B$21</f>
        <v>5.9171597633136102E-3</v>
      </c>
      <c r="L115">
        <f>Inittialize!$F5*Inittialize!C$21</f>
        <v>5.9171597633136102E-3</v>
      </c>
      <c r="M115">
        <f>Inittialize!$F5*Inittialize!D$21</f>
        <v>5.9171597633136102E-3</v>
      </c>
      <c r="N115">
        <f>Inittialize!$F5*Inittialize!E$21</f>
        <v>5.9171597633136102E-3</v>
      </c>
      <c r="O115">
        <f>Inittialize!$F5*Inittialize!F$21</f>
        <v>5.9171597633136102E-3</v>
      </c>
      <c r="P115">
        <f>Inittialize!$F5*Inittialize!G$21</f>
        <v>5.9171597633136102E-3</v>
      </c>
      <c r="Q115">
        <f>Inittialize!$F5*Inittialize!H$21</f>
        <v>5.9171597633136102E-3</v>
      </c>
      <c r="R115">
        <f>Inittialize!$F5*Inittialize!I$21</f>
        <v>5.9171597633136102E-3</v>
      </c>
      <c r="S115">
        <f>Inittialize!$F5*Inittialize!J$21</f>
        <v>2.3668639053254441E-2</v>
      </c>
    </row>
    <row r="116" spans="2:19" x14ac:dyDescent="0.25">
      <c r="B116">
        <v>16</v>
      </c>
      <c r="C116">
        <f t="shared" si="20"/>
        <v>6.5088757396449717E-2</v>
      </c>
      <c r="E116" t="s">
        <v>278</v>
      </c>
      <c r="F116">
        <f>SUM(C117:C120,E107:E111)</f>
        <v>0.34911242603550308</v>
      </c>
      <c r="I116">
        <v>4</v>
      </c>
      <c r="J116">
        <f>Inittialize!$F6*Inittialize!A$21</f>
        <v>5.9171597633136102E-3</v>
      </c>
      <c r="K116">
        <f>Inittialize!$F6*Inittialize!B$21</f>
        <v>5.9171597633136102E-3</v>
      </c>
      <c r="L116">
        <f>Inittialize!$F6*Inittialize!C$21</f>
        <v>5.9171597633136102E-3</v>
      </c>
      <c r="M116">
        <f>Inittialize!$F6*Inittialize!D$21</f>
        <v>5.9171597633136102E-3</v>
      </c>
      <c r="N116">
        <f>Inittialize!$F6*Inittialize!E$21</f>
        <v>5.9171597633136102E-3</v>
      </c>
      <c r="O116">
        <f>Inittialize!$F6*Inittialize!F$21</f>
        <v>5.9171597633136102E-3</v>
      </c>
      <c r="P116">
        <f>Inittialize!$F6*Inittialize!G$21</f>
        <v>5.9171597633136102E-3</v>
      </c>
      <c r="Q116">
        <f>Inittialize!$F6*Inittialize!H$21</f>
        <v>5.9171597633136102E-3</v>
      </c>
      <c r="R116">
        <f>Inittialize!$F6*Inittialize!I$21</f>
        <v>5.9171597633136102E-3</v>
      </c>
      <c r="S116">
        <f>Inittialize!$F6*Inittialize!J$21</f>
        <v>2.3668639053254441E-2</v>
      </c>
    </row>
    <row r="117" spans="2:19" x14ac:dyDescent="0.25">
      <c r="B117" s="398">
        <v>17</v>
      </c>
      <c r="C117" s="398">
        <f t="shared" si="20"/>
        <v>5.9171597633136105E-2</v>
      </c>
      <c r="E117" t="s">
        <v>279</v>
      </c>
      <c r="F117">
        <f>F115-F116</f>
        <v>0.65088757396449715</v>
      </c>
      <c r="I117">
        <v>5</v>
      </c>
      <c r="J117">
        <f>Inittialize!$F7*Inittialize!A$21</f>
        <v>5.9171597633136102E-3</v>
      </c>
      <c r="K117">
        <f>Inittialize!$F7*Inittialize!B$21</f>
        <v>5.9171597633136102E-3</v>
      </c>
      <c r="L117">
        <f>Inittialize!$F7*Inittialize!C$21</f>
        <v>5.9171597633136102E-3</v>
      </c>
      <c r="M117">
        <f>Inittialize!$F7*Inittialize!D$21</f>
        <v>5.9171597633136102E-3</v>
      </c>
      <c r="N117">
        <f>Inittialize!$F7*Inittialize!E$21</f>
        <v>5.9171597633136102E-3</v>
      </c>
      <c r="O117">
        <f>Inittialize!$F7*Inittialize!F$21</f>
        <v>5.9171597633136102E-3</v>
      </c>
      <c r="P117">
        <f>Inittialize!$F7*Inittialize!G$21</f>
        <v>5.9171597633136102E-3</v>
      </c>
      <c r="Q117">
        <f>Inittialize!$F7*Inittialize!H$21</f>
        <v>5.9171597633136102E-3</v>
      </c>
      <c r="R117">
        <f>Inittialize!$F7*Inittialize!I$21</f>
        <v>5.9171597633136102E-3</v>
      </c>
      <c r="S117">
        <f>Inittialize!$F7*Inittialize!J$21</f>
        <v>2.3668639053254441E-2</v>
      </c>
    </row>
    <row r="118" spans="2:19" x14ac:dyDescent="0.25">
      <c r="B118" s="398">
        <v>18</v>
      </c>
      <c r="C118" s="398">
        <f t="shared" si="20"/>
        <v>5.3254437869822494E-2</v>
      </c>
      <c r="I118">
        <v>6</v>
      </c>
      <c r="J118">
        <f>Inittialize!$F8*Inittialize!A$21</f>
        <v>5.9171597633136102E-3</v>
      </c>
      <c r="K118">
        <f>Inittialize!$F8*Inittialize!B$21</f>
        <v>5.9171597633136102E-3</v>
      </c>
      <c r="L118">
        <f>Inittialize!$F8*Inittialize!C$21</f>
        <v>5.9171597633136102E-3</v>
      </c>
      <c r="M118">
        <f>Inittialize!$F8*Inittialize!D$21</f>
        <v>5.9171597633136102E-3</v>
      </c>
      <c r="N118">
        <f>Inittialize!$F8*Inittialize!E$21</f>
        <v>5.9171597633136102E-3</v>
      </c>
      <c r="O118">
        <f>Inittialize!$F8*Inittialize!F$21</f>
        <v>5.9171597633136102E-3</v>
      </c>
      <c r="P118">
        <f>Inittialize!$F8*Inittialize!G$21</f>
        <v>5.9171597633136102E-3</v>
      </c>
      <c r="Q118">
        <f>Inittialize!$F8*Inittialize!H$21</f>
        <v>5.9171597633136102E-3</v>
      </c>
      <c r="R118">
        <f>Inittialize!$F8*Inittialize!I$21</f>
        <v>5.9171597633136102E-3</v>
      </c>
      <c r="S118">
        <f>Inittialize!$F8*Inittialize!J$21</f>
        <v>2.3668639053254441E-2</v>
      </c>
    </row>
    <row r="119" spans="2:19" x14ac:dyDescent="0.25">
      <c r="B119" s="398">
        <v>19</v>
      </c>
      <c r="C119" s="398">
        <f t="shared" si="20"/>
        <v>4.7337278106508882E-2</v>
      </c>
      <c r="I119">
        <v>7</v>
      </c>
      <c r="J119">
        <f>Inittialize!$F9*Inittialize!A$21</f>
        <v>5.9171597633136102E-3</v>
      </c>
      <c r="K119">
        <f>Inittialize!$F9*Inittialize!B$21</f>
        <v>5.9171597633136102E-3</v>
      </c>
      <c r="L119">
        <f>Inittialize!$F9*Inittialize!C$21</f>
        <v>5.9171597633136102E-3</v>
      </c>
      <c r="M119">
        <f>Inittialize!$F9*Inittialize!D$21</f>
        <v>5.9171597633136102E-3</v>
      </c>
      <c r="N119">
        <f>Inittialize!$F9*Inittialize!E$21</f>
        <v>5.9171597633136102E-3</v>
      </c>
      <c r="O119">
        <f>Inittialize!$F9*Inittialize!F$21</f>
        <v>5.9171597633136102E-3</v>
      </c>
      <c r="P119">
        <f>Inittialize!$F9*Inittialize!G$21</f>
        <v>5.9171597633136102E-3</v>
      </c>
      <c r="Q119">
        <f>Inittialize!$F9*Inittialize!H$21</f>
        <v>5.9171597633136102E-3</v>
      </c>
      <c r="R119">
        <f>Inittialize!$F9*Inittialize!I$21</f>
        <v>5.9171597633136102E-3</v>
      </c>
      <c r="S119">
        <f>Inittialize!$F9*Inittialize!J$21</f>
        <v>2.3668639053254441E-2</v>
      </c>
    </row>
    <row r="120" spans="2:19" x14ac:dyDescent="0.25">
      <c r="B120" s="398">
        <v>20</v>
      </c>
      <c r="C120" s="398">
        <f t="shared" si="20"/>
        <v>9.4674556213017763E-2</v>
      </c>
      <c r="I120">
        <v>8</v>
      </c>
      <c r="J120">
        <f>Inittialize!$F10*Inittialize!A$21</f>
        <v>5.9171597633136102E-3</v>
      </c>
      <c r="K120">
        <f>Inittialize!$F10*Inittialize!B$21</f>
        <v>5.9171597633136102E-3</v>
      </c>
      <c r="L120">
        <f>Inittialize!$F10*Inittialize!C$21</f>
        <v>5.9171597633136102E-3</v>
      </c>
      <c r="M120">
        <f>Inittialize!$F10*Inittialize!D$21</f>
        <v>5.9171597633136102E-3</v>
      </c>
      <c r="N120">
        <f>Inittialize!$F10*Inittialize!E$21</f>
        <v>5.9171597633136102E-3</v>
      </c>
      <c r="O120">
        <f>Inittialize!$F10*Inittialize!F$21</f>
        <v>5.9171597633136102E-3</v>
      </c>
      <c r="P120">
        <f>Inittialize!$F10*Inittialize!G$21</f>
        <v>5.9171597633136102E-3</v>
      </c>
      <c r="Q120">
        <f>Inittialize!$F10*Inittialize!H$21</f>
        <v>5.9171597633136102E-3</v>
      </c>
      <c r="R120">
        <f>Inittialize!$F10*Inittialize!I$21</f>
        <v>5.9171597633136102E-3</v>
      </c>
      <c r="S120">
        <f>Inittialize!$F10*Inittialize!J$21</f>
        <v>2.3668639053254441E-2</v>
      </c>
    </row>
    <row r="121" spans="2:19" x14ac:dyDescent="0.25">
      <c r="B121" t="s">
        <v>2</v>
      </c>
      <c r="C121" s="398">
        <f>SUM(C102:C120)</f>
        <v>0.85207100591716001</v>
      </c>
      <c r="I121">
        <v>9</v>
      </c>
      <c r="J121">
        <f>Inittialize!$F11*Inittialize!A$21</f>
        <v>5.9171597633136102E-3</v>
      </c>
      <c r="K121">
        <f>Inittialize!$F11*Inittialize!B$21</f>
        <v>5.9171597633136102E-3</v>
      </c>
      <c r="L121">
        <f>Inittialize!$F11*Inittialize!C$21</f>
        <v>5.9171597633136102E-3</v>
      </c>
      <c r="M121">
        <f>Inittialize!$F11*Inittialize!D$21</f>
        <v>5.9171597633136102E-3</v>
      </c>
      <c r="N121">
        <f>Inittialize!$F11*Inittialize!E$21</f>
        <v>5.9171597633136102E-3</v>
      </c>
      <c r="O121">
        <f>Inittialize!$F11*Inittialize!F$21</f>
        <v>5.9171597633136102E-3</v>
      </c>
      <c r="P121">
        <f>Inittialize!$F11*Inittialize!G$21</f>
        <v>5.9171597633136102E-3</v>
      </c>
      <c r="Q121">
        <f>Inittialize!$F11*Inittialize!H$21</f>
        <v>5.9171597633136102E-3</v>
      </c>
      <c r="R121">
        <f>Inittialize!$F11*Inittialize!I$21</f>
        <v>5.9171597633136102E-3</v>
      </c>
      <c r="S121">
        <f>Inittialize!$F11*Inittialize!J$21</f>
        <v>2.3668639053254441E-2</v>
      </c>
    </row>
    <row r="122" spans="2:19" x14ac:dyDescent="0.25">
      <c r="I122">
        <v>10</v>
      </c>
      <c r="J122">
        <f>Inittialize!$F12*Inittialize!A$21</f>
        <v>2.3668639053254441E-2</v>
      </c>
      <c r="K122">
        <f>Inittialize!$F12*Inittialize!B$21</f>
        <v>2.3668639053254441E-2</v>
      </c>
      <c r="L122">
        <f>Inittialize!$F12*Inittialize!C$21</f>
        <v>2.3668639053254441E-2</v>
      </c>
      <c r="M122">
        <f>Inittialize!$F12*Inittialize!D$21</f>
        <v>2.3668639053254441E-2</v>
      </c>
      <c r="N122">
        <f>Inittialize!$F12*Inittialize!E$21</f>
        <v>2.3668639053254441E-2</v>
      </c>
      <c r="O122">
        <f>Inittialize!$F12*Inittialize!F$21</f>
        <v>2.3668639053254441E-2</v>
      </c>
      <c r="P122">
        <f>Inittialize!$F12*Inittialize!G$21</f>
        <v>2.3668639053254441E-2</v>
      </c>
      <c r="Q122">
        <f>Inittialize!$F12*Inittialize!H$21</f>
        <v>2.3668639053254441E-2</v>
      </c>
      <c r="R122">
        <f>Inittialize!$F12*Inittialize!I$21</f>
        <v>2.3668639053254441E-2</v>
      </c>
      <c r="S122">
        <f>Inittialize!$F12*Inittialize!J$21</f>
        <v>9.4674556213017763E-2</v>
      </c>
    </row>
    <row r="124" spans="2:19" s="400" customFormat="1" x14ac:dyDescent="0.25"/>
    <row r="125" spans="2:19" x14ac:dyDescent="0.25">
      <c r="B125" s="526">
        <v>3</v>
      </c>
      <c r="C125" s="526"/>
      <c r="D125" s="526"/>
      <c r="E125" s="526"/>
      <c r="F125" s="526"/>
      <c r="J125">
        <v>1</v>
      </c>
      <c r="K125">
        <v>2</v>
      </c>
      <c r="L125">
        <v>3</v>
      </c>
      <c r="M125">
        <v>4</v>
      </c>
      <c r="N125">
        <v>5</v>
      </c>
      <c r="O125">
        <v>6</v>
      </c>
      <c r="P125">
        <v>7</v>
      </c>
      <c r="Q125">
        <v>8</v>
      </c>
      <c r="R125">
        <v>9</v>
      </c>
      <c r="S125">
        <v>10</v>
      </c>
    </row>
    <row r="126" spans="2:19" x14ac:dyDescent="0.25">
      <c r="B126" t="s">
        <v>9</v>
      </c>
      <c r="C126" t="s">
        <v>8</v>
      </c>
      <c r="D126" t="s">
        <v>4</v>
      </c>
      <c r="I126">
        <v>4</v>
      </c>
      <c r="J126">
        <f>$I126+J$125</f>
        <v>5</v>
      </c>
      <c r="K126">
        <f t="shared" ref="K126:S141" si="23">$I126+K$125</f>
        <v>6</v>
      </c>
      <c r="L126">
        <f t="shared" si="23"/>
        <v>7</v>
      </c>
      <c r="M126">
        <f t="shared" si="23"/>
        <v>8</v>
      </c>
      <c r="N126">
        <f t="shared" si="23"/>
        <v>9</v>
      </c>
      <c r="O126">
        <f t="shared" si="23"/>
        <v>10</v>
      </c>
      <c r="P126">
        <f t="shared" si="23"/>
        <v>11</v>
      </c>
      <c r="Q126">
        <f t="shared" si="23"/>
        <v>12</v>
      </c>
      <c r="R126">
        <f t="shared" si="23"/>
        <v>13</v>
      </c>
      <c r="S126">
        <f t="shared" si="23"/>
        <v>14</v>
      </c>
    </row>
    <row r="127" spans="2:19" x14ac:dyDescent="0.25">
      <c r="B127">
        <v>5</v>
      </c>
      <c r="C127">
        <f t="shared" ref="C127:C148" si="24">SUMIF($K$126:$S$138,B127,$K$146:$S$158)</f>
        <v>0</v>
      </c>
      <c r="D127">
        <v>13</v>
      </c>
      <c r="E127">
        <f>SUMIF($J$139:$S$143,D127,$J$159:$S$163)+SUMIF($J$126:$J$138,3,$J$146:$J$158)</f>
        <v>4.5516613563950848E-4</v>
      </c>
      <c r="I127">
        <v>5</v>
      </c>
      <c r="J127">
        <f t="shared" ref="J127:S143" si="25">$I127+J$125</f>
        <v>6</v>
      </c>
      <c r="K127">
        <f t="shared" si="23"/>
        <v>7</v>
      </c>
      <c r="L127">
        <f t="shared" si="23"/>
        <v>8</v>
      </c>
      <c r="M127">
        <f t="shared" si="23"/>
        <v>9</v>
      </c>
      <c r="N127">
        <f t="shared" si="23"/>
        <v>10</v>
      </c>
      <c r="O127">
        <f t="shared" si="23"/>
        <v>11</v>
      </c>
      <c r="P127">
        <f t="shared" si="23"/>
        <v>12</v>
      </c>
      <c r="Q127">
        <f t="shared" si="23"/>
        <v>13</v>
      </c>
      <c r="R127">
        <f t="shared" si="23"/>
        <v>14</v>
      </c>
      <c r="S127">
        <f t="shared" si="23"/>
        <v>15</v>
      </c>
    </row>
    <row r="128" spans="2:19" x14ac:dyDescent="0.25">
      <c r="B128">
        <v>6</v>
      </c>
      <c r="C128">
        <f t="shared" si="24"/>
        <v>4.5516613563950848E-4</v>
      </c>
      <c r="D128">
        <v>14</v>
      </c>
      <c r="E128">
        <f>SUMIF($J$139:$S$143,D128,$J$159:$S$163)+SUMIF($J$126:$J$138,4,$J$146:$J$158)</f>
        <v>1.3654984069185255E-3</v>
      </c>
      <c r="I128">
        <v>6</v>
      </c>
      <c r="J128">
        <f>$I128+J$125</f>
        <v>7</v>
      </c>
      <c r="K128">
        <f t="shared" si="23"/>
        <v>8</v>
      </c>
      <c r="L128">
        <f t="shared" si="23"/>
        <v>9</v>
      </c>
      <c r="M128">
        <f t="shared" si="23"/>
        <v>10</v>
      </c>
      <c r="N128">
        <f t="shared" si="23"/>
        <v>11</v>
      </c>
      <c r="O128">
        <f t="shared" si="23"/>
        <v>12</v>
      </c>
      <c r="P128">
        <f t="shared" si="23"/>
        <v>13</v>
      </c>
      <c r="Q128">
        <f t="shared" si="23"/>
        <v>14</v>
      </c>
      <c r="R128">
        <f t="shared" si="23"/>
        <v>15</v>
      </c>
      <c r="S128">
        <f t="shared" si="23"/>
        <v>16</v>
      </c>
    </row>
    <row r="129" spans="2:19" x14ac:dyDescent="0.25">
      <c r="B129">
        <v>7</v>
      </c>
      <c r="C129">
        <f t="shared" si="24"/>
        <v>1.3654984069185255E-3</v>
      </c>
      <c r="D129">
        <v>15</v>
      </c>
      <c r="E129">
        <f>SUMIF($J$139:$S$143,D129,$J$159:$S$163)+SUMIF($J$126:$J$138,5,$J$146:$J$158)</f>
        <v>2.730996813837051E-3</v>
      </c>
      <c r="I129">
        <v>7</v>
      </c>
      <c r="J129">
        <f t="shared" si="25"/>
        <v>8</v>
      </c>
      <c r="K129">
        <f t="shared" si="23"/>
        <v>9</v>
      </c>
      <c r="L129">
        <f t="shared" si="23"/>
        <v>10</v>
      </c>
      <c r="M129">
        <f t="shared" si="23"/>
        <v>11</v>
      </c>
      <c r="N129">
        <f t="shared" si="23"/>
        <v>12</v>
      </c>
      <c r="O129">
        <f t="shared" si="23"/>
        <v>13</v>
      </c>
      <c r="P129">
        <f t="shared" si="23"/>
        <v>14</v>
      </c>
      <c r="Q129">
        <f t="shared" si="23"/>
        <v>15</v>
      </c>
      <c r="R129">
        <f t="shared" si="23"/>
        <v>16</v>
      </c>
      <c r="S129">
        <f t="shared" si="23"/>
        <v>17</v>
      </c>
    </row>
    <row r="130" spans="2:19" x14ac:dyDescent="0.25">
      <c r="B130">
        <v>8</v>
      </c>
      <c r="C130">
        <f t="shared" si="24"/>
        <v>2.730996813837051E-3</v>
      </c>
      <c r="D130">
        <v>16</v>
      </c>
      <c r="E130">
        <f>SUMIF($J$139:$S$143,D130,$J$159:$S$163)+SUMIF($J$126:$J$138,6,$J$146:$J$158)</f>
        <v>4.0964952207555765E-3</v>
      </c>
      <c r="I130">
        <v>8</v>
      </c>
      <c r="J130">
        <f t="shared" si="25"/>
        <v>9</v>
      </c>
      <c r="K130">
        <f t="shared" si="23"/>
        <v>10</v>
      </c>
      <c r="L130">
        <f t="shared" si="23"/>
        <v>11</v>
      </c>
      <c r="M130">
        <f t="shared" si="23"/>
        <v>12</v>
      </c>
      <c r="N130">
        <f t="shared" si="23"/>
        <v>13</v>
      </c>
      <c r="O130">
        <f t="shared" si="23"/>
        <v>14</v>
      </c>
      <c r="P130">
        <f t="shared" si="23"/>
        <v>15</v>
      </c>
      <c r="Q130">
        <f t="shared" si="23"/>
        <v>16</v>
      </c>
      <c r="R130">
        <f t="shared" si="23"/>
        <v>17</v>
      </c>
      <c r="S130">
        <f t="shared" si="23"/>
        <v>18</v>
      </c>
    </row>
    <row r="131" spans="2:19" x14ac:dyDescent="0.25">
      <c r="B131">
        <v>9</v>
      </c>
      <c r="C131">
        <f t="shared" si="24"/>
        <v>4.5516613563950847E-3</v>
      </c>
      <c r="D131" s="398">
        <v>17</v>
      </c>
      <c r="E131" s="398">
        <f>SUMIF($J$139:$S$143,D131,$J$159:$S$163)+SUMIF($J$126:$J$138,7,$J$146:$J$158)</f>
        <v>5.461993627674102E-3</v>
      </c>
      <c r="I131">
        <v>9</v>
      </c>
      <c r="J131">
        <f t="shared" si="25"/>
        <v>10</v>
      </c>
      <c r="K131">
        <f t="shared" si="23"/>
        <v>11</v>
      </c>
      <c r="L131">
        <f t="shared" si="23"/>
        <v>12</v>
      </c>
      <c r="M131">
        <f t="shared" si="23"/>
        <v>13</v>
      </c>
      <c r="N131">
        <f t="shared" si="23"/>
        <v>14</v>
      </c>
      <c r="O131">
        <f t="shared" si="23"/>
        <v>15</v>
      </c>
      <c r="P131">
        <f t="shared" si="23"/>
        <v>16</v>
      </c>
      <c r="Q131">
        <f t="shared" si="23"/>
        <v>17</v>
      </c>
      <c r="R131">
        <f t="shared" si="23"/>
        <v>18</v>
      </c>
      <c r="S131">
        <f t="shared" si="23"/>
        <v>19</v>
      </c>
    </row>
    <row r="132" spans="2:19" x14ac:dyDescent="0.25">
      <c r="B132">
        <v>10</v>
      </c>
      <c r="C132">
        <f t="shared" si="24"/>
        <v>6.8274920345926275E-3</v>
      </c>
      <c r="D132" s="398">
        <v>18</v>
      </c>
      <c r="E132" s="398">
        <f>SUMIF($J$139:$S$143,D132,$J$159:$S$163)+SUMIF($J$126:$J$138,8,$J$146:$J$158)</f>
        <v>5.9171597633136102E-3</v>
      </c>
      <c r="I132">
        <v>10</v>
      </c>
      <c r="J132">
        <f t="shared" si="25"/>
        <v>11</v>
      </c>
      <c r="K132">
        <f t="shared" si="23"/>
        <v>12</v>
      </c>
      <c r="L132">
        <f t="shared" si="23"/>
        <v>13</v>
      </c>
      <c r="M132">
        <f t="shared" si="23"/>
        <v>14</v>
      </c>
      <c r="N132">
        <f t="shared" si="23"/>
        <v>15</v>
      </c>
      <c r="O132">
        <f t="shared" si="23"/>
        <v>16</v>
      </c>
      <c r="P132">
        <f t="shared" si="23"/>
        <v>17</v>
      </c>
      <c r="Q132">
        <f t="shared" si="23"/>
        <v>18</v>
      </c>
      <c r="R132">
        <f t="shared" si="23"/>
        <v>19</v>
      </c>
      <c r="S132">
        <f t="shared" si="23"/>
        <v>20</v>
      </c>
    </row>
    <row r="133" spans="2:19" x14ac:dyDescent="0.25">
      <c r="B133">
        <v>11</v>
      </c>
      <c r="C133">
        <f t="shared" si="24"/>
        <v>9.5584888484296793E-3</v>
      </c>
      <c r="D133" s="398">
        <v>19</v>
      </c>
      <c r="E133" s="398">
        <f>SUMIF($J$139:$S$143,D133,$J$159:$S$163)+SUMIF($J$126:$J$138,9,$J$146:$J$158)</f>
        <v>6.3723258989531193E-3</v>
      </c>
      <c r="I133">
        <v>11</v>
      </c>
      <c r="J133">
        <f t="shared" si="25"/>
        <v>12</v>
      </c>
      <c r="K133">
        <f t="shared" si="23"/>
        <v>13</v>
      </c>
      <c r="L133">
        <f t="shared" si="23"/>
        <v>14</v>
      </c>
      <c r="M133">
        <f t="shared" si="23"/>
        <v>15</v>
      </c>
      <c r="N133">
        <f t="shared" si="23"/>
        <v>16</v>
      </c>
      <c r="O133">
        <f t="shared" si="23"/>
        <v>17</v>
      </c>
      <c r="P133">
        <f t="shared" si="23"/>
        <v>18</v>
      </c>
      <c r="Q133">
        <f t="shared" si="23"/>
        <v>19</v>
      </c>
      <c r="R133">
        <f t="shared" si="23"/>
        <v>20</v>
      </c>
      <c r="S133">
        <f t="shared" si="23"/>
        <v>21</v>
      </c>
    </row>
    <row r="134" spans="2:19" x14ac:dyDescent="0.25">
      <c r="B134">
        <v>12</v>
      </c>
      <c r="C134">
        <f t="shared" si="24"/>
        <v>1.274465179790624E-2</v>
      </c>
      <c r="D134" s="398">
        <v>20</v>
      </c>
      <c r="E134" s="398">
        <f>SUMIF($J$139:$S$143,D134,$J$159:$S$163)+SUMIF($J$126:$J$138,10,$J$146:$J$158)</f>
        <v>6.8274920345926284E-3</v>
      </c>
      <c r="I134">
        <v>12</v>
      </c>
      <c r="J134">
        <f t="shared" si="25"/>
        <v>13</v>
      </c>
      <c r="K134">
        <f t="shared" si="23"/>
        <v>14</v>
      </c>
      <c r="L134">
        <f t="shared" si="23"/>
        <v>15</v>
      </c>
      <c r="M134">
        <f t="shared" si="23"/>
        <v>16</v>
      </c>
      <c r="N134">
        <f t="shared" si="23"/>
        <v>17</v>
      </c>
      <c r="O134">
        <f t="shared" si="23"/>
        <v>18</v>
      </c>
      <c r="P134">
        <f t="shared" si="23"/>
        <v>19</v>
      </c>
      <c r="Q134">
        <f t="shared" si="23"/>
        <v>20</v>
      </c>
      <c r="R134">
        <f t="shared" si="23"/>
        <v>21</v>
      </c>
      <c r="S134">
        <f t="shared" si="23"/>
        <v>22</v>
      </c>
    </row>
    <row r="135" spans="2:19" x14ac:dyDescent="0.25">
      <c r="B135">
        <v>13</v>
      </c>
      <c r="C135">
        <f t="shared" si="24"/>
        <v>1.6385980883022309E-2</v>
      </c>
      <c r="D135" s="398">
        <v>21</v>
      </c>
      <c r="E135" s="398">
        <f>SUMIF($J$139:$S$143,D135,$J$159:$S$163)+SUMIF($J$126:$J$138,11,$J$146:$J$158)</f>
        <v>7.2826581702321366E-3</v>
      </c>
      <c r="I135">
        <v>13</v>
      </c>
      <c r="J135">
        <f t="shared" si="25"/>
        <v>14</v>
      </c>
      <c r="K135">
        <f t="shared" si="23"/>
        <v>15</v>
      </c>
      <c r="L135">
        <f t="shared" si="23"/>
        <v>16</v>
      </c>
      <c r="M135">
        <f t="shared" si="23"/>
        <v>17</v>
      </c>
      <c r="N135">
        <f t="shared" si="23"/>
        <v>18</v>
      </c>
      <c r="O135">
        <f t="shared" si="23"/>
        <v>19</v>
      </c>
      <c r="P135">
        <f t="shared" si="23"/>
        <v>20</v>
      </c>
      <c r="Q135">
        <f t="shared" si="23"/>
        <v>21</v>
      </c>
      <c r="R135">
        <f t="shared" si="23"/>
        <v>22</v>
      </c>
      <c r="S135">
        <f t="shared" si="23"/>
        <v>23</v>
      </c>
    </row>
    <row r="136" spans="2:19" x14ac:dyDescent="0.25">
      <c r="B136">
        <v>14</v>
      </c>
      <c r="C136">
        <f t="shared" si="24"/>
        <v>2.4578971324533461E-2</v>
      </c>
      <c r="D136">
        <v>22</v>
      </c>
      <c r="E136">
        <f>SUMIF($J$139:$S$143,D136,$J$159:$S$163)+SUMIF($J$126:$J$138,12,$J$146:$J$158)</f>
        <v>9.1033227127901711E-3</v>
      </c>
      <c r="G136">
        <v>12</v>
      </c>
      <c r="I136">
        <v>14</v>
      </c>
      <c r="J136">
        <f t="shared" si="25"/>
        <v>15</v>
      </c>
      <c r="K136">
        <f t="shared" si="23"/>
        <v>16</v>
      </c>
      <c r="L136">
        <f t="shared" si="23"/>
        <v>17</v>
      </c>
      <c r="M136">
        <f t="shared" si="23"/>
        <v>18</v>
      </c>
      <c r="N136">
        <f t="shared" si="23"/>
        <v>19</v>
      </c>
      <c r="O136">
        <f t="shared" si="23"/>
        <v>20</v>
      </c>
      <c r="P136">
        <f t="shared" si="23"/>
        <v>21</v>
      </c>
      <c r="Q136">
        <f t="shared" si="23"/>
        <v>22</v>
      </c>
      <c r="R136">
        <f t="shared" si="23"/>
        <v>23</v>
      </c>
      <c r="S136">
        <f t="shared" si="23"/>
        <v>24</v>
      </c>
    </row>
    <row r="137" spans="2:19" x14ac:dyDescent="0.25">
      <c r="B137">
        <v>15</v>
      </c>
      <c r="C137">
        <f t="shared" si="24"/>
        <v>3.1861629494765599E-2</v>
      </c>
      <c r="D137">
        <v>23</v>
      </c>
      <c r="E137">
        <f>SUMIF($J$139:$S$143,D137,$J$159:$S$163)+SUMIF($J$126:$J$138,13,$J$146:$J$158)</f>
        <v>1.3199817933545747E-2</v>
      </c>
      <c r="G137">
        <v>13</v>
      </c>
      <c r="I137">
        <v>15</v>
      </c>
      <c r="J137">
        <f t="shared" si="25"/>
        <v>16</v>
      </c>
      <c r="K137">
        <f t="shared" si="23"/>
        <v>17</v>
      </c>
      <c r="L137">
        <f t="shared" si="23"/>
        <v>18</v>
      </c>
      <c r="M137">
        <f t="shared" si="23"/>
        <v>19</v>
      </c>
      <c r="N137">
        <f t="shared" si="23"/>
        <v>20</v>
      </c>
      <c r="O137">
        <f t="shared" si="23"/>
        <v>21</v>
      </c>
      <c r="P137">
        <f t="shared" si="23"/>
        <v>22</v>
      </c>
      <c r="Q137">
        <f t="shared" si="23"/>
        <v>23</v>
      </c>
      <c r="R137">
        <f t="shared" si="23"/>
        <v>24</v>
      </c>
      <c r="S137">
        <f t="shared" si="23"/>
        <v>25</v>
      </c>
    </row>
    <row r="138" spans="2:19" x14ac:dyDescent="0.25">
      <c r="B138">
        <v>16</v>
      </c>
      <c r="C138">
        <f t="shared" si="24"/>
        <v>3.8233955393718717E-2</v>
      </c>
      <c r="D138">
        <v>24</v>
      </c>
      <c r="E138">
        <f>SUMIF($J$139:$S$143,D138,$J$159:$S$163)+SUMIF($J$126:$J$138,14,$J$146:$J$158)</f>
        <v>1.1834319526627222E-2</v>
      </c>
      <c r="G138">
        <v>14</v>
      </c>
      <c r="I138">
        <v>16</v>
      </c>
      <c r="J138">
        <f t="shared" si="25"/>
        <v>17</v>
      </c>
      <c r="K138">
        <f t="shared" si="23"/>
        <v>18</v>
      </c>
      <c r="L138">
        <f t="shared" si="23"/>
        <v>19</v>
      </c>
      <c r="M138">
        <f t="shared" si="23"/>
        <v>20</v>
      </c>
      <c r="N138">
        <f t="shared" si="23"/>
        <v>21</v>
      </c>
      <c r="O138">
        <f t="shared" si="23"/>
        <v>22</v>
      </c>
      <c r="P138">
        <f t="shared" si="23"/>
        <v>23</v>
      </c>
      <c r="Q138">
        <f t="shared" si="23"/>
        <v>24</v>
      </c>
      <c r="R138">
        <f t="shared" si="23"/>
        <v>25</v>
      </c>
      <c r="S138">
        <f t="shared" si="23"/>
        <v>26</v>
      </c>
    </row>
    <row r="139" spans="2:19" x14ac:dyDescent="0.25">
      <c r="B139" s="398">
        <v>17</v>
      </c>
      <c r="C139" s="398">
        <f t="shared" si="24"/>
        <v>4.3695949021392823E-2</v>
      </c>
      <c r="D139">
        <v>25</v>
      </c>
      <c r="E139">
        <f>SUMIF($J$139:$S$143,D139,$J$159:$S$163)+SUMIF($J$126:$J$138,15,$J$146:$J$158)</f>
        <v>1.0468821119708696E-2</v>
      </c>
      <c r="G139">
        <v>15</v>
      </c>
      <c r="I139">
        <v>12</v>
      </c>
      <c r="J139">
        <f t="shared" si="25"/>
        <v>13</v>
      </c>
      <c r="K139">
        <f t="shared" si="23"/>
        <v>14</v>
      </c>
      <c r="L139">
        <f t="shared" si="23"/>
        <v>15</v>
      </c>
      <c r="M139">
        <f t="shared" si="23"/>
        <v>16</v>
      </c>
      <c r="N139">
        <f t="shared" si="23"/>
        <v>17</v>
      </c>
      <c r="O139">
        <f t="shared" si="23"/>
        <v>18</v>
      </c>
      <c r="P139">
        <f t="shared" si="23"/>
        <v>19</v>
      </c>
      <c r="Q139">
        <f t="shared" si="23"/>
        <v>20</v>
      </c>
      <c r="R139">
        <f t="shared" si="23"/>
        <v>21</v>
      </c>
      <c r="S139">
        <f t="shared" si="23"/>
        <v>22</v>
      </c>
    </row>
    <row r="140" spans="2:19" x14ac:dyDescent="0.25">
      <c r="B140" s="398">
        <v>18</v>
      </c>
      <c r="C140" s="398">
        <f t="shared" si="24"/>
        <v>4.8247610377787908E-2</v>
      </c>
      <c r="D140">
        <v>26</v>
      </c>
      <c r="E140">
        <f>SUMIF($J$139:$S$143,D140,$J$159:$S$163)+SUMIF($J$126:$J$138,16,$J$146:$J$158)</f>
        <v>9.1033227127901711E-3</v>
      </c>
      <c r="G140">
        <v>16</v>
      </c>
      <c r="I140">
        <v>13</v>
      </c>
      <c r="J140">
        <f t="shared" si="25"/>
        <v>14</v>
      </c>
      <c r="K140">
        <f t="shared" si="23"/>
        <v>15</v>
      </c>
      <c r="L140">
        <f t="shared" si="23"/>
        <v>16</v>
      </c>
      <c r="M140">
        <f t="shared" si="23"/>
        <v>17</v>
      </c>
      <c r="N140">
        <f t="shared" si="23"/>
        <v>18</v>
      </c>
      <c r="O140">
        <f t="shared" si="23"/>
        <v>19</v>
      </c>
      <c r="P140">
        <f t="shared" si="23"/>
        <v>20</v>
      </c>
      <c r="Q140">
        <f t="shared" si="23"/>
        <v>21</v>
      </c>
      <c r="R140">
        <f t="shared" si="23"/>
        <v>22</v>
      </c>
      <c r="S140">
        <f t="shared" si="23"/>
        <v>23</v>
      </c>
    </row>
    <row r="141" spans="2:19" x14ac:dyDescent="0.25">
      <c r="B141" s="398">
        <v>19</v>
      </c>
      <c r="C141" s="398">
        <f t="shared" si="24"/>
        <v>4.7337278106508895E-2</v>
      </c>
      <c r="D141" s="398">
        <v>17</v>
      </c>
      <c r="E141" s="398">
        <f>SUMIF($J$126:$J$138,17,$J$146:$J$158)</f>
        <v>5.0068274920345938E-3</v>
      </c>
      <c r="G141">
        <v>17</v>
      </c>
      <c r="I141">
        <v>14</v>
      </c>
      <c r="J141">
        <f t="shared" si="25"/>
        <v>15</v>
      </c>
      <c r="K141">
        <f t="shared" si="23"/>
        <v>16</v>
      </c>
      <c r="L141">
        <f t="shared" si="23"/>
        <v>17</v>
      </c>
      <c r="M141">
        <f t="shared" si="23"/>
        <v>18</v>
      </c>
      <c r="N141">
        <f t="shared" si="23"/>
        <v>19</v>
      </c>
      <c r="O141">
        <f t="shared" si="23"/>
        <v>20</v>
      </c>
      <c r="P141">
        <f t="shared" si="23"/>
        <v>21</v>
      </c>
      <c r="Q141">
        <f t="shared" si="23"/>
        <v>22</v>
      </c>
      <c r="R141">
        <f t="shared" si="23"/>
        <v>23</v>
      </c>
      <c r="S141">
        <f t="shared" si="23"/>
        <v>24</v>
      </c>
    </row>
    <row r="142" spans="2:19" x14ac:dyDescent="0.25">
      <c r="B142" s="398">
        <v>20</v>
      </c>
      <c r="C142" s="398">
        <f t="shared" si="24"/>
        <v>4.5971779699590369E-2</v>
      </c>
      <c r="D142" t="s">
        <v>2</v>
      </c>
      <c r="E142">
        <f>SUM(E127:E141)</f>
        <v>9.922621756941287E-2</v>
      </c>
      <c r="I142">
        <v>15</v>
      </c>
      <c r="J142">
        <f t="shared" si="25"/>
        <v>16</v>
      </c>
      <c r="K142">
        <f t="shared" si="25"/>
        <v>17</v>
      </c>
      <c r="L142">
        <f t="shared" si="25"/>
        <v>18</v>
      </c>
      <c r="M142">
        <f t="shared" si="25"/>
        <v>19</v>
      </c>
      <c r="N142">
        <f t="shared" si="25"/>
        <v>20</v>
      </c>
      <c r="O142">
        <f t="shared" si="25"/>
        <v>21</v>
      </c>
      <c r="P142">
        <f t="shared" si="25"/>
        <v>22</v>
      </c>
      <c r="Q142">
        <f t="shared" si="25"/>
        <v>23</v>
      </c>
      <c r="R142">
        <f t="shared" si="25"/>
        <v>24</v>
      </c>
      <c r="S142">
        <f t="shared" si="25"/>
        <v>25</v>
      </c>
    </row>
    <row r="143" spans="2:19" x14ac:dyDescent="0.25">
      <c r="B143" s="398">
        <v>21</v>
      </c>
      <c r="C143" s="398">
        <f t="shared" si="24"/>
        <v>4.4151115157032329E-2</v>
      </c>
      <c r="I143">
        <v>16</v>
      </c>
      <c r="J143">
        <f t="shared" si="25"/>
        <v>17</v>
      </c>
      <c r="K143">
        <f t="shared" si="25"/>
        <v>18</v>
      </c>
      <c r="L143">
        <f t="shared" si="25"/>
        <v>19</v>
      </c>
      <c r="M143">
        <f t="shared" si="25"/>
        <v>20</v>
      </c>
      <c r="N143">
        <f t="shared" si="25"/>
        <v>21</v>
      </c>
      <c r="O143">
        <f t="shared" si="25"/>
        <v>22</v>
      </c>
      <c r="P143">
        <f t="shared" si="25"/>
        <v>23</v>
      </c>
      <c r="Q143">
        <f t="shared" si="25"/>
        <v>24</v>
      </c>
      <c r="R143">
        <f t="shared" si="25"/>
        <v>25</v>
      </c>
      <c r="S143">
        <f t="shared" si="25"/>
        <v>26</v>
      </c>
    </row>
    <row r="144" spans="2:19" x14ac:dyDescent="0.25">
      <c r="B144" s="399">
        <v>22</v>
      </c>
      <c r="C144" s="399">
        <f t="shared" si="24"/>
        <v>5.0068274920345941E-2</v>
      </c>
    </row>
    <row r="145" spans="2:19" x14ac:dyDescent="0.25">
      <c r="B145" s="399">
        <v>23</v>
      </c>
      <c r="C145" s="399">
        <f t="shared" si="24"/>
        <v>4.187528447883479E-2</v>
      </c>
      <c r="J145">
        <v>1</v>
      </c>
      <c r="K145">
        <v>2</v>
      </c>
      <c r="L145">
        <v>3</v>
      </c>
      <c r="M145">
        <v>4</v>
      </c>
      <c r="N145">
        <v>5</v>
      </c>
      <c r="O145">
        <v>6</v>
      </c>
      <c r="P145">
        <v>7</v>
      </c>
      <c r="Q145">
        <v>8</v>
      </c>
      <c r="R145">
        <v>9</v>
      </c>
      <c r="S145">
        <v>10</v>
      </c>
    </row>
    <row r="146" spans="2:19" x14ac:dyDescent="0.25">
      <c r="B146" s="399">
        <v>24</v>
      </c>
      <c r="C146" s="399">
        <f t="shared" si="24"/>
        <v>3.4137460172963138E-2</v>
      </c>
      <c r="I146">
        <v>4</v>
      </c>
      <c r="J146">
        <f>$C104*Inittialize!A$21</f>
        <v>4.5516613563950848E-4</v>
      </c>
      <c r="K146">
        <f>$C104*Inittialize!B$21</f>
        <v>4.5516613563950848E-4</v>
      </c>
      <c r="L146">
        <f>$C104*Inittialize!C$21</f>
        <v>4.5516613563950848E-4</v>
      </c>
      <c r="M146">
        <f>$C104*Inittialize!D$21</f>
        <v>4.5516613563950848E-4</v>
      </c>
      <c r="N146">
        <f>$C104*Inittialize!E$21</f>
        <v>4.5516613563950848E-4</v>
      </c>
      <c r="O146">
        <f>$C104*Inittialize!F$21</f>
        <v>4.5516613563950848E-4</v>
      </c>
      <c r="P146">
        <f>$C104*Inittialize!G$21</f>
        <v>4.5516613563950848E-4</v>
      </c>
      <c r="Q146">
        <f>$C104*Inittialize!H$21</f>
        <v>4.5516613563950848E-4</v>
      </c>
      <c r="R146">
        <f>$C104*Inittialize!I$21</f>
        <v>4.5516613563950848E-4</v>
      </c>
      <c r="S146">
        <f>$C104*Inittialize!J$21</f>
        <v>1.8206645425580339E-3</v>
      </c>
    </row>
    <row r="147" spans="2:19" x14ac:dyDescent="0.25">
      <c r="B147" s="399">
        <v>25</v>
      </c>
      <c r="C147" s="399">
        <f t="shared" si="24"/>
        <v>2.6854802002731007E-2</v>
      </c>
      <c r="I147">
        <v>5</v>
      </c>
      <c r="J147">
        <f>$C105*Inittialize!A$21</f>
        <v>9.1033227127901696E-4</v>
      </c>
      <c r="K147">
        <f>$C105*Inittialize!B$21</f>
        <v>9.1033227127901696E-4</v>
      </c>
      <c r="L147">
        <f>$C105*Inittialize!C$21</f>
        <v>9.1033227127901696E-4</v>
      </c>
      <c r="M147">
        <f>$C105*Inittialize!D$21</f>
        <v>9.1033227127901696E-4</v>
      </c>
      <c r="N147">
        <f>$C105*Inittialize!E$21</f>
        <v>9.1033227127901696E-4</v>
      </c>
      <c r="O147">
        <f>$C105*Inittialize!F$21</f>
        <v>9.1033227127901696E-4</v>
      </c>
      <c r="P147">
        <f>$C105*Inittialize!G$21</f>
        <v>9.1033227127901696E-4</v>
      </c>
      <c r="Q147">
        <f>$C105*Inittialize!H$21</f>
        <v>9.1033227127901696E-4</v>
      </c>
      <c r="R147">
        <f>$C105*Inittialize!I$21</f>
        <v>9.1033227127901696E-4</v>
      </c>
      <c r="S147">
        <f>$C105*Inittialize!J$21</f>
        <v>3.6413290851160678E-3</v>
      </c>
    </row>
    <row r="148" spans="2:19" x14ac:dyDescent="0.25">
      <c r="B148" s="399">
        <v>26</v>
      </c>
      <c r="C148" s="399">
        <f t="shared" si="24"/>
        <v>2.0027309968138375E-2</v>
      </c>
      <c r="I148">
        <v>6</v>
      </c>
      <c r="J148">
        <f>$C106*Inittialize!A$21</f>
        <v>1.3654984069185253E-3</v>
      </c>
      <c r="K148">
        <f>$C106*Inittialize!B$21</f>
        <v>1.3654984069185253E-3</v>
      </c>
      <c r="L148">
        <f>$C106*Inittialize!C$21</f>
        <v>1.3654984069185253E-3</v>
      </c>
      <c r="M148">
        <f>$C106*Inittialize!D$21</f>
        <v>1.3654984069185253E-3</v>
      </c>
      <c r="N148">
        <f>$C106*Inittialize!E$21</f>
        <v>1.3654984069185253E-3</v>
      </c>
      <c r="O148">
        <f>$C106*Inittialize!F$21</f>
        <v>1.3654984069185253E-3</v>
      </c>
      <c r="P148">
        <f>$C106*Inittialize!G$21</f>
        <v>1.3654984069185253E-3</v>
      </c>
      <c r="Q148">
        <f>$C106*Inittialize!H$21</f>
        <v>1.3654984069185253E-3</v>
      </c>
      <c r="R148">
        <f>$C106*Inittialize!I$21</f>
        <v>1.3654984069185253E-3</v>
      </c>
      <c r="S148">
        <f>$C106*Inittialize!J$21</f>
        <v>5.4619936276741011E-3</v>
      </c>
    </row>
    <row r="149" spans="2:19" x14ac:dyDescent="0.25">
      <c r="B149" t="s">
        <v>2</v>
      </c>
      <c r="C149" s="399">
        <f>SUM(C127:C148)</f>
        <v>0.55166135639508451</v>
      </c>
      <c r="I149">
        <v>7</v>
      </c>
      <c r="J149">
        <f>$C107*Inittialize!A$21</f>
        <v>1.8206645425580339E-3</v>
      </c>
      <c r="K149">
        <f>$C107*Inittialize!B$21</f>
        <v>1.8206645425580339E-3</v>
      </c>
      <c r="L149">
        <f>$C107*Inittialize!C$21</f>
        <v>1.8206645425580339E-3</v>
      </c>
      <c r="M149">
        <f>$C107*Inittialize!D$21</f>
        <v>1.8206645425580339E-3</v>
      </c>
      <c r="N149">
        <f>$C107*Inittialize!E$21</f>
        <v>1.8206645425580339E-3</v>
      </c>
      <c r="O149">
        <f>$C107*Inittialize!F$21</f>
        <v>1.8206645425580339E-3</v>
      </c>
      <c r="P149">
        <f>$C107*Inittialize!G$21</f>
        <v>1.8206645425580339E-3</v>
      </c>
      <c r="Q149">
        <f>$C107*Inittialize!H$21</f>
        <v>1.8206645425580339E-3</v>
      </c>
      <c r="R149">
        <f>$C107*Inittialize!I$21</f>
        <v>1.8206645425580339E-3</v>
      </c>
      <c r="S149">
        <f>$C107*Inittialize!J$21</f>
        <v>7.2826581702321357E-3</v>
      </c>
    </row>
    <row r="150" spans="2:19" x14ac:dyDescent="0.25">
      <c r="F150" t="s">
        <v>277</v>
      </c>
      <c r="I150">
        <v>8</v>
      </c>
      <c r="J150">
        <f>$C108*Inittialize!A$21</f>
        <v>2.2758306781975428E-3</v>
      </c>
      <c r="K150">
        <f>$C108*Inittialize!B$21</f>
        <v>2.2758306781975428E-3</v>
      </c>
      <c r="L150">
        <f>$C108*Inittialize!C$21</f>
        <v>2.2758306781975428E-3</v>
      </c>
      <c r="M150">
        <f>$C108*Inittialize!D$21</f>
        <v>2.2758306781975428E-3</v>
      </c>
      <c r="N150">
        <f>$C108*Inittialize!E$21</f>
        <v>2.2758306781975428E-3</v>
      </c>
      <c r="O150">
        <f>$C108*Inittialize!F$21</f>
        <v>2.2758306781975428E-3</v>
      </c>
      <c r="P150">
        <f>$C108*Inittialize!G$21</f>
        <v>2.2758306781975428E-3</v>
      </c>
      <c r="Q150">
        <f>$C108*Inittialize!H$21</f>
        <v>2.2758306781975428E-3</v>
      </c>
      <c r="R150">
        <f>$C108*Inittialize!I$21</f>
        <v>2.2758306781975428E-3</v>
      </c>
      <c r="S150">
        <f>$C108*Inittialize!J$21</f>
        <v>9.1033227127901711E-3</v>
      </c>
    </row>
    <row r="151" spans="2:19" x14ac:dyDescent="0.25">
      <c r="D151" t="s">
        <v>2</v>
      </c>
      <c r="E151">
        <f>C149+E142+F142</f>
        <v>0.65088757396449737</v>
      </c>
      <c r="F151">
        <f>F116</f>
        <v>0.34911242603550308</v>
      </c>
      <c r="G151">
        <f>SUM(E151:F151)</f>
        <v>1.0000000000000004</v>
      </c>
      <c r="I151">
        <v>9</v>
      </c>
      <c r="J151">
        <f>$C109*Inittialize!A$21</f>
        <v>2.7309968138370514E-3</v>
      </c>
      <c r="K151">
        <f>$C109*Inittialize!B$21</f>
        <v>2.7309968138370514E-3</v>
      </c>
      <c r="L151">
        <f>$C109*Inittialize!C$21</f>
        <v>2.7309968138370514E-3</v>
      </c>
      <c r="M151">
        <f>$C109*Inittialize!D$21</f>
        <v>2.7309968138370514E-3</v>
      </c>
      <c r="N151">
        <f>$C109*Inittialize!E$21</f>
        <v>2.7309968138370514E-3</v>
      </c>
      <c r="O151">
        <f>$C109*Inittialize!F$21</f>
        <v>2.7309968138370514E-3</v>
      </c>
      <c r="P151">
        <f>$C109*Inittialize!G$21</f>
        <v>2.7309968138370514E-3</v>
      </c>
      <c r="Q151">
        <f>$C109*Inittialize!H$21</f>
        <v>2.7309968138370514E-3</v>
      </c>
      <c r="R151">
        <f>$C109*Inittialize!I$21</f>
        <v>2.7309968138370514E-3</v>
      </c>
      <c r="S151">
        <f>$C109*Inittialize!J$21</f>
        <v>1.0923987255348206E-2</v>
      </c>
    </row>
    <row r="152" spans="2:19" x14ac:dyDescent="0.25">
      <c r="D152" t="s">
        <v>276</v>
      </c>
      <c r="E152">
        <f>SUM(C144:C148)</f>
        <v>0.17296313154301321</v>
      </c>
      <c r="I152">
        <v>10</v>
      </c>
      <c r="J152">
        <f>$C110*Inittialize!A$21</f>
        <v>3.1861629494765601E-3</v>
      </c>
      <c r="K152">
        <f>$C110*Inittialize!B$21</f>
        <v>3.1861629494765601E-3</v>
      </c>
      <c r="L152">
        <f>$C110*Inittialize!C$21</f>
        <v>3.1861629494765601E-3</v>
      </c>
      <c r="M152">
        <f>$C110*Inittialize!D$21</f>
        <v>3.1861629494765601E-3</v>
      </c>
      <c r="N152">
        <f>$C110*Inittialize!E$21</f>
        <v>3.1861629494765601E-3</v>
      </c>
      <c r="O152">
        <f>$C110*Inittialize!F$21</f>
        <v>3.1861629494765601E-3</v>
      </c>
      <c r="P152">
        <f>$C110*Inittialize!G$21</f>
        <v>3.1861629494765601E-3</v>
      </c>
      <c r="Q152">
        <f>$C110*Inittialize!H$21</f>
        <v>3.1861629494765601E-3</v>
      </c>
      <c r="R152">
        <f>$C110*Inittialize!I$21</f>
        <v>3.1861629494765601E-3</v>
      </c>
      <c r="S152">
        <f>$C110*Inittialize!J$21</f>
        <v>1.274465179790624E-2</v>
      </c>
    </row>
    <row r="153" spans="2:19" x14ac:dyDescent="0.25">
      <c r="D153" t="s">
        <v>280</v>
      </c>
      <c r="E153">
        <f>SUM(C139:C143,E131:E135,E141)</f>
        <v>0.26627218934911251</v>
      </c>
      <c r="G153" t="s">
        <v>286</v>
      </c>
      <c r="H153">
        <f>E152+E153+F151</f>
        <v>0.78834774692762877</v>
      </c>
      <c r="I153">
        <v>11</v>
      </c>
      <c r="J153">
        <f>$C111*Inittialize!A$21</f>
        <v>3.6413290851160687E-3</v>
      </c>
      <c r="K153">
        <f>$C111*Inittialize!B$21</f>
        <v>3.6413290851160687E-3</v>
      </c>
      <c r="L153">
        <f>$C111*Inittialize!C$21</f>
        <v>3.6413290851160687E-3</v>
      </c>
      <c r="M153">
        <f>$C111*Inittialize!D$21</f>
        <v>3.6413290851160687E-3</v>
      </c>
      <c r="N153">
        <f>$C111*Inittialize!E$21</f>
        <v>3.6413290851160687E-3</v>
      </c>
      <c r="O153">
        <f>$C111*Inittialize!F$21</f>
        <v>3.6413290851160687E-3</v>
      </c>
      <c r="P153">
        <f>$C111*Inittialize!G$21</f>
        <v>3.6413290851160687E-3</v>
      </c>
      <c r="Q153">
        <f>$C111*Inittialize!H$21</f>
        <v>3.6413290851160687E-3</v>
      </c>
      <c r="R153">
        <f>$C111*Inittialize!I$21</f>
        <v>3.6413290851160687E-3</v>
      </c>
      <c r="S153">
        <f>$C111*Inittialize!J$21</f>
        <v>1.4565316340464275E-2</v>
      </c>
    </row>
    <row r="154" spans="2:19" x14ac:dyDescent="0.25">
      <c r="D154" t="s">
        <v>281</v>
      </c>
      <c r="E154">
        <f>SUM(C127:C138,E127:E130,E136:E140)</f>
        <v>0.21165225307237145</v>
      </c>
      <c r="I154">
        <v>12</v>
      </c>
      <c r="J154">
        <f>$C112*Inittialize!A$21</f>
        <v>6.8274920345926275E-3</v>
      </c>
      <c r="K154">
        <f>$C112*Inittialize!B$21</f>
        <v>6.8274920345926275E-3</v>
      </c>
      <c r="L154">
        <f>$C112*Inittialize!C$21</f>
        <v>6.8274920345926275E-3</v>
      </c>
      <c r="M154">
        <f>$C112*Inittialize!D$21</f>
        <v>6.8274920345926275E-3</v>
      </c>
      <c r="N154">
        <f>$C112*Inittialize!E$21</f>
        <v>6.8274920345926275E-3</v>
      </c>
      <c r="O154">
        <f>$C112*Inittialize!F$21</f>
        <v>6.8274920345926275E-3</v>
      </c>
      <c r="P154">
        <f>$C112*Inittialize!G$21</f>
        <v>6.8274920345926275E-3</v>
      </c>
      <c r="Q154">
        <f>$C112*Inittialize!H$21</f>
        <v>6.8274920345926275E-3</v>
      </c>
      <c r="R154">
        <f>$C112*Inittialize!I$21</f>
        <v>6.8274920345926275E-3</v>
      </c>
      <c r="S154">
        <f>$C112*Inittialize!J$21</f>
        <v>2.730996813837051E-2</v>
      </c>
    </row>
    <row r="155" spans="2:19" x14ac:dyDescent="0.25">
      <c r="E155">
        <f>SUM(E152:E154)</f>
        <v>0.65088757396449715</v>
      </c>
      <c r="I155">
        <v>13</v>
      </c>
      <c r="J155">
        <f>$C113*Inittialize!A$21</f>
        <v>6.3723258989531201E-3</v>
      </c>
      <c r="K155">
        <f>$C113*Inittialize!B$21</f>
        <v>6.3723258989531201E-3</v>
      </c>
      <c r="L155">
        <f>$C113*Inittialize!C$21</f>
        <v>6.3723258989531201E-3</v>
      </c>
      <c r="M155">
        <f>$C113*Inittialize!D$21</f>
        <v>6.3723258989531201E-3</v>
      </c>
      <c r="N155">
        <f>$C113*Inittialize!E$21</f>
        <v>6.3723258989531201E-3</v>
      </c>
      <c r="O155">
        <f>$C113*Inittialize!F$21</f>
        <v>6.3723258989531201E-3</v>
      </c>
      <c r="P155">
        <f>$C113*Inittialize!G$21</f>
        <v>6.3723258989531201E-3</v>
      </c>
      <c r="Q155">
        <f>$C113*Inittialize!H$21</f>
        <v>6.3723258989531201E-3</v>
      </c>
      <c r="R155">
        <f>$C113*Inittialize!I$21</f>
        <v>6.3723258989531201E-3</v>
      </c>
      <c r="S155">
        <f>$C113*Inittialize!J$21</f>
        <v>2.5489303595812481E-2</v>
      </c>
    </row>
    <row r="156" spans="2:19" x14ac:dyDescent="0.25">
      <c r="I156">
        <v>14</v>
      </c>
      <c r="J156">
        <f>$C114*Inittialize!A$21</f>
        <v>5.9171597633136111E-3</v>
      </c>
      <c r="K156">
        <f>$C114*Inittialize!B$21</f>
        <v>5.9171597633136111E-3</v>
      </c>
      <c r="L156">
        <f>$C114*Inittialize!C$21</f>
        <v>5.9171597633136111E-3</v>
      </c>
      <c r="M156">
        <f>$C114*Inittialize!D$21</f>
        <v>5.9171597633136111E-3</v>
      </c>
      <c r="N156">
        <f>$C114*Inittialize!E$21</f>
        <v>5.9171597633136111E-3</v>
      </c>
      <c r="O156">
        <f>$C114*Inittialize!F$21</f>
        <v>5.9171597633136111E-3</v>
      </c>
      <c r="P156">
        <f>$C114*Inittialize!G$21</f>
        <v>5.9171597633136111E-3</v>
      </c>
      <c r="Q156">
        <f>$C114*Inittialize!H$21</f>
        <v>5.9171597633136111E-3</v>
      </c>
      <c r="R156">
        <f>$C114*Inittialize!I$21</f>
        <v>5.9171597633136111E-3</v>
      </c>
      <c r="S156">
        <f>$C114*Inittialize!J$21</f>
        <v>2.3668639053254444E-2</v>
      </c>
    </row>
    <row r="157" spans="2:19" x14ac:dyDescent="0.25">
      <c r="I157">
        <v>15</v>
      </c>
      <c r="J157">
        <f>$C115*Inittialize!A$21</f>
        <v>5.4619936276741029E-3</v>
      </c>
      <c r="K157">
        <f>$C115*Inittialize!B$21</f>
        <v>5.4619936276741029E-3</v>
      </c>
      <c r="L157">
        <f>$C115*Inittialize!C$21</f>
        <v>5.4619936276741029E-3</v>
      </c>
      <c r="M157">
        <f>$C115*Inittialize!D$21</f>
        <v>5.4619936276741029E-3</v>
      </c>
      <c r="N157">
        <f>$C115*Inittialize!E$21</f>
        <v>5.4619936276741029E-3</v>
      </c>
      <c r="O157">
        <f>$C115*Inittialize!F$21</f>
        <v>5.4619936276741029E-3</v>
      </c>
      <c r="P157">
        <f>$C115*Inittialize!G$21</f>
        <v>5.4619936276741029E-3</v>
      </c>
      <c r="Q157">
        <f>$C115*Inittialize!H$21</f>
        <v>5.4619936276741029E-3</v>
      </c>
      <c r="R157">
        <f>$C115*Inittialize!I$21</f>
        <v>5.4619936276741029E-3</v>
      </c>
      <c r="S157">
        <f>$C115*Inittialize!J$21</f>
        <v>2.1847974510696411E-2</v>
      </c>
    </row>
    <row r="158" spans="2:19" x14ac:dyDescent="0.25">
      <c r="I158">
        <v>16</v>
      </c>
      <c r="J158">
        <f>$C116*Inittialize!A$21</f>
        <v>5.0068274920345938E-3</v>
      </c>
      <c r="K158">
        <f>$C116*Inittialize!B$21</f>
        <v>5.0068274920345938E-3</v>
      </c>
      <c r="L158">
        <f>$C116*Inittialize!C$21</f>
        <v>5.0068274920345938E-3</v>
      </c>
      <c r="M158">
        <f>$C116*Inittialize!D$21</f>
        <v>5.0068274920345938E-3</v>
      </c>
      <c r="N158">
        <f>$C116*Inittialize!E$21</f>
        <v>5.0068274920345938E-3</v>
      </c>
      <c r="O158">
        <f>$C116*Inittialize!F$21</f>
        <v>5.0068274920345938E-3</v>
      </c>
      <c r="P158">
        <f>$C116*Inittialize!G$21</f>
        <v>5.0068274920345938E-3</v>
      </c>
      <c r="Q158">
        <f>$C116*Inittialize!H$21</f>
        <v>5.0068274920345938E-3</v>
      </c>
      <c r="R158">
        <f>$C116*Inittialize!I$21</f>
        <v>5.0068274920345938E-3</v>
      </c>
      <c r="S158">
        <f>$C116*Inittialize!J$21</f>
        <v>2.0027309968138375E-2</v>
      </c>
    </row>
    <row r="159" spans="2:19" x14ac:dyDescent="0.25">
      <c r="I159">
        <v>12</v>
      </c>
      <c r="J159">
        <f>$E102*Inittialize!A$21</f>
        <v>4.5516613563950848E-4</v>
      </c>
      <c r="K159">
        <f>$E102*Inittialize!B$21</f>
        <v>4.5516613563950848E-4</v>
      </c>
      <c r="L159">
        <f>$E102*Inittialize!C$21</f>
        <v>4.5516613563950848E-4</v>
      </c>
      <c r="M159">
        <f>$E102*Inittialize!D$21</f>
        <v>4.5516613563950848E-4</v>
      </c>
      <c r="N159">
        <f>$E102*Inittialize!E$21</f>
        <v>4.5516613563950848E-4</v>
      </c>
      <c r="O159">
        <f>$E102*Inittialize!F$21</f>
        <v>4.5516613563950848E-4</v>
      </c>
      <c r="P159">
        <f>$E102*Inittialize!G$21</f>
        <v>4.5516613563950848E-4</v>
      </c>
      <c r="Q159">
        <f>$E102*Inittialize!H$21</f>
        <v>4.5516613563950848E-4</v>
      </c>
      <c r="R159">
        <f>$E102*Inittialize!I$21</f>
        <v>4.5516613563950848E-4</v>
      </c>
      <c r="S159">
        <f>$E102*Inittialize!J$21</f>
        <v>1.8206645425580339E-3</v>
      </c>
    </row>
    <row r="160" spans="2:19" x14ac:dyDescent="0.25">
      <c r="I160">
        <v>13</v>
      </c>
      <c r="J160">
        <f>$E103*Inittialize!A$21</f>
        <v>9.1033227127901696E-4</v>
      </c>
      <c r="K160">
        <f>$E103*Inittialize!B$21</f>
        <v>9.1033227127901696E-4</v>
      </c>
      <c r="L160">
        <f>$E103*Inittialize!C$21</f>
        <v>9.1033227127901696E-4</v>
      </c>
      <c r="M160">
        <f>$E103*Inittialize!D$21</f>
        <v>9.1033227127901696E-4</v>
      </c>
      <c r="N160">
        <f>$E103*Inittialize!E$21</f>
        <v>9.1033227127901696E-4</v>
      </c>
      <c r="O160">
        <f>$E103*Inittialize!F$21</f>
        <v>9.1033227127901696E-4</v>
      </c>
      <c r="P160">
        <f>$E103*Inittialize!G$21</f>
        <v>9.1033227127901696E-4</v>
      </c>
      <c r="Q160">
        <f>$E103*Inittialize!H$21</f>
        <v>9.1033227127901696E-4</v>
      </c>
      <c r="R160">
        <f>$E103*Inittialize!I$21</f>
        <v>9.1033227127901696E-4</v>
      </c>
      <c r="S160">
        <f>$E103*Inittialize!J$21</f>
        <v>3.6413290851160678E-3</v>
      </c>
    </row>
    <row r="161" spans="2:19" x14ac:dyDescent="0.25">
      <c r="I161">
        <v>14</v>
      </c>
      <c r="J161">
        <f>$E104*Inittialize!A$21</f>
        <v>9.1033227127901696E-4</v>
      </c>
      <c r="K161">
        <f>$E104*Inittialize!B$21</f>
        <v>9.1033227127901696E-4</v>
      </c>
      <c r="L161">
        <f>$E104*Inittialize!C$21</f>
        <v>9.1033227127901696E-4</v>
      </c>
      <c r="M161">
        <f>$E104*Inittialize!D$21</f>
        <v>9.1033227127901696E-4</v>
      </c>
      <c r="N161">
        <f>$E104*Inittialize!E$21</f>
        <v>9.1033227127901696E-4</v>
      </c>
      <c r="O161">
        <f>$E104*Inittialize!F$21</f>
        <v>9.1033227127901696E-4</v>
      </c>
      <c r="P161">
        <f>$E104*Inittialize!G$21</f>
        <v>9.1033227127901696E-4</v>
      </c>
      <c r="Q161">
        <f>$E104*Inittialize!H$21</f>
        <v>9.1033227127901696E-4</v>
      </c>
      <c r="R161">
        <f>$E104*Inittialize!I$21</f>
        <v>9.1033227127901696E-4</v>
      </c>
      <c r="S161">
        <f>$E104*Inittialize!J$21</f>
        <v>3.6413290851160678E-3</v>
      </c>
    </row>
    <row r="162" spans="2:19" x14ac:dyDescent="0.25">
      <c r="I162">
        <v>15</v>
      </c>
      <c r="J162">
        <f>$E105*Inittialize!A$21</f>
        <v>9.1033227127901696E-4</v>
      </c>
      <c r="K162">
        <f>$E105*Inittialize!B$21</f>
        <v>9.1033227127901696E-4</v>
      </c>
      <c r="L162">
        <f>$E105*Inittialize!C$21</f>
        <v>9.1033227127901696E-4</v>
      </c>
      <c r="M162">
        <f>$E105*Inittialize!D$21</f>
        <v>9.1033227127901696E-4</v>
      </c>
      <c r="N162">
        <f>$E105*Inittialize!E$21</f>
        <v>9.1033227127901696E-4</v>
      </c>
      <c r="O162">
        <f>$E105*Inittialize!F$21</f>
        <v>9.1033227127901696E-4</v>
      </c>
      <c r="P162">
        <f>$E105*Inittialize!G$21</f>
        <v>9.1033227127901696E-4</v>
      </c>
      <c r="Q162">
        <f>$E105*Inittialize!H$21</f>
        <v>9.1033227127901696E-4</v>
      </c>
      <c r="R162">
        <f>$E105*Inittialize!I$21</f>
        <v>9.1033227127901696E-4</v>
      </c>
      <c r="S162">
        <f>$E105*Inittialize!J$21</f>
        <v>3.6413290851160678E-3</v>
      </c>
    </row>
    <row r="163" spans="2:19" x14ac:dyDescent="0.25">
      <c r="I163">
        <v>16</v>
      </c>
      <c r="J163">
        <f>$E106*Inittialize!A$21</f>
        <v>9.1033227127901696E-4</v>
      </c>
      <c r="K163">
        <f>$E106*Inittialize!B$21</f>
        <v>9.1033227127901696E-4</v>
      </c>
      <c r="L163">
        <f>$E106*Inittialize!C$21</f>
        <v>9.1033227127901696E-4</v>
      </c>
      <c r="M163">
        <f>$E106*Inittialize!D$21</f>
        <v>9.1033227127901696E-4</v>
      </c>
      <c r="N163">
        <f>$E106*Inittialize!E$21</f>
        <v>9.1033227127901696E-4</v>
      </c>
      <c r="O163">
        <f>$E106*Inittialize!F$21</f>
        <v>9.1033227127901696E-4</v>
      </c>
      <c r="P163">
        <f>$E106*Inittialize!G$21</f>
        <v>9.1033227127901696E-4</v>
      </c>
      <c r="Q163">
        <f>$E106*Inittialize!H$21</f>
        <v>9.1033227127901696E-4</v>
      </c>
      <c r="R163">
        <f>$E106*Inittialize!I$21</f>
        <v>9.1033227127901696E-4</v>
      </c>
      <c r="S163">
        <f>$E106*Inittialize!J$21</f>
        <v>3.6413290851160678E-3</v>
      </c>
    </row>
    <row r="165" spans="2:19" s="400" customFormat="1" x14ac:dyDescent="0.25"/>
    <row r="166" spans="2:19" x14ac:dyDescent="0.25">
      <c r="B166">
        <v>4</v>
      </c>
      <c r="J166">
        <v>1</v>
      </c>
      <c r="K166">
        <v>2</v>
      </c>
      <c r="L166">
        <v>3</v>
      </c>
      <c r="M166">
        <v>4</v>
      </c>
      <c r="N166">
        <v>5</v>
      </c>
      <c r="O166">
        <v>6</v>
      </c>
      <c r="P166">
        <v>7</v>
      </c>
      <c r="Q166">
        <v>8</v>
      </c>
      <c r="R166">
        <v>9</v>
      </c>
      <c r="S166">
        <v>10</v>
      </c>
    </row>
    <row r="167" spans="2:19" x14ac:dyDescent="0.25">
      <c r="B167" t="s">
        <v>282</v>
      </c>
      <c r="C167" t="s">
        <v>8</v>
      </c>
      <c r="D167" t="s">
        <v>4</v>
      </c>
      <c r="E167" t="s">
        <v>8</v>
      </c>
      <c r="I167">
        <v>6</v>
      </c>
      <c r="J167">
        <f>$I167+J$166</f>
        <v>7</v>
      </c>
      <c r="K167">
        <f t="shared" ref="K167:S181" si="26">$I167+K$166</f>
        <v>8</v>
      </c>
      <c r="L167">
        <f t="shared" si="26"/>
        <v>9</v>
      </c>
      <c r="M167">
        <f t="shared" si="26"/>
        <v>10</v>
      </c>
      <c r="N167">
        <f t="shared" si="26"/>
        <v>11</v>
      </c>
      <c r="O167">
        <f t="shared" si="26"/>
        <v>12</v>
      </c>
      <c r="P167">
        <f t="shared" si="26"/>
        <v>13</v>
      </c>
      <c r="Q167">
        <f t="shared" si="26"/>
        <v>14</v>
      </c>
      <c r="R167">
        <f t="shared" si="26"/>
        <v>15</v>
      </c>
      <c r="S167">
        <f t="shared" si="26"/>
        <v>16</v>
      </c>
    </row>
    <row r="168" spans="2:19" x14ac:dyDescent="0.25">
      <c r="B168">
        <v>8</v>
      </c>
      <c r="C168">
        <f t="shared" ref="C168:C186" si="27">SUMIF($K$167:$S$177,B168,$K$184:$S$194)</f>
        <v>3.5012779664577579E-5</v>
      </c>
      <c r="D168">
        <v>14</v>
      </c>
      <c r="E168">
        <f>SUMIF($J$178:$S$181,D168,$J$195:$S$198)+SUMIF($J$167:$J$177,4,$J$184:$J$194)</f>
        <v>3.5012779664577579E-5</v>
      </c>
      <c r="I168">
        <v>7</v>
      </c>
      <c r="J168">
        <f t="shared" ref="J168:J181" si="28">$I168+J$166</f>
        <v>8</v>
      </c>
      <c r="K168">
        <f t="shared" si="26"/>
        <v>9</v>
      </c>
      <c r="L168">
        <f t="shared" si="26"/>
        <v>10</v>
      </c>
      <c r="M168">
        <f t="shared" si="26"/>
        <v>11</v>
      </c>
      <c r="N168">
        <f t="shared" si="26"/>
        <v>12</v>
      </c>
      <c r="O168">
        <f t="shared" si="26"/>
        <v>13</v>
      </c>
      <c r="P168">
        <f t="shared" si="26"/>
        <v>14</v>
      </c>
      <c r="Q168">
        <f t="shared" si="26"/>
        <v>15</v>
      </c>
      <c r="R168">
        <f t="shared" si="26"/>
        <v>16</v>
      </c>
      <c r="S168">
        <f t="shared" si="26"/>
        <v>17</v>
      </c>
    </row>
    <row r="169" spans="2:19" x14ac:dyDescent="0.25">
      <c r="B169">
        <v>9</v>
      </c>
      <c r="C169">
        <f t="shared" si="27"/>
        <v>1.4005111865831031E-4</v>
      </c>
      <c r="D169">
        <v>15</v>
      </c>
      <c r="E169">
        <f>SUMIF($J$178:$S$181,D169,$J$195:$S$198)+SUMIF($J$167:$J$177,5,$J$184:$J$194)</f>
        <v>1.4005111865831031E-4</v>
      </c>
      <c r="I169">
        <v>8</v>
      </c>
      <c r="J169">
        <f t="shared" si="28"/>
        <v>9</v>
      </c>
      <c r="K169">
        <f t="shared" si="26"/>
        <v>10</v>
      </c>
      <c r="L169">
        <f t="shared" si="26"/>
        <v>11</v>
      </c>
      <c r="M169">
        <f t="shared" si="26"/>
        <v>12</v>
      </c>
      <c r="N169">
        <f t="shared" si="26"/>
        <v>13</v>
      </c>
      <c r="O169">
        <f t="shared" si="26"/>
        <v>14</v>
      </c>
      <c r="P169">
        <f t="shared" si="26"/>
        <v>15</v>
      </c>
      <c r="Q169">
        <f t="shared" si="26"/>
        <v>16</v>
      </c>
      <c r="R169">
        <f t="shared" si="26"/>
        <v>17</v>
      </c>
      <c r="S169">
        <f t="shared" si="26"/>
        <v>18</v>
      </c>
    </row>
    <row r="170" spans="2:19" x14ac:dyDescent="0.25">
      <c r="B170">
        <v>10</v>
      </c>
      <c r="C170">
        <f t="shared" si="27"/>
        <v>3.5012779664577581E-4</v>
      </c>
      <c r="D170">
        <v>16</v>
      </c>
      <c r="E170">
        <f>SUMIF($J$178:$S$181,D170,$J$195:$S$198)+SUMIF($J$167:$J$177,6,$J$184:$J$194)</f>
        <v>3.5012779664577581E-4</v>
      </c>
      <c r="I170">
        <v>9</v>
      </c>
      <c r="J170">
        <f t="shared" si="28"/>
        <v>10</v>
      </c>
      <c r="K170">
        <f t="shared" si="26"/>
        <v>11</v>
      </c>
      <c r="L170">
        <f t="shared" si="26"/>
        <v>12</v>
      </c>
      <c r="M170">
        <f t="shared" si="26"/>
        <v>13</v>
      </c>
      <c r="N170">
        <f t="shared" si="26"/>
        <v>14</v>
      </c>
      <c r="O170">
        <f t="shared" si="26"/>
        <v>15</v>
      </c>
      <c r="P170">
        <f t="shared" si="26"/>
        <v>16</v>
      </c>
      <c r="Q170">
        <f t="shared" si="26"/>
        <v>17</v>
      </c>
      <c r="R170">
        <f t="shared" si="26"/>
        <v>18</v>
      </c>
      <c r="S170">
        <f t="shared" si="26"/>
        <v>19</v>
      </c>
    </row>
    <row r="171" spans="2:19" x14ac:dyDescent="0.25">
      <c r="B171">
        <v>11</v>
      </c>
      <c r="C171">
        <f t="shared" si="27"/>
        <v>7.0025559329155163E-4</v>
      </c>
      <c r="D171" s="398">
        <v>17</v>
      </c>
      <c r="E171" s="398">
        <f>SUMIF($J$178:$S$181,D171,$J$195:$S$198)+SUMIF($J$167:$J$177,7,$J$184:$J$194)</f>
        <v>7.0025559329155163E-4</v>
      </c>
      <c r="I171">
        <v>10</v>
      </c>
      <c r="J171">
        <f t="shared" si="28"/>
        <v>11</v>
      </c>
      <c r="K171">
        <f t="shared" si="26"/>
        <v>12</v>
      </c>
      <c r="L171">
        <f t="shared" si="26"/>
        <v>13</v>
      </c>
      <c r="M171">
        <f t="shared" si="26"/>
        <v>14</v>
      </c>
      <c r="N171">
        <f t="shared" si="26"/>
        <v>15</v>
      </c>
      <c r="O171">
        <f t="shared" si="26"/>
        <v>16</v>
      </c>
      <c r="P171">
        <f t="shared" si="26"/>
        <v>17</v>
      </c>
      <c r="Q171">
        <f t="shared" si="26"/>
        <v>18</v>
      </c>
      <c r="R171">
        <f t="shared" si="26"/>
        <v>19</v>
      </c>
      <c r="S171">
        <f t="shared" si="26"/>
        <v>20</v>
      </c>
    </row>
    <row r="172" spans="2:19" x14ac:dyDescent="0.25">
      <c r="B172">
        <v>12</v>
      </c>
      <c r="C172">
        <f t="shared" si="27"/>
        <v>1.2254472882602153E-3</v>
      </c>
      <c r="D172" s="398">
        <v>18</v>
      </c>
      <c r="E172" s="398">
        <f>SUMIF($J$178:$S$181,D172,$J$195:$S$198)+SUMIF($J$167:$J$177,8,$J$184:$J$194)</f>
        <v>7.7028115262070681E-4</v>
      </c>
      <c r="I172">
        <v>11</v>
      </c>
      <c r="J172">
        <f t="shared" si="28"/>
        <v>12</v>
      </c>
      <c r="K172">
        <f t="shared" si="26"/>
        <v>13</v>
      </c>
      <c r="L172">
        <f t="shared" si="26"/>
        <v>14</v>
      </c>
      <c r="M172">
        <f t="shared" si="26"/>
        <v>15</v>
      </c>
      <c r="N172">
        <f t="shared" si="26"/>
        <v>16</v>
      </c>
      <c r="O172">
        <f t="shared" si="26"/>
        <v>17</v>
      </c>
      <c r="P172">
        <f t="shared" si="26"/>
        <v>18</v>
      </c>
      <c r="Q172">
        <f t="shared" si="26"/>
        <v>19</v>
      </c>
      <c r="R172">
        <f t="shared" si="26"/>
        <v>20</v>
      </c>
      <c r="S172">
        <f t="shared" si="26"/>
        <v>21</v>
      </c>
    </row>
    <row r="173" spans="2:19" x14ac:dyDescent="0.25">
      <c r="B173">
        <v>13</v>
      </c>
      <c r="C173">
        <f t="shared" si="27"/>
        <v>1.9607156612163447E-3</v>
      </c>
      <c r="D173" s="398">
        <v>19</v>
      </c>
      <c r="E173" s="398">
        <f>SUMIF($J$178:$S$181,D173,$J$195:$S$198)+SUMIF($J$167:$J$177,9,$J$184:$J$194)</f>
        <v>8.7531949161443953E-4</v>
      </c>
      <c r="I173">
        <v>12</v>
      </c>
      <c r="J173">
        <f t="shared" si="28"/>
        <v>13</v>
      </c>
      <c r="K173">
        <f t="shared" si="26"/>
        <v>14</v>
      </c>
      <c r="L173">
        <f t="shared" si="26"/>
        <v>15</v>
      </c>
      <c r="M173">
        <f t="shared" si="26"/>
        <v>16</v>
      </c>
      <c r="N173">
        <f t="shared" si="26"/>
        <v>17</v>
      </c>
      <c r="O173">
        <f t="shared" si="26"/>
        <v>18</v>
      </c>
      <c r="P173">
        <f t="shared" si="26"/>
        <v>19</v>
      </c>
      <c r="Q173">
        <f t="shared" si="26"/>
        <v>20</v>
      </c>
      <c r="R173">
        <f t="shared" si="26"/>
        <v>21</v>
      </c>
      <c r="S173">
        <f t="shared" si="26"/>
        <v>22</v>
      </c>
    </row>
    <row r="174" spans="2:19" x14ac:dyDescent="0.25">
      <c r="B174">
        <v>14</v>
      </c>
      <c r="C174">
        <f t="shared" si="27"/>
        <v>3.6413290851160687E-3</v>
      </c>
      <c r="D174" s="398">
        <v>20</v>
      </c>
      <c r="E174" s="398">
        <f>SUMIF($J$178:$S$181,D174,$J$195:$S$198)+SUMIF($J$167:$J$177,10,$J$184:$J$194)</f>
        <v>1.0153706102727499E-3</v>
      </c>
      <c r="I174">
        <v>13</v>
      </c>
      <c r="J174">
        <f t="shared" si="28"/>
        <v>14</v>
      </c>
      <c r="K174">
        <f t="shared" si="26"/>
        <v>15</v>
      </c>
      <c r="L174">
        <f t="shared" si="26"/>
        <v>16</v>
      </c>
      <c r="M174">
        <f t="shared" si="26"/>
        <v>17</v>
      </c>
      <c r="N174">
        <f t="shared" si="26"/>
        <v>18</v>
      </c>
      <c r="O174">
        <f t="shared" si="26"/>
        <v>19</v>
      </c>
      <c r="P174">
        <f t="shared" si="26"/>
        <v>20</v>
      </c>
      <c r="Q174">
        <f t="shared" si="26"/>
        <v>21</v>
      </c>
      <c r="R174">
        <f t="shared" si="26"/>
        <v>22</v>
      </c>
      <c r="S174">
        <f t="shared" si="26"/>
        <v>23</v>
      </c>
    </row>
    <row r="175" spans="2:19" x14ac:dyDescent="0.25">
      <c r="B175">
        <v>15</v>
      </c>
      <c r="C175">
        <f t="shared" si="27"/>
        <v>5.9171597633136119E-3</v>
      </c>
      <c r="D175" s="398">
        <v>21</v>
      </c>
      <c r="E175" s="398">
        <f>SUMIF($J$178:$S$181,D175,$J$195:$S$198)+SUMIF($J$167:$J$177,11,$J$184:$J$194)</f>
        <v>1.1904345085956378E-3</v>
      </c>
      <c r="I175">
        <v>14</v>
      </c>
      <c r="J175">
        <f t="shared" si="28"/>
        <v>15</v>
      </c>
      <c r="K175">
        <f t="shared" si="26"/>
        <v>16</v>
      </c>
      <c r="L175">
        <f t="shared" si="26"/>
        <v>17</v>
      </c>
      <c r="M175">
        <f t="shared" si="26"/>
        <v>18</v>
      </c>
      <c r="N175">
        <f t="shared" si="26"/>
        <v>19</v>
      </c>
      <c r="O175">
        <f t="shared" si="26"/>
        <v>20</v>
      </c>
      <c r="P175">
        <f t="shared" si="26"/>
        <v>21</v>
      </c>
      <c r="Q175">
        <f t="shared" si="26"/>
        <v>22</v>
      </c>
      <c r="R175">
        <f t="shared" si="26"/>
        <v>23</v>
      </c>
      <c r="S175">
        <f t="shared" si="26"/>
        <v>24</v>
      </c>
    </row>
    <row r="176" spans="2:19" x14ac:dyDescent="0.25">
      <c r="B176">
        <v>16</v>
      </c>
      <c r="C176">
        <f t="shared" si="27"/>
        <v>8.8232204754735508E-3</v>
      </c>
      <c r="D176">
        <v>22</v>
      </c>
      <c r="E176">
        <f>SUMIF($J$178:$S$181,D176,$J$195:$S$198)+SUMIF($J$167:$J$177,12,$J$184:$J$194)</f>
        <v>1.4005111865831033E-3</v>
      </c>
      <c r="F176">
        <v>12</v>
      </c>
      <c r="I176">
        <v>15</v>
      </c>
      <c r="J176">
        <f t="shared" si="28"/>
        <v>16</v>
      </c>
      <c r="K176">
        <f t="shared" si="26"/>
        <v>17</v>
      </c>
      <c r="L176">
        <f t="shared" si="26"/>
        <v>18</v>
      </c>
      <c r="M176">
        <f t="shared" si="26"/>
        <v>19</v>
      </c>
      <c r="N176">
        <f t="shared" si="26"/>
        <v>20</v>
      </c>
      <c r="O176">
        <f t="shared" si="26"/>
        <v>21</v>
      </c>
      <c r="P176">
        <f t="shared" si="26"/>
        <v>22</v>
      </c>
      <c r="Q176">
        <f t="shared" si="26"/>
        <v>23</v>
      </c>
      <c r="R176">
        <f t="shared" si="26"/>
        <v>24</v>
      </c>
      <c r="S176">
        <f t="shared" si="26"/>
        <v>25</v>
      </c>
    </row>
    <row r="177" spans="2:19" x14ac:dyDescent="0.25">
      <c r="B177" s="398">
        <v>17</v>
      </c>
      <c r="C177" s="398">
        <f t="shared" si="27"/>
        <v>1.2254472882602153E-2</v>
      </c>
      <c r="D177">
        <v>23</v>
      </c>
      <c r="E177">
        <f>SUMIF($J$178:$S$181,D177,$J$195:$S$198)+SUMIF($J$167:$J$177,13,$J$184:$J$194)</f>
        <v>2.4508945765204307E-3</v>
      </c>
      <c r="F177">
        <v>13</v>
      </c>
      <c r="I177">
        <v>16</v>
      </c>
      <c r="J177">
        <f t="shared" si="28"/>
        <v>17</v>
      </c>
      <c r="K177">
        <f t="shared" si="26"/>
        <v>18</v>
      </c>
      <c r="L177">
        <f t="shared" si="26"/>
        <v>19</v>
      </c>
      <c r="M177">
        <f t="shared" si="26"/>
        <v>20</v>
      </c>
      <c r="N177">
        <f t="shared" si="26"/>
        <v>21</v>
      </c>
      <c r="O177">
        <f t="shared" si="26"/>
        <v>22</v>
      </c>
      <c r="P177">
        <f t="shared" si="26"/>
        <v>23</v>
      </c>
      <c r="Q177">
        <f t="shared" si="26"/>
        <v>24</v>
      </c>
      <c r="R177">
        <f t="shared" si="26"/>
        <v>25</v>
      </c>
      <c r="S177">
        <f t="shared" si="26"/>
        <v>26</v>
      </c>
    </row>
    <row r="178" spans="2:19" x14ac:dyDescent="0.25">
      <c r="B178" s="398">
        <v>18</v>
      </c>
      <c r="C178" s="398">
        <f t="shared" si="27"/>
        <v>1.6105878645705687E-2</v>
      </c>
      <c r="D178">
        <v>24</v>
      </c>
      <c r="E178">
        <f>SUMIF($J$178:$S$181,D178,$J$195:$S$198)+SUMIF($J$167:$J$177,14,$J$184:$J$194)</f>
        <v>3.2211757291411374E-3</v>
      </c>
      <c r="F178">
        <v>14</v>
      </c>
      <c r="I178">
        <v>13</v>
      </c>
      <c r="J178">
        <f t="shared" si="28"/>
        <v>14</v>
      </c>
      <c r="K178">
        <f t="shared" si="26"/>
        <v>15</v>
      </c>
      <c r="L178">
        <f t="shared" si="26"/>
        <v>16</v>
      </c>
      <c r="M178">
        <f t="shared" si="26"/>
        <v>17</v>
      </c>
      <c r="N178">
        <f t="shared" si="26"/>
        <v>18</v>
      </c>
      <c r="O178">
        <f t="shared" si="26"/>
        <v>19</v>
      </c>
      <c r="P178">
        <f t="shared" si="26"/>
        <v>20</v>
      </c>
      <c r="Q178">
        <f t="shared" si="26"/>
        <v>21</v>
      </c>
      <c r="R178">
        <f t="shared" si="26"/>
        <v>22</v>
      </c>
      <c r="S178">
        <f t="shared" si="26"/>
        <v>23</v>
      </c>
    </row>
    <row r="179" spans="2:19" x14ac:dyDescent="0.25">
      <c r="B179" s="398">
        <v>19</v>
      </c>
      <c r="C179" s="398">
        <f t="shared" si="27"/>
        <v>1.6315955323693152E-2</v>
      </c>
      <c r="D179">
        <v>25</v>
      </c>
      <c r="E179">
        <f>SUMIF($J$178:$S$181,D179,$J$195:$S$198)+SUMIF($J$167:$J$177,15,$J$184:$J$194)</f>
        <v>3.9564441020972663E-3</v>
      </c>
      <c r="F179">
        <v>15</v>
      </c>
      <c r="I179">
        <v>14</v>
      </c>
      <c r="J179">
        <f t="shared" si="28"/>
        <v>15</v>
      </c>
      <c r="K179">
        <f t="shared" si="26"/>
        <v>16</v>
      </c>
      <c r="L179">
        <f t="shared" si="26"/>
        <v>17</v>
      </c>
      <c r="M179">
        <f t="shared" si="26"/>
        <v>18</v>
      </c>
      <c r="N179">
        <f t="shared" si="26"/>
        <v>19</v>
      </c>
      <c r="O179">
        <f t="shared" si="26"/>
        <v>20</v>
      </c>
      <c r="P179">
        <f t="shared" si="26"/>
        <v>21</v>
      </c>
      <c r="Q179">
        <f t="shared" si="26"/>
        <v>22</v>
      </c>
      <c r="R179">
        <f t="shared" si="26"/>
        <v>23</v>
      </c>
      <c r="S179">
        <f t="shared" si="26"/>
        <v>24</v>
      </c>
    </row>
    <row r="180" spans="2:19" x14ac:dyDescent="0.25">
      <c r="B180" s="398">
        <v>20</v>
      </c>
      <c r="C180" s="398">
        <f t="shared" si="27"/>
        <v>1.649101922201604E-2</v>
      </c>
      <c r="D180">
        <v>26</v>
      </c>
      <c r="E180">
        <f>SUMIF($J$178:$S$181,D180,$J$195:$S$198)+SUMIF($J$167:$J$177,16,$J$184:$J$194)</f>
        <v>4.5166485767305078E-3</v>
      </c>
      <c r="F180">
        <v>16</v>
      </c>
      <c r="I180">
        <v>15</v>
      </c>
      <c r="J180">
        <f t="shared" si="28"/>
        <v>16</v>
      </c>
      <c r="K180">
        <f t="shared" si="26"/>
        <v>17</v>
      </c>
      <c r="L180">
        <f t="shared" si="26"/>
        <v>18</v>
      </c>
      <c r="M180">
        <f t="shared" si="26"/>
        <v>19</v>
      </c>
      <c r="N180">
        <f t="shared" si="26"/>
        <v>20</v>
      </c>
      <c r="O180">
        <f t="shared" si="26"/>
        <v>21</v>
      </c>
      <c r="P180">
        <f t="shared" si="26"/>
        <v>22</v>
      </c>
      <c r="Q180">
        <f t="shared" si="26"/>
        <v>23</v>
      </c>
      <c r="R180">
        <f t="shared" si="26"/>
        <v>24</v>
      </c>
      <c r="S180">
        <f t="shared" si="26"/>
        <v>25</v>
      </c>
    </row>
    <row r="181" spans="2:19" x14ac:dyDescent="0.25">
      <c r="B181" s="398">
        <v>21</v>
      </c>
      <c r="C181" s="398">
        <f t="shared" si="27"/>
        <v>1.6596057561009774E-2</v>
      </c>
      <c r="D181" s="398">
        <v>17</v>
      </c>
      <c r="E181" s="398">
        <f>SUMIF($J$167:$J$177,17,$J$184:$J$194)</f>
        <v>3.6413290851160687E-3</v>
      </c>
      <c r="I181">
        <v>16</v>
      </c>
      <c r="J181">
        <f t="shared" si="28"/>
        <v>17</v>
      </c>
      <c r="K181">
        <f t="shared" si="26"/>
        <v>18</v>
      </c>
      <c r="L181">
        <f t="shared" si="26"/>
        <v>19</v>
      </c>
      <c r="M181">
        <f t="shared" si="26"/>
        <v>20</v>
      </c>
      <c r="N181">
        <f t="shared" si="26"/>
        <v>21</v>
      </c>
      <c r="O181">
        <f t="shared" si="26"/>
        <v>22</v>
      </c>
      <c r="P181">
        <f t="shared" si="26"/>
        <v>23</v>
      </c>
      <c r="Q181">
        <f t="shared" si="26"/>
        <v>24</v>
      </c>
      <c r="R181">
        <f t="shared" si="26"/>
        <v>25</v>
      </c>
      <c r="S181">
        <f t="shared" si="26"/>
        <v>26</v>
      </c>
    </row>
    <row r="182" spans="2:19" x14ac:dyDescent="0.25">
      <c r="B182" s="399">
        <v>22</v>
      </c>
      <c r="C182" s="399">
        <f t="shared" si="27"/>
        <v>1.8696824340884429E-2</v>
      </c>
      <c r="E182">
        <f>SUM(E168:E181)</f>
        <v>2.4263856307552265E-2</v>
      </c>
    </row>
    <row r="183" spans="2:19" x14ac:dyDescent="0.25">
      <c r="B183" s="399">
        <v>23</v>
      </c>
      <c r="C183" s="399">
        <f t="shared" si="27"/>
        <v>1.880186267987816E-2</v>
      </c>
      <c r="J183">
        <v>1</v>
      </c>
      <c r="K183">
        <v>2</v>
      </c>
      <c r="L183">
        <v>3</v>
      </c>
      <c r="M183">
        <v>4</v>
      </c>
      <c r="N183">
        <v>5</v>
      </c>
      <c r="O183">
        <v>6</v>
      </c>
      <c r="P183">
        <v>7</v>
      </c>
      <c r="Q183">
        <v>8</v>
      </c>
      <c r="R183">
        <v>9</v>
      </c>
      <c r="S183">
        <v>10</v>
      </c>
    </row>
    <row r="184" spans="2:19" x14ac:dyDescent="0.25">
      <c r="B184" s="399">
        <v>24</v>
      </c>
      <c r="C184" s="399">
        <f t="shared" si="27"/>
        <v>1.8101607086586608E-2</v>
      </c>
      <c r="I184">
        <v>6</v>
      </c>
      <c r="J184">
        <f>$C128*Inittialize!A$21</f>
        <v>3.5012779664577579E-5</v>
      </c>
      <c r="K184">
        <f>$C128*Inittialize!B$21</f>
        <v>3.5012779664577579E-5</v>
      </c>
      <c r="L184">
        <f>$C128*Inittialize!C$21</f>
        <v>3.5012779664577579E-5</v>
      </c>
      <c r="M184">
        <f>$C128*Inittialize!D$21</f>
        <v>3.5012779664577579E-5</v>
      </c>
      <c r="N184">
        <f>$C128*Inittialize!E$21</f>
        <v>3.5012779664577579E-5</v>
      </c>
      <c r="O184">
        <f>$C128*Inittialize!F$21</f>
        <v>3.5012779664577579E-5</v>
      </c>
      <c r="P184">
        <f>$C128*Inittialize!G$21</f>
        <v>3.5012779664577579E-5</v>
      </c>
      <c r="Q184">
        <f>$C128*Inittialize!H$21</f>
        <v>3.5012779664577579E-5</v>
      </c>
      <c r="R184">
        <f>$C128*Inittialize!I$21</f>
        <v>3.5012779664577579E-5</v>
      </c>
      <c r="S184">
        <f>$C128*Inittialize!J$21</f>
        <v>1.4005111865831031E-4</v>
      </c>
    </row>
    <row r="185" spans="2:19" x14ac:dyDescent="0.25">
      <c r="B185" s="399">
        <v>25</v>
      </c>
      <c r="C185" s="399">
        <f t="shared" si="27"/>
        <v>1.6666083120338928E-2</v>
      </c>
      <c r="I185">
        <v>7</v>
      </c>
      <c r="J185">
        <f>$C129*Inittialize!A$21</f>
        <v>1.0503833899373274E-4</v>
      </c>
      <c r="K185">
        <f>$C129*Inittialize!B$21</f>
        <v>1.0503833899373274E-4</v>
      </c>
      <c r="L185">
        <f>$C129*Inittialize!C$21</f>
        <v>1.0503833899373274E-4</v>
      </c>
      <c r="M185">
        <f>$C129*Inittialize!D$21</f>
        <v>1.0503833899373274E-4</v>
      </c>
      <c r="N185">
        <f>$C129*Inittialize!E$21</f>
        <v>1.0503833899373274E-4</v>
      </c>
      <c r="O185">
        <f>$C129*Inittialize!F$21</f>
        <v>1.0503833899373274E-4</v>
      </c>
      <c r="P185">
        <f>$C129*Inittialize!G$21</f>
        <v>1.0503833899373274E-4</v>
      </c>
      <c r="Q185">
        <f>$C129*Inittialize!H$21</f>
        <v>1.0503833899373274E-4</v>
      </c>
      <c r="R185">
        <f>$C129*Inittialize!I$21</f>
        <v>1.0503833899373274E-4</v>
      </c>
      <c r="S185">
        <f>$C129*Inittialize!J$21</f>
        <v>4.2015335597493094E-4</v>
      </c>
    </row>
    <row r="186" spans="2:19" x14ac:dyDescent="0.25">
      <c r="B186" s="399">
        <v>26</v>
      </c>
      <c r="C186" s="399">
        <f t="shared" si="27"/>
        <v>1.4565316340464275E-2</v>
      </c>
      <c r="I186">
        <v>8</v>
      </c>
      <c r="J186">
        <f>$C130*Inittialize!A$21</f>
        <v>2.1007667798746547E-4</v>
      </c>
      <c r="K186">
        <f>$C130*Inittialize!B$21</f>
        <v>2.1007667798746547E-4</v>
      </c>
      <c r="L186">
        <f>$C130*Inittialize!C$21</f>
        <v>2.1007667798746547E-4</v>
      </c>
      <c r="M186">
        <f>$C130*Inittialize!D$21</f>
        <v>2.1007667798746547E-4</v>
      </c>
      <c r="N186">
        <f>$C130*Inittialize!E$21</f>
        <v>2.1007667798746547E-4</v>
      </c>
      <c r="O186">
        <f>$C130*Inittialize!F$21</f>
        <v>2.1007667798746547E-4</v>
      </c>
      <c r="P186">
        <f>$C130*Inittialize!G$21</f>
        <v>2.1007667798746547E-4</v>
      </c>
      <c r="Q186">
        <f>$C130*Inittialize!H$21</f>
        <v>2.1007667798746547E-4</v>
      </c>
      <c r="R186">
        <f>$C130*Inittialize!I$21</f>
        <v>2.1007667798746547E-4</v>
      </c>
      <c r="S186">
        <f>$C130*Inittialize!J$21</f>
        <v>8.4030671194986189E-4</v>
      </c>
    </row>
    <row r="187" spans="2:19" x14ac:dyDescent="0.25">
      <c r="C187">
        <f>SUM(C168:C186)</f>
        <v>0.18738839676481922</v>
      </c>
      <c r="I187">
        <v>9</v>
      </c>
      <c r="J187">
        <f>$C131*Inittialize!A$21</f>
        <v>3.5012779664577576E-4</v>
      </c>
      <c r="K187">
        <f>$C131*Inittialize!B$21</f>
        <v>3.5012779664577576E-4</v>
      </c>
      <c r="L187">
        <f>$C131*Inittialize!C$21</f>
        <v>3.5012779664577576E-4</v>
      </c>
      <c r="M187">
        <f>$C131*Inittialize!D$21</f>
        <v>3.5012779664577576E-4</v>
      </c>
      <c r="N187">
        <f>$C131*Inittialize!E$21</f>
        <v>3.5012779664577576E-4</v>
      </c>
      <c r="O187">
        <f>$C131*Inittialize!F$21</f>
        <v>3.5012779664577576E-4</v>
      </c>
      <c r="P187">
        <f>$C131*Inittialize!G$21</f>
        <v>3.5012779664577576E-4</v>
      </c>
      <c r="Q187">
        <f>$C131*Inittialize!H$21</f>
        <v>3.5012779664577576E-4</v>
      </c>
      <c r="R187">
        <f>$C131*Inittialize!I$21</f>
        <v>3.5012779664577576E-4</v>
      </c>
      <c r="S187">
        <f>$C131*Inittialize!J$21</f>
        <v>1.400511186583103E-3</v>
      </c>
    </row>
    <row r="188" spans="2:19" x14ac:dyDescent="0.25">
      <c r="D188" t="s">
        <v>2</v>
      </c>
      <c r="E188">
        <f>SUM(C187+E182)</f>
        <v>0.21165225307237148</v>
      </c>
      <c r="F188">
        <f>H153</f>
        <v>0.78834774692762877</v>
      </c>
      <c r="H188">
        <f>SUM(E188:G188)</f>
        <v>1.0000000000000002</v>
      </c>
      <c r="I188">
        <v>10</v>
      </c>
      <c r="J188">
        <f>$C132*Inittialize!A$21</f>
        <v>5.2519169496866372E-4</v>
      </c>
      <c r="K188">
        <f>$C132*Inittialize!B$21</f>
        <v>5.2519169496866372E-4</v>
      </c>
      <c r="L188">
        <f>$C132*Inittialize!C$21</f>
        <v>5.2519169496866372E-4</v>
      </c>
      <c r="M188">
        <f>$C132*Inittialize!D$21</f>
        <v>5.2519169496866372E-4</v>
      </c>
      <c r="N188">
        <f>$C132*Inittialize!E$21</f>
        <v>5.2519169496866372E-4</v>
      </c>
      <c r="O188">
        <f>$C132*Inittialize!F$21</f>
        <v>5.2519169496866372E-4</v>
      </c>
      <c r="P188">
        <f>$C132*Inittialize!G$21</f>
        <v>5.2519169496866372E-4</v>
      </c>
      <c r="Q188">
        <f>$C132*Inittialize!H$21</f>
        <v>5.2519169496866372E-4</v>
      </c>
      <c r="R188">
        <f>$C132*Inittialize!I$21</f>
        <v>5.2519169496866372E-4</v>
      </c>
      <c r="S188">
        <f>$C132*Inittialize!J$21</f>
        <v>2.1007667798746549E-3</v>
      </c>
    </row>
    <row r="189" spans="2:19" x14ac:dyDescent="0.25">
      <c r="D189" t="s">
        <v>280</v>
      </c>
      <c r="E189">
        <f>SUM(C177:C181,E171:E175,E181)</f>
        <v>8.5956374076537972E-2</v>
      </c>
      <c r="I189">
        <v>11</v>
      </c>
      <c r="J189">
        <f>$C133*Inittialize!A$21</f>
        <v>7.3526837295612927E-4</v>
      </c>
      <c r="K189">
        <f>$C133*Inittialize!B$21</f>
        <v>7.3526837295612927E-4</v>
      </c>
      <c r="L189">
        <f>$C133*Inittialize!C$21</f>
        <v>7.3526837295612927E-4</v>
      </c>
      <c r="M189">
        <f>$C133*Inittialize!D$21</f>
        <v>7.3526837295612927E-4</v>
      </c>
      <c r="N189">
        <f>$C133*Inittialize!E$21</f>
        <v>7.3526837295612927E-4</v>
      </c>
      <c r="O189">
        <f>$C133*Inittialize!F$21</f>
        <v>7.3526837295612927E-4</v>
      </c>
      <c r="P189">
        <f>$C133*Inittialize!G$21</f>
        <v>7.3526837295612927E-4</v>
      </c>
      <c r="Q189">
        <f>$C133*Inittialize!H$21</f>
        <v>7.3526837295612927E-4</v>
      </c>
      <c r="R189">
        <f>$C133*Inittialize!I$21</f>
        <v>7.3526837295612927E-4</v>
      </c>
      <c r="S189">
        <f>$C133*Inittialize!J$21</f>
        <v>2.9410734918245171E-3</v>
      </c>
    </row>
    <row r="190" spans="2:19" x14ac:dyDescent="0.25">
      <c r="D190" t="s">
        <v>276</v>
      </c>
      <c r="E190">
        <f>SUM(C182:C186)</f>
        <v>8.6831693568152402E-2</v>
      </c>
      <c r="G190" t="s">
        <v>286</v>
      </c>
      <c r="H190">
        <f>E189+E190+F188</f>
        <v>0.96113581457231911</v>
      </c>
      <c r="I190">
        <v>12</v>
      </c>
      <c r="J190">
        <f>($C134+$E136)*Inittialize!A$21</f>
        <v>1.680613423899724E-3</v>
      </c>
      <c r="K190">
        <f>($C134+$E136)*Inittialize!B$21</f>
        <v>1.680613423899724E-3</v>
      </c>
      <c r="L190">
        <f>($C134+$E136)*Inittialize!C$21</f>
        <v>1.680613423899724E-3</v>
      </c>
      <c r="M190">
        <f>($C134+$E136)*Inittialize!D$21</f>
        <v>1.680613423899724E-3</v>
      </c>
      <c r="N190">
        <f>($C134+$E136)*Inittialize!E$21</f>
        <v>1.680613423899724E-3</v>
      </c>
      <c r="O190">
        <f>($C134+$E136)*Inittialize!F$21</f>
        <v>1.680613423899724E-3</v>
      </c>
      <c r="P190">
        <f>($C134+$E136)*Inittialize!G$21</f>
        <v>1.680613423899724E-3</v>
      </c>
      <c r="Q190">
        <f>($C134+$E136)*Inittialize!H$21</f>
        <v>1.680613423899724E-3</v>
      </c>
      <c r="R190">
        <f>($C134+$E136)*Inittialize!I$21</f>
        <v>1.680613423899724E-3</v>
      </c>
      <c r="S190">
        <f>($C134+$E136)*Inittialize!J$21</f>
        <v>6.722453695598896E-3</v>
      </c>
    </row>
    <row r="191" spans="2:19" x14ac:dyDescent="0.25">
      <c r="D191" t="s">
        <v>283</v>
      </c>
      <c r="E191">
        <f>SUM(C168:C176,E168:E170,E176:E180)</f>
        <v>3.8864185427681115E-2</v>
      </c>
      <c r="I191">
        <v>13</v>
      </c>
      <c r="J191">
        <f>($C135+$E137)*Inittialize!A$21</f>
        <v>2.2758306781975428E-3</v>
      </c>
      <c r="K191">
        <f>($C135+$E137)*Inittialize!B$21</f>
        <v>2.2758306781975428E-3</v>
      </c>
      <c r="L191">
        <f>($C135+$E137)*Inittialize!C$21</f>
        <v>2.2758306781975428E-3</v>
      </c>
      <c r="M191">
        <f>($C135+$E137)*Inittialize!D$21</f>
        <v>2.2758306781975428E-3</v>
      </c>
      <c r="N191">
        <f>($C135+$E137)*Inittialize!E$21</f>
        <v>2.2758306781975428E-3</v>
      </c>
      <c r="O191">
        <f>($C135+$E137)*Inittialize!F$21</f>
        <v>2.2758306781975428E-3</v>
      </c>
      <c r="P191">
        <f>($C135+$E137)*Inittialize!G$21</f>
        <v>2.2758306781975428E-3</v>
      </c>
      <c r="Q191">
        <f>($C135+$E137)*Inittialize!H$21</f>
        <v>2.2758306781975428E-3</v>
      </c>
      <c r="R191">
        <f>($C135+$E137)*Inittialize!I$21</f>
        <v>2.2758306781975428E-3</v>
      </c>
      <c r="S191">
        <f>($C135+$E137)*Inittialize!J$21</f>
        <v>9.1033227127901711E-3</v>
      </c>
    </row>
    <row r="192" spans="2:19" x14ac:dyDescent="0.25">
      <c r="E192">
        <f>SUM(E189:E191)</f>
        <v>0.21165225307237148</v>
      </c>
      <c r="I192">
        <v>14</v>
      </c>
      <c r="J192">
        <f>($C136+$E138)*Inittialize!A$21</f>
        <v>2.8010223731662065E-3</v>
      </c>
      <c r="K192">
        <f>($C136+$E138)*Inittialize!B$21</f>
        <v>2.8010223731662065E-3</v>
      </c>
      <c r="L192">
        <f>($C136+$E138)*Inittialize!C$21</f>
        <v>2.8010223731662065E-3</v>
      </c>
      <c r="M192">
        <f>($C136+$E138)*Inittialize!D$21</f>
        <v>2.8010223731662065E-3</v>
      </c>
      <c r="N192">
        <f>($C136+$E138)*Inittialize!E$21</f>
        <v>2.8010223731662065E-3</v>
      </c>
      <c r="O192">
        <f>($C136+$E138)*Inittialize!F$21</f>
        <v>2.8010223731662065E-3</v>
      </c>
      <c r="P192">
        <f>($C136+$E138)*Inittialize!G$21</f>
        <v>2.8010223731662065E-3</v>
      </c>
      <c r="Q192">
        <f>($C136+$E138)*Inittialize!H$21</f>
        <v>2.8010223731662065E-3</v>
      </c>
      <c r="R192">
        <f>($C136+$E138)*Inittialize!I$21</f>
        <v>2.8010223731662065E-3</v>
      </c>
      <c r="S192">
        <f>($C136+$E138)*Inittialize!J$21</f>
        <v>1.1204089492664826E-2</v>
      </c>
    </row>
    <row r="193" spans="2:19" x14ac:dyDescent="0.25">
      <c r="I193">
        <v>15</v>
      </c>
      <c r="J193">
        <f>($C137+$E139)*Inittialize!A$21</f>
        <v>3.2561885088057151E-3</v>
      </c>
      <c r="K193">
        <f>($C137+$E139)*Inittialize!B$21</f>
        <v>3.2561885088057151E-3</v>
      </c>
      <c r="L193">
        <f>($C137+$E139)*Inittialize!C$21</f>
        <v>3.2561885088057151E-3</v>
      </c>
      <c r="M193">
        <f>($C137+$E139)*Inittialize!D$21</f>
        <v>3.2561885088057151E-3</v>
      </c>
      <c r="N193">
        <f>($C137+$E139)*Inittialize!E$21</f>
        <v>3.2561885088057151E-3</v>
      </c>
      <c r="O193">
        <f>($C137+$E139)*Inittialize!F$21</f>
        <v>3.2561885088057151E-3</v>
      </c>
      <c r="P193">
        <f>($C137+$E139)*Inittialize!G$21</f>
        <v>3.2561885088057151E-3</v>
      </c>
      <c r="Q193">
        <f>($C137+$E139)*Inittialize!H$21</f>
        <v>3.2561885088057151E-3</v>
      </c>
      <c r="R193">
        <f>($C137+$E139)*Inittialize!I$21</f>
        <v>3.2561885088057151E-3</v>
      </c>
      <c r="S193">
        <f>($C137+$E139)*Inittialize!J$21</f>
        <v>1.3024754035222861E-2</v>
      </c>
    </row>
    <row r="194" spans="2:19" x14ac:dyDescent="0.25">
      <c r="I194">
        <v>16</v>
      </c>
      <c r="J194">
        <f>($C138+$E140)*Inittialize!A$21</f>
        <v>3.6413290851160687E-3</v>
      </c>
      <c r="K194">
        <f>($C138+$E140)*Inittialize!B$21</f>
        <v>3.6413290851160687E-3</v>
      </c>
      <c r="L194">
        <f>($C138+$E140)*Inittialize!C$21</f>
        <v>3.6413290851160687E-3</v>
      </c>
      <c r="M194">
        <f>($C138+$E140)*Inittialize!D$21</f>
        <v>3.6413290851160687E-3</v>
      </c>
      <c r="N194">
        <f>($C138+$E140)*Inittialize!E$21</f>
        <v>3.6413290851160687E-3</v>
      </c>
      <c r="O194">
        <f>($C138+$E140)*Inittialize!F$21</f>
        <v>3.6413290851160687E-3</v>
      </c>
      <c r="P194">
        <f>($C138+$E140)*Inittialize!G$21</f>
        <v>3.6413290851160687E-3</v>
      </c>
      <c r="Q194">
        <f>($C138+$E140)*Inittialize!H$21</f>
        <v>3.6413290851160687E-3</v>
      </c>
      <c r="R194">
        <f>($C138+$E140)*Inittialize!I$21</f>
        <v>3.6413290851160687E-3</v>
      </c>
      <c r="S194">
        <f>($C138+$E140)*Inittialize!J$21</f>
        <v>1.4565316340464275E-2</v>
      </c>
    </row>
    <row r="195" spans="2:19" x14ac:dyDescent="0.25">
      <c r="I195">
        <v>13</v>
      </c>
      <c r="J195">
        <f>$E127*Inittialize!A$21</f>
        <v>3.5012779664577579E-5</v>
      </c>
      <c r="K195">
        <f>$E127*Inittialize!B$21</f>
        <v>3.5012779664577579E-5</v>
      </c>
      <c r="L195">
        <f>$E127*Inittialize!C$21</f>
        <v>3.5012779664577579E-5</v>
      </c>
      <c r="M195">
        <f>$E127*Inittialize!D$21</f>
        <v>3.5012779664577579E-5</v>
      </c>
      <c r="N195">
        <f>$E127*Inittialize!E$21</f>
        <v>3.5012779664577579E-5</v>
      </c>
      <c r="O195">
        <f>$E127*Inittialize!F$21</f>
        <v>3.5012779664577579E-5</v>
      </c>
      <c r="P195">
        <f>$E127*Inittialize!G$21</f>
        <v>3.5012779664577579E-5</v>
      </c>
      <c r="Q195">
        <f>$E127*Inittialize!H$21</f>
        <v>3.5012779664577579E-5</v>
      </c>
      <c r="R195">
        <f>$E127*Inittialize!I$21</f>
        <v>3.5012779664577579E-5</v>
      </c>
      <c r="S195">
        <f>$E127*Inittialize!J$21</f>
        <v>1.4005111865831031E-4</v>
      </c>
    </row>
    <row r="196" spans="2:19" x14ac:dyDescent="0.25">
      <c r="I196">
        <v>14</v>
      </c>
      <c r="J196">
        <f>$E128*Inittialize!A$21</f>
        <v>1.0503833899373274E-4</v>
      </c>
      <c r="K196">
        <f>$E128*Inittialize!B$21</f>
        <v>1.0503833899373274E-4</v>
      </c>
      <c r="L196">
        <f>$E128*Inittialize!C$21</f>
        <v>1.0503833899373274E-4</v>
      </c>
      <c r="M196">
        <f>$E128*Inittialize!D$21</f>
        <v>1.0503833899373274E-4</v>
      </c>
      <c r="N196">
        <f>$E128*Inittialize!E$21</f>
        <v>1.0503833899373274E-4</v>
      </c>
      <c r="O196">
        <f>$E128*Inittialize!F$21</f>
        <v>1.0503833899373274E-4</v>
      </c>
      <c r="P196">
        <f>$E128*Inittialize!G$21</f>
        <v>1.0503833899373274E-4</v>
      </c>
      <c r="Q196">
        <f>$E128*Inittialize!H$21</f>
        <v>1.0503833899373274E-4</v>
      </c>
      <c r="R196">
        <f>$E128*Inittialize!I$21</f>
        <v>1.0503833899373274E-4</v>
      </c>
      <c r="S196">
        <f>$E128*Inittialize!J$21</f>
        <v>4.2015335597493094E-4</v>
      </c>
    </row>
    <row r="197" spans="2:19" x14ac:dyDescent="0.25">
      <c r="I197">
        <v>15</v>
      </c>
      <c r="J197">
        <f>$E129*Inittialize!A$21</f>
        <v>2.1007667798746547E-4</v>
      </c>
      <c r="K197">
        <f>$E129*Inittialize!B$21</f>
        <v>2.1007667798746547E-4</v>
      </c>
      <c r="L197">
        <f>$E129*Inittialize!C$21</f>
        <v>2.1007667798746547E-4</v>
      </c>
      <c r="M197">
        <f>$E129*Inittialize!D$21</f>
        <v>2.1007667798746547E-4</v>
      </c>
      <c r="N197">
        <f>$E129*Inittialize!E$21</f>
        <v>2.1007667798746547E-4</v>
      </c>
      <c r="O197">
        <f>$E129*Inittialize!F$21</f>
        <v>2.1007667798746547E-4</v>
      </c>
      <c r="P197">
        <f>$E129*Inittialize!G$21</f>
        <v>2.1007667798746547E-4</v>
      </c>
      <c r="Q197">
        <f>$E129*Inittialize!H$21</f>
        <v>2.1007667798746547E-4</v>
      </c>
      <c r="R197">
        <f>$E129*Inittialize!I$21</f>
        <v>2.1007667798746547E-4</v>
      </c>
      <c r="S197">
        <f>$E129*Inittialize!J$21</f>
        <v>8.4030671194986189E-4</v>
      </c>
    </row>
    <row r="198" spans="2:19" x14ac:dyDescent="0.25">
      <c r="I198">
        <v>16</v>
      </c>
      <c r="J198">
        <f>$E130*Inittialize!A$21</f>
        <v>3.1511501698119822E-4</v>
      </c>
      <c r="K198">
        <f>$E130*Inittialize!B$21</f>
        <v>3.1511501698119822E-4</v>
      </c>
      <c r="L198">
        <f>$E130*Inittialize!C$21</f>
        <v>3.1511501698119822E-4</v>
      </c>
      <c r="M198">
        <f>$E130*Inittialize!D$21</f>
        <v>3.1511501698119822E-4</v>
      </c>
      <c r="N198">
        <f>$E130*Inittialize!E$21</f>
        <v>3.1511501698119822E-4</v>
      </c>
      <c r="O198">
        <f>$E130*Inittialize!F$21</f>
        <v>3.1511501698119822E-4</v>
      </c>
      <c r="P198">
        <f>$E130*Inittialize!G$21</f>
        <v>3.1511501698119822E-4</v>
      </c>
      <c r="Q198">
        <f>$E130*Inittialize!H$21</f>
        <v>3.1511501698119822E-4</v>
      </c>
      <c r="R198">
        <f>$E130*Inittialize!I$21</f>
        <v>3.1511501698119822E-4</v>
      </c>
      <c r="S198">
        <f>$E130*Inittialize!J$21</f>
        <v>1.2604600679247929E-3</v>
      </c>
    </row>
    <row r="200" spans="2:19" s="400" customFormat="1" x14ac:dyDescent="0.25"/>
    <row r="201" spans="2:19" x14ac:dyDescent="0.25">
      <c r="B201">
        <v>5</v>
      </c>
      <c r="J201">
        <v>1</v>
      </c>
      <c r="K201">
        <v>2</v>
      </c>
      <c r="L201">
        <v>3</v>
      </c>
      <c r="M201">
        <v>4</v>
      </c>
      <c r="N201">
        <v>5</v>
      </c>
      <c r="O201">
        <v>6</v>
      </c>
      <c r="P201">
        <v>7</v>
      </c>
      <c r="Q201">
        <v>8</v>
      </c>
      <c r="R201">
        <v>9</v>
      </c>
      <c r="S201">
        <v>10</v>
      </c>
    </row>
    <row r="202" spans="2:19" x14ac:dyDescent="0.25">
      <c r="B202" t="s">
        <v>282</v>
      </c>
      <c r="D202" t="s">
        <v>4</v>
      </c>
      <c r="I202">
        <v>8</v>
      </c>
      <c r="J202">
        <f>$I202+J$166</f>
        <v>9</v>
      </c>
      <c r="K202">
        <f t="shared" ref="K202:S213" si="29">$I202+K$166</f>
        <v>10</v>
      </c>
      <c r="L202">
        <f t="shared" si="29"/>
        <v>11</v>
      </c>
      <c r="M202">
        <f t="shared" si="29"/>
        <v>12</v>
      </c>
      <c r="N202">
        <f t="shared" si="29"/>
        <v>13</v>
      </c>
      <c r="O202">
        <f t="shared" si="29"/>
        <v>14</v>
      </c>
      <c r="P202">
        <f t="shared" si="29"/>
        <v>15</v>
      </c>
      <c r="Q202">
        <f t="shared" si="29"/>
        <v>16</v>
      </c>
      <c r="R202">
        <f t="shared" si="29"/>
        <v>17</v>
      </c>
      <c r="S202">
        <f t="shared" si="29"/>
        <v>18</v>
      </c>
    </row>
    <row r="203" spans="2:19" x14ac:dyDescent="0.25">
      <c r="B203">
        <v>10</v>
      </c>
      <c r="C203">
        <f t="shared" ref="C203:C219" si="30">SUMIF($K$202:$S$210,B203,$K$216:$S$224)</f>
        <v>2.6932907434290447E-6</v>
      </c>
      <c r="D203">
        <v>15</v>
      </c>
      <c r="E203">
        <f>SUMIF($J$211:$S$213,D203,$J$225:$S$227)+SUMIF($J$202:$J$210,5,$J$216:$J$224)</f>
        <v>2.6932907434290447E-6</v>
      </c>
      <c r="I203">
        <v>9</v>
      </c>
      <c r="J203">
        <f t="shared" ref="J203:J213" si="31">$I203+J$166</f>
        <v>10</v>
      </c>
      <c r="K203">
        <f t="shared" si="29"/>
        <v>11</v>
      </c>
      <c r="L203">
        <f t="shared" si="29"/>
        <v>12</v>
      </c>
      <c r="M203">
        <f t="shared" si="29"/>
        <v>13</v>
      </c>
      <c r="N203">
        <f t="shared" si="29"/>
        <v>14</v>
      </c>
      <c r="O203">
        <f t="shared" si="29"/>
        <v>15</v>
      </c>
      <c r="P203">
        <f t="shared" si="29"/>
        <v>16</v>
      </c>
      <c r="Q203">
        <f t="shared" si="29"/>
        <v>17</v>
      </c>
      <c r="R203">
        <f t="shared" si="29"/>
        <v>18</v>
      </c>
      <c r="S203">
        <f t="shared" si="29"/>
        <v>19</v>
      </c>
    </row>
    <row r="204" spans="2:19" x14ac:dyDescent="0.25">
      <c r="B204">
        <v>11</v>
      </c>
      <c r="C204">
        <f t="shared" si="30"/>
        <v>1.3466453717145224E-5</v>
      </c>
      <c r="D204">
        <v>16</v>
      </c>
      <c r="E204">
        <f>SUMIF($J$211:$S$213,D204,$J$225:$S$227)+SUMIF($J$202:$J$210,6,$J$216:$J$224)</f>
        <v>1.3466453717145224E-5</v>
      </c>
      <c r="I204">
        <v>10</v>
      </c>
      <c r="J204">
        <f t="shared" si="31"/>
        <v>11</v>
      </c>
      <c r="K204">
        <f t="shared" si="29"/>
        <v>12</v>
      </c>
      <c r="L204">
        <f t="shared" si="29"/>
        <v>13</v>
      </c>
      <c r="M204">
        <f t="shared" si="29"/>
        <v>14</v>
      </c>
      <c r="N204">
        <f t="shared" si="29"/>
        <v>15</v>
      </c>
      <c r="O204">
        <f t="shared" si="29"/>
        <v>16</v>
      </c>
      <c r="P204">
        <f t="shared" si="29"/>
        <v>17</v>
      </c>
      <c r="Q204">
        <f t="shared" si="29"/>
        <v>18</v>
      </c>
      <c r="R204">
        <f t="shared" si="29"/>
        <v>19</v>
      </c>
      <c r="S204">
        <f t="shared" si="29"/>
        <v>20</v>
      </c>
    </row>
    <row r="205" spans="2:19" x14ac:dyDescent="0.25">
      <c r="B205">
        <v>12</v>
      </c>
      <c r="C205">
        <f t="shared" si="30"/>
        <v>4.0399361151435672E-5</v>
      </c>
      <c r="D205" s="398">
        <v>17</v>
      </c>
      <c r="E205" s="398">
        <f>SUMIF($J$211:$S$213,D205,$J$225:$S$227)+SUMIF($J$202:$J$210,7,$J$216:$J$224)</f>
        <v>4.0399361151435672E-5</v>
      </c>
      <c r="I205">
        <v>11</v>
      </c>
      <c r="J205">
        <f t="shared" si="31"/>
        <v>12</v>
      </c>
      <c r="K205">
        <f t="shared" si="29"/>
        <v>13</v>
      </c>
      <c r="L205">
        <f t="shared" si="29"/>
        <v>14</v>
      </c>
      <c r="M205">
        <f t="shared" si="29"/>
        <v>15</v>
      </c>
      <c r="N205">
        <f t="shared" si="29"/>
        <v>16</v>
      </c>
      <c r="O205">
        <f t="shared" si="29"/>
        <v>17</v>
      </c>
      <c r="P205">
        <f t="shared" si="29"/>
        <v>18</v>
      </c>
      <c r="Q205">
        <f t="shared" si="29"/>
        <v>19</v>
      </c>
      <c r="R205">
        <f t="shared" si="29"/>
        <v>20</v>
      </c>
      <c r="S205">
        <f t="shared" si="29"/>
        <v>21</v>
      </c>
    </row>
    <row r="206" spans="2:19" x14ac:dyDescent="0.25">
      <c r="B206">
        <v>13</v>
      </c>
      <c r="C206">
        <f t="shared" si="30"/>
        <v>9.4265176020016575E-5</v>
      </c>
      <c r="D206" s="398">
        <v>18</v>
      </c>
      <c r="E206" s="398">
        <f>SUMIF($J$211:$S$213,D206,$J$225:$S$227)+SUMIF($J$202:$J$210,8,$J$216:$J$224)</f>
        <v>4.0399361151435672E-5</v>
      </c>
      <c r="I206">
        <v>12</v>
      </c>
      <c r="J206">
        <f t="shared" si="31"/>
        <v>13</v>
      </c>
      <c r="K206">
        <f t="shared" si="29"/>
        <v>14</v>
      </c>
      <c r="L206">
        <f t="shared" si="29"/>
        <v>15</v>
      </c>
      <c r="M206">
        <f t="shared" si="29"/>
        <v>16</v>
      </c>
      <c r="N206">
        <f t="shared" si="29"/>
        <v>17</v>
      </c>
      <c r="O206">
        <f t="shared" si="29"/>
        <v>18</v>
      </c>
      <c r="P206">
        <f t="shared" si="29"/>
        <v>19</v>
      </c>
      <c r="Q206">
        <f t="shared" si="29"/>
        <v>20</v>
      </c>
      <c r="R206">
        <f t="shared" si="29"/>
        <v>21</v>
      </c>
      <c r="S206">
        <f t="shared" si="29"/>
        <v>22</v>
      </c>
    </row>
    <row r="207" spans="2:19" x14ac:dyDescent="0.25">
      <c r="B207">
        <v>14</v>
      </c>
      <c r="C207">
        <f t="shared" si="30"/>
        <v>2.9626198177719494E-4</v>
      </c>
      <c r="D207" s="398">
        <v>19</v>
      </c>
      <c r="E207" s="398">
        <f>SUMIF($J$211:$S$213,D207,$J$225:$S$227)+SUMIF($J$202:$J$210,9,$J$216:$J$224)</f>
        <v>4.3092651894864716E-5</v>
      </c>
      <c r="I207">
        <v>13</v>
      </c>
      <c r="J207">
        <f t="shared" si="31"/>
        <v>14</v>
      </c>
      <c r="K207">
        <f t="shared" si="29"/>
        <v>15</v>
      </c>
      <c r="L207">
        <f t="shared" si="29"/>
        <v>16</v>
      </c>
      <c r="M207">
        <f t="shared" si="29"/>
        <v>17</v>
      </c>
      <c r="N207">
        <f t="shared" si="29"/>
        <v>18</v>
      </c>
      <c r="O207">
        <f t="shared" si="29"/>
        <v>19</v>
      </c>
      <c r="P207">
        <f t="shared" si="29"/>
        <v>20</v>
      </c>
      <c r="Q207">
        <f t="shared" si="29"/>
        <v>21</v>
      </c>
      <c r="R207">
        <f t="shared" si="29"/>
        <v>22</v>
      </c>
      <c r="S207">
        <f t="shared" si="29"/>
        <v>23</v>
      </c>
    </row>
    <row r="208" spans="2:19" x14ac:dyDescent="0.25">
      <c r="B208">
        <v>15</v>
      </c>
      <c r="C208">
        <f t="shared" si="30"/>
        <v>6.3561661544925458E-4</v>
      </c>
      <c r="D208" s="398">
        <v>20</v>
      </c>
      <c r="E208" s="398">
        <f>SUMIF($J$211:$S$213,D208,$J$225:$S$227)+SUMIF($J$202:$J$210,10,$J$216:$J$224)</f>
        <v>5.1172524125151853E-5</v>
      </c>
      <c r="I208">
        <v>14</v>
      </c>
      <c r="J208">
        <f t="shared" si="31"/>
        <v>15</v>
      </c>
      <c r="K208">
        <f t="shared" si="29"/>
        <v>16</v>
      </c>
      <c r="L208">
        <f t="shared" si="29"/>
        <v>17</v>
      </c>
      <c r="M208">
        <f t="shared" si="29"/>
        <v>18</v>
      </c>
      <c r="N208">
        <f t="shared" si="29"/>
        <v>19</v>
      </c>
      <c r="O208">
        <f t="shared" si="29"/>
        <v>20</v>
      </c>
      <c r="P208">
        <f t="shared" si="29"/>
        <v>21</v>
      </c>
      <c r="Q208">
        <f t="shared" si="29"/>
        <v>22</v>
      </c>
      <c r="R208">
        <f t="shared" si="29"/>
        <v>23</v>
      </c>
      <c r="S208">
        <f t="shared" si="29"/>
        <v>24</v>
      </c>
    </row>
    <row r="209" spans="2:19" x14ac:dyDescent="0.25">
      <c r="B209">
        <v>16</v>
      </c>
      <c r="C209">
        <f t="shared" si="30"/>
        <v>1.1635016011613474E-3</v>
      </c>
      <c r="D209" s="398">
        <v>21</v>
      </c>
      <c r="E209" s="398">
        <f>SUMIF($J$211:$S$213,D209,$J$225:$S$227)+SUMIF($J$202:$J$210,11,$J$216:$J$224)</f>
        <v>6.7332268585726114E-5</v>
      </c>
      <c r="I209">
        <v>15</v>
      </c>
      <c r="J209">
        <f t="shared" si="31"/>
        <v>16</v>
      </c>
      <c r="K209">
        <f t="shared" si="29"/>
        <v>17</v>
      </c>
      <c r="L209">
        <f t="shared" si="29"/>
        <v>18</v>
      </c>
      <c r="M209">
        <f t="shared" si="29"/>
        <v>19</v>
      </c>
      <c r="N209">
        <f t="shared" si="29"/>
        <v>20</v>
      </c>
      <c r="O209">
        <f t="shared" si="29"/>
        <v>21</v>
      </c>
      <c r="P209">
        <f t="shared" si="29"/>
        <v>22</v>
      </c>
      <c r="Q209">
        <f t="shared" si="29"/>
        <v>23</v>
      </c>
      <c r="R209">
        <f t="shared" si="29"/>
        <v>24</v>
      </c>
      <c r="S209">
        <f t="shared" si="29"/>
        <v>25</v>
      </c>
    </row>
    <row r="210" spans="2:19" x14ac:dyDescent="0.25">
      <c r="B210" s="398">
        <v>17</v>
      </c>
      <c r="C210" s="398">
        <f t="shared" si="30"/>
        <v>1.9230095908083381E-3</v>
      </c>
      <c r="D210">
        <v>22</v>
      </c>
      <c r="E210">
        <f>SUMIF($J$211:$S$213,D210,$J$225:$S$227)+SUMIF($J$202:$J$210,12,$J$216:$J$224)</f>
        <v>9.4265176020016575E-5</v>
      </c>
      <c r="F210">
        <v>12</v>
      </c>
      <c r="I210">
        <v>16</v>
      </c>
      <c r="J210">
        <f t="shared" si="31"/>
        <v>17</v>
      </c>
      <c r="K210">
        <f t="shared" si="29"/>
        <v>18</v>
      </c>
      <c r="L210">
        <f t="shared" si="29"/>
        <v>19</v>
      </c>
      <c r="M210">
        <f t="shared" si="29"/>
        <v>20</v>
      </c>
      <c r="N210">
        <f t="shared" si="29"/>
        <v>21</v>
      </c>
      <c r="O210">
        <f t="shared" si="29"/>
        <v>22</v>
      </c>
      <c r="P210">
        <f t="shared" si="29"/>
        <v>23</v>
      </c>
      <c r="Q210">
        <f t="shared" si="29"/>
        <v>24</v>
      </c>
      <c r="R210">
        <f t="shared" si="29"/>
        <v>25</v>
      </c>
      <c r="S210">
        <f t="shared" si="29"/>
        <v>26</v>
      </c>
    </row>
    <row r="211" spans="2:19" x14ac:dyDescent="0.25">
      <c r="B211" s="398">
        <v>18</v>
      </c>
      <c r="C211" s="398">
        <f t="shared" si="30"/>
        <v>2.9572332362850914E-3</v>
      </c>
      <c r="D211">
        <v>23</v>
      </c>
      <c r="E211">
        <f>SUMIF($J$211:$S$213,D211,$J$225:$S$227)+SUMIF($J$202:$J$210,13,$J$216:$J$224)</f>
        <v>2.4239616690861405E-4</v>
      </c>
      <c r="F211">
        <v>13</v>
      </c>
      <c r="I211">
        <v>14</v>
      </c>
      <c r="J211">
        <f t="shared" si="31"/>
        <v>15</v>
      </c>
      <c r="K211">
        <f t="shared" si="29"/>
        <v>16</v>
      </c>
      <c r="L211">
        <f t="shared" si="29"/>
        <v>17</v>
      </c>
      <c r="M211">
        <f t="shared" si="29"/>
        <v>18</v>
      </c>
      <c r="N211">
        <f t="shared" si="29"/>
        <v>19</v>
      </c>
      <c r="O211">
        <f t="shared" si="29"/>
        <v>20</v>
      </c>
      <c r="P211">
        <f t="shared" si="29"/>
        <v>21</v>
      </c>
      <c r="Q211">
        <f t="shared" si="29"/>
        <v>22</v>
      </c>
      <c r="R211">
        <f t="shared" si="29"/>
        <v>23</v>
      </c>
      <c r="S211">
        <f t="shared" si="29"/>
        <v>24</v>
      </c>
    </row>
    <row r="212" spans="2:19" x14ac:dyDescent="0.25">
      <c r="B212" s="398">
        <v>19</v>
      </c>
      <c r="C212" s="398">
        <f t="shared" si="30"/>
        <v>2.9787795622325235E-3</v>
      </c>
      <c r="D212">
        <v>24</v>
      </c>
      <c r="E212">
        <f>SUMIF($J$211:$S$213,D212,$J$225:$S$227)+SUMIF($J$202:$J$210,14,$J$216:$J$224)</f>
        <v>3.8783386705378248E-4</v>
      </c>
      <c r="F212">
        <v>14</v>
      </c>
      <c r="I212">
        <v>15</v>
      </c>
      <c r="J212">
        <f t="shared" si="31"/>
        <v>16</v>
      </c>
      <c r="K212">
        <f t="shared" si="29"/>
        <v>17</v>
      </c>
      <c r="L212">
        <f t="shared" si="29"/>
        <v>18</v>
      </c>
      <c r="M212">
        <f t="shared" si="29"/>
        <v>19</v>
      </c>
      <c r="N212">
        <f t="shared" si="29"/>
        <v>20</v>
      </c>
      <c r="O212">
        <f t="shared" si="29"/>
        <v>21</v>
      </c>
      <c r="P212">
        <f t="shared" si="29"/>
        <v>22</v>
      </c>
      <c r="Q212">
        <f t="shared" si="29"/>
        <v>23</v>
      </c>
      <c r="R212">
        <f t="shared" si="29"/>
        <v>24</v>
      </c>
      <c r="S212">
        <f t="shared" si="29"/>
        <v>25</v>
      </c>
    </row>
    <row r="213" spans="2:19" x14ac:dyDescent="0.25">
      <c r="B213" s="398">
        <v>20</v>
      </c>
      <c r="C213" s="398">
        <f t="shared" si="30"/>
        <v>3.0164856326405304E-3</v>
      </c>
      <c r="D213">
        <v>25</v>
      </c>
      <c r="E213">
        <f>SUMIF($J$211:$S$213,D213,$J$225:$S$227)+SUMIF($J$202:$J$210,15,$J$216:$J$224)</f>
        <v>5.9791054504124803E-4</v>
      </c>
      <c r="F213">
        <v>15</v>
      </c>
      <c r="I213">
        <v>16</v>
      </c>
      <c r="J213">
        <f t="shared" si="31"/>
        <v>17</v>
      </c>
      <c r="K213">
        <f t="shared" si="29"/>
        <v>18</v>
      </c>
      <c r="L213">
        <f t="shared" si="29"/>
        <v>19</v>
      </c>
      <c r="M213">
        <f t="shared" si="29"/>
        <v>20</v>
      </c>
      <c r="N213">
        <f t="shared" si="29"/>
        <v>21</v>
      </c>
      <c r="O213">
        <f t="shared" si="29"/>
        <v>22</v>
      </c>
      <c r="P213">
        <f t="shared" si="29"/>
        <v>23</v>
      </c>
      <c r="Q213">
        <f t="shared" si="29"/>
        <v>24</v>
      </c>
      <c r="R213">
        <f t="shared" si="29"/>
        <v>25</v>
      </c>
      <c r="S213">
        <f t="shared" si="29"/>
        <v>26</v>
      </c>
    </row>
    <row r="214" spans="2:19" x14ac:dyDescent="0.25">
      <c r="B214" s="398">
        <v>21</v>
      </c>
      <c r="C214" s="398">
        <f t="shared" si="30"/>
        <v>3.0703514475091112E-3</v>
      </c>
      <c r="D214">
        <v>26</v>
      </c>
      <c r="E214">
        <f>SUMIF($J$211:$S$213,D214,$J$225:$S$227)+SUMIF($J$202:$J$210,16,$J$216:$J$224)</f>
        <v>8.6723961938415237E-4</v>
      </c>
      <c r="F214">
        <v>16</v>
      </c>
    </row>
    <row r="215" spans="2:19" x14ac:dyDescent="0.25">
      <c r="B215" s="399">
        <v>22</v>
      </c>
      <c r="C215" s="399">
        <f t="shared" si="30"/>
        <v>3.460878605306323E-3</v>
      </c>
      <c r="D215" s="398">
        <v>17</v>
      </c>
      <c r="E215" s="398">
        <f>SUMIF($J$202:$J$210,17,$J$216:$J$224)</f>
        <v>1.026143773246466E-3</v>
      </c>
      <c r="J215">
        <v>1</v>
      </c>
      <c r="K215">
        <v>2</v>
      </c>
      <c r="L215">
        <v>3</v>
      </c>
      <c r="M215">
        <v>4</v>
      </c>
      <c r="N215">
        <v>5</v>
      </c>
      <c r="O215">
        <v>6</v>
      </c>
      <c r="P215">
        <v>7</v>
      </c>
      <c r="Q215">
        <v>8</v>
      </c>
      <c r="R215">
        <v>9</v>
      </c>
      <c r="S215">
        <v>10</v>
      </c>
    </row>
    <row r="216" spans="2:19" x14ac:dyDescent="0.25">
      <c r="B216" s="399">
        <v>23</v>
      </c>
      <c r="C216" s="399">
        <f t="shared" si="30"/>
        <v>3.6709552832937887E-3</v>
      </c>
      <c r="E216">
        <f>SUM(E203:E215)</f>
        <v>3.4743450590234677E-3</v>
      </c>
      <c r="I216">
        <v>8</v>
      </c>
      <c r="J216">
        <f>$C168*Inittialize!A$21</f>
        <v>2.6932907434290447E-6</v>
      </c>
      <c r="K216">
        <f>$C168*Inittialize!B$21</f>
        <v>2.6932907434290447E-6</v>
      </c>
      <c r="L216">
        <f>$C168*Inittialize!C$21</f>
        <v>2.6932907434290447E-6</v>
      </c>
      <c r="M216">
        <f>$C168*Inittialize!D$21</f>
        <v>2.6932907434290447E-6</v>
      </c>
      <c r="N216">
        <f>$C168*Inittialize!E$21</f>
        <v>2.6932907434290447E-6</v>
      </c>
      <c r="O216">
        <f>$C168*Inittialize!F$21</f>
        <v>2.6932907434290447E-6</v>
      </c>
      <c r="P216">
        <f>$C168*Inittialize!G$21</f>
        <v>2.6932907434290447E-6</v>
      </c>
      <c r="Q216">
        <f>$C168*Inittialize!H$21</f>
        <v>2.6932907434290447E-6</v>
      </c>
      <c r="R216">
        <f>$C168*Inittialize!I$21</f>
        <v>2.6932907434290447E-6</v>
      </c>
      <c r="S216">
        <f>$C168*Inittialize!J$21</f>
        <v>1.0773162973716179E-5</v>
      </c>
    </row>
    <row r="217" spans="2:19" x14ac:dyDescent="0.25">
      <c r="B217" s="399">
        <v>24</v>
      </c>
      <c r="C217" s="399">
        <f t="shared" si="30"/>
        <v>3.8971917057418282E-3</v>
      </c>
      <c r="I217">
        <v>9</v>
      </c>
      <c r="J217">
        <f>$C169*Inittialize!A$21</f>
        <v>1.0773162973716179E-5</v>
      </c>
      <c r="K217">
        <f>$C169*Inittialize!B$21</f>
        <v>1.0773162973716179E-5</v>
      </c>
      <c r="L217">
        <f>$C169*Inittialize!C$21</f>
        <v>1.0773162973716179E-5</v>
      </c>
      <c r="M217">
        <f>$C169*Inittialize!D$21</f>
        <v>1.0773162973716179E-5</v>
      </c>
      <c r="N217">
        <f>$C169*Inittialize!E$21</f>
        <v>1.0773162973716179E-5</v>
      </c>
      <c r="O217">
        <f>$C169*Inittialize!F$21</f>
        <v>1.0773162973716179E-5</v>
      </c>
      <c r="P217">
        <f>$C169*Inittialize!G$21</f>
        <v>1.0773162973716179E-5</v>
      </c>
      <c r="Q217">
        <f>$C169*Inittialize!H$21</f>
        <v>1.0773162973716179E-5</v>
      </c>
      <c r="R217">
        <f>$C169*Inittialize!I$21</f>
        <v>1.0773162973716179E-5</v>
      </c>
      <c r="S217">
        <f>$C169*Inittialize!J$21</f>
        <v>4.3092651894864716E-5</v>
      </c>
    </row>
    <row r="218" spans="2:19" x14ac:dyDescent="0.25">
      <c r="B218" s="399">
        <v>25</v>
      </c>
      <c r="C218" s="399">
        <f t="shared" si="30"/>
        <v>4.0641757318344287E-3</v>
      </c>
      <c r="I218">
        <v>10</v>
      </c>
      <c r="J218">
        <f>$C170*Inittialize!A$21</f>
        <v>2.6932907434290448E-5</v>
      </c>
      <c r="K218">
        <f>$C170*Inittialize!B$21</f>
        <v>2.6932907434290448E-5</v>
      </c>
      <c r="L218">
        <f>$C170*Inittialize!C$21</f>
        <v>2.6932907434290448E-5</v>
      </c>
      <c r="M218">
        <f>$C170*Inittialize!D$21</f>
        <v>2.6932907434290448E-5</v>
      </c>
      <c r="N218">
        <f>$C170*Inittialize!E$21</f>
        <v>2.6932907434290448E-5</v>
      </c>
      <c r="O218">
        <f>$C170*Inittialize!F$21</f>
        <v>2.6932907434290448E-5</v>
      </c>
      <c r="P218">
        <f>$C170*Inittialize!G$21</f>
        <v>2.6932907434290448E-5</v>
      </c>
      <c r="Q218">
        <f>$C170*Inittialize!H$21</f>
        <v>2.6932907434290448E-5</v>
      </c>
      <c r="R218">
        <f>$C170*Inittialize!I$21</f>
        <v>2.6932907434290448E-5</v>
      </c>
      <c r="S218">
        <f>$C170*Inittialize!J$21</f>
        <v>1.0773162973716179E-4</v>
      </c>
    </row>
    <row r="219" spans="2:19" x14ac:dyDescent="0.25">
      <c r="B219" s="399">
        <v>26</v>
      </c>
      <c r="C219" s="399">
        <f t="shared" si="30"/>
        <v>4.1045750929858639E-3</v>
      </c>
      <c r="I219">
        <v>11</v>
      </c>
      <c r="J219">
        <f>$C171*Inittialize!A$21</f>
        <v>5.3865814868580896E-5</v>
      </c>
      <c r="K219">
        <f>$C171*Inittialize!B$21</f>
        <v>5.3865814868580896E-5</v>
      </c>
      <c r="L219">
        <f>$C171*Inittialize!C$21</f>
        <v>5.3865814868580896E-5</v>
      </c>
      <c r="M219">
        <f>$C171*Inittialize!D$21</f>
        <v>5.3865814868580896E-5</v>
      </c>
      <c r="N219">
        <f>$C171*Inittialize!E$21</f>
        <v>5.3865814868580896E-5</v>
      </c>
      <c r="O219">
        <f>$C171*Inittialize!F$21</f>
        <v>5.3865814868580896E-5</v>
      </c>
      <c r="P219">
        <f>$C171*Inittialize!G$21</f>
        <v>5.3865814868580896E-5</v>
      </c>
      <c r="Q219">
        <f>$C171*Inittialize!H$21</f>
        <v>5.3865814868580896E-5</v>
      </c>
      <c r="R219">
        <f>$C171*Inittialize!I$21</f>
        <v>5.3865814868580896E-5</v>
      </c>
      <c r="S219">
        <f>$C171*Inittialize!J$21</f>
        <v>2.1546325947432359E-4</v>
      </c>
    </row>
    <row r="220" spans="2:19" x14ac:dyDescent="0.25">
      <c r="C220">
        <f>SUM(C203:C219)</f>
        <v>3.5389840368657645E-2</v>
      </c>
      <c r="I220">
        <v>12</v>
      </c>
      <c r="J220">
        <f>($C172+$E176)*Inittialize!A$21</f>
        <v>2.0199680575717837E-4</v>
      </c>
      <c r="K220">
        <f>($C172+$E176)*Inittialize!B$21</f>
        <v>2.0199680575717837E-4</v>
      </c>
      <c r="L220">
        <f>($C172+$E176)*Inittialize!C$21</f>
        <v>2.0199680575717837E-4</v>
      </c>
      <c r="M220">
        <f>($C172+$E176)*Inittialize!D$21</f>
        <v>2.0199680575717837E-4</v>
      </c>
      <c r="N220">
        <f>($C172+$E176)*Inittialize!E$21</f>
        <v>2.0199680575717837E-4</v>
      </c>
      <c r="O220">
        <f>($C172+$E176)*Inittialize!F$21</f>
        <v>2.0199680575717837E-4</v>
      </c>
      <c r="P220">
        <f>($C172+$E176)*Inittialize!G$21</f>
        <v>2.0199680575717837E-4</v>
      </c>
      <c r="Q220">
        <f>($C172+$E176)*Inittialize!H$21</f>
        <v>2.0199680575717837E-4</v>
      </c>
      <c r="R220">
        <f>($C172+$E176)*Inittialize!I$21</f>
        <v>2.0199680575717837E-4</v>
      </c>
      <c r="S220">
        <f>($C172+$E176)*Inittialize!J$21</f>
        <v>8.0798722302871347E-4</v>
      </c>
    </row>
    <row r="221" spans="2:19" x14ac:dyDescent="0.25">
      <c r="I221">
        <v>13</v>
      </c>
      <c r="J221">
        <f>($C173+$E177)*Inittialize!A$21</f>
        <v>3.3935463367205969E-4</v>
      </c>
      <c r="K221">
        <f>($C173+$E177)*Inittialize!B$21</f>
        <v>3.3935463367205969E-4</v>
      </c>
      <c r="L221">
        <f>($C173+$E177)*Inittialize!C$21</f>
        <v>3.3935463367205969E-4</v>
      </c>
      <c r="M221">
        <f>($C173+$E177)*Inittialize!D$21</f>
        <v>3.3935463367205969E-4</v>
      </c>
      <c r="N221">
        <f>($C173+$E177)*Inittialize!E$21</f>
        <v>3.3935463367205969E-4</v>
      </c>
      <c r="O221">
        <f>($C173+$E177)*Inittialize!F$21</f>
        <v>3.3935463367205969E-4</v>
      </c>
      <c r="P221">
        <f>($C173+$E177)*Inittialize!G$21</f>
        <v>3.3935463367205969E-4</v>
      </c>
      <c r="Q221">
        <f>($C173+$E177)*Inittialize!H$21</f>
        <v>3.3935463367205969E-4</v>
      </c>
      <c r="R221">
        <f>($C173+$E177)*Inittialize!I$21</f>
        <v>3.3935463367205969E-4</v>
      </c>
      <c r="S221">
        <f>($C173+$E177)*Inittialize!J$21</f>
        <v>1.3574185346882388E-3</v>
      </c>
    </row>
    <row r="222" spans="2:19" x14ac:dyDescent="0.25">
      <c r="D222" t="s">
        <v>2</v>
      </c>
      <c r="E222">
        <f>SUM(C220+E216)</f>
        <v>3.8864185427681115E-2</v>
      </c>
      <c r="F222">
        <f>H190</f>
        <v>0.96113581457231911</v>
      </c>
      <c r="H222">
        <f>SUM(E222:G222)</f>
        <v>1.0000000000000002</v>
      </c>
      <c r="I222">
        <v>14</v>
      </c>
      <c r="J222">
        <f>($C174+$E178)*Inittialize!A$21</f>
        <v>5.2788498571209284E-4</v>
      </c>
      <c r="K222">
        <f>($C174+$E178)*Inittialize!B$21</f>
        <v>5.2788498571209284E-4</v>
      </c>
      <c r="L222">
        <f>($C174+$E178)*Inittialize!C$21</f>
        <v>5.2788498571209284E-4</v>
      </c>
      <c r="M222">
        <f>($C174+$E178)*Inittialize!D$21</f>
        <v>5.2788498571209284E-4</v>
      </c>
      <c r="N222">
        <f>($C174+$E178)*Inittialize!E$21</f>
        <v>5.2788498571209284E-4</v>
      </c>
      <c r="O222">
        <f>($C174+$E178)*Inittialize!F$21</f>
        <v>5.2788498571209284E-4</v>
      </c>
      <c r="P222">
        <f>($C174+$E178)*Inittialize!G$21</f>
        <v>5.2788498571209284E-4</v>
      </c>
      <c r="Q222">
        <f>($C174+$E178)*Inittialize!H$21</f>
        <v>5.2788498571209284E-4</v>
      </c>
      <c r="R222">
        <f>($C174+$E178)*Inittialize!I$21</f>
        <v>5.2788498571209284E-4</v>
      </c>
      <c r="S222">
        <f>($C174+$E178)*Inittialize!J$21</f>
        <v>2.1115399428483714E-3</v>
      </c>
    </row>
    <row r="223" spans="2:19" x14ac:dyDescent="0.25">
      <c r="D223" t="s">
        <v>280</v>
      </c>
      <c r="E223">
        <f>SUM(C210:C214,E205:E209,E215)</f>
        <v>1.5214399409630673E-2</v>
      </c>
      <c r="I223">
        <v>15</v>
      </c>
      <c r="J223">
        <f>($C175+$E179)*Inittialize!A$21</f>
        <v>7.5950798964699064E-4</v>
      </c>
      <c r="K223">
        <f>($C175+$E179)*Inittialize!B$21</f>
        <v>7.5950798964699064E-4</v>
      </c>
      <c r="L223">
        <f>($C175+$E179)*Inittialize!C$21</f>
        <v>7.5950798964699064E-4</v>
      </c>
      <c r="M223">
        <f>($C175+$E179)*Inittialize!D$21</f>
        <v>7.5950798964699064E-4</v>
      </c>
      <c r="N223">
        <f>($C175+$E179)*Inittialize!E$21</f>
        <v>7.5950798964699064E-4</v>
      </c>
      <c r="O223">
        <f>($C175+$E179)*Inittialize!F$21</f>
        <v>7.5950798964699064E-4</v>
      </c>
      <c r="P223">
        <f>($C175+$E179)*Inittialize!G$21</f>
        <v>7.5950798964699064E-4</v>
      </c>
      <c r="Q223">
        <f>($C175+$E179)*Inittialize!H$21</f>
        <v>7.5950798964699064E-4</v>
      </c>
      <c r="R223">
        <f>($C175+$E179)*Inittialize!I$21</f>
        <v>7.5950798964699064E-4</v>
      </c>
      <c r="S223">
        <f>($C175+$E179)*Inittialize!J$21</f>
        <v>3.0380319585879625E-3</v>
      </c>
    </row>
    <row r="224" spans="2:19" x14ac:dyDescent="0.25">
      <c r="D224" t="s">
        <v>276</v>
      </c>
      <c r="E224">
        <f>SUM(C215:C219)</f>
        <v>1.9197776419162232E-2</v>
      </c>
      <c r="G224" t="s">
        <v>286</v>
      </c>
      <c r="H224">
        <f>E223+E224+F222</f>
        <v>0.99554799040111197</v>
      </c>
      <c r="I224">
        <v>16</v>
      </c>
      <c r="J224">
        <f>($C176+$E180)*Inittialize!A$21</f>
        <v>1.026143773246466E-3</v>
      </c>
      <c r="K224">
        <f>($C176+$E180)*Inittialize!B$21</f>
        <v>1.026143773246466E-3</v>
      </c>
      <c r="L224">
        <f>($C176+$E180)*Inittialize!C$21</f>
        <v>1.026143773246466E-3</v>
      </c>
      <c r="M224">
        <f>($C176+$E180)*Inittialize!D$21</f>
        <v>1.026143773246466E-3</v>
      </c>
      <c r="N224">
        <f>($C176+$E180)*Inittialize!E$21</f>
        <v>1.026143773246466E-3</v>
      </c>
      <c r="O224">
        <f>($C176+$E180)*Inittialize!F$21</f>
        <v>1.026143773246466E-3</v>
      </c>
      <c r="P224">
        <f>($C176+$E180)*Inittialize!G$21</f>
        <v>1.026143773246466E-3</v>
      </c>
      <c r="Q224">
        <f>($C176+$E180)*Inittialize!H$21</f>
        <v>1.026143773246466E-3</v>
      </c>
      <c r="R224">
        <f>($C176+$E180)*Inittialize!I$21</f>
        <v>1.026143773246466E-3</v>
      </c>
      <c r="S224">
        <f>($C176+$E180)*Inittialize!J$21</f>
        <v>4.1045750929858639E-3</v>
      </c>
    </row>
    <row r="225" spans="2:19" x14ac:dyDescent="0.25">
      <c r="D225" t="s">
        <v>283</v>
      </c>
      <c r="E225">
        <f>SUM(C203:C209,E203:E204,E210:E214)</f>
        <v>4.4520095988882114E-3</v>
      </c>
      <c r="I225">
        <v>14</v>
      </c>
      <c r="J225">
        <f>$E168*Inittialize!A$21</f>
        <v>2.6932907434290447E-6</v>
      </c>
      <c r="K225">
        <f>$E168*Inittialize!B$21</f>
        <v>2.6932907434290447E-6</v>
      </c>
      <c r="L225">
        <f>$E168*Inittialize!C$21</f>
        <v>2.6932907434290447E-6</v>
      </c>
      <c r="M225">
        <f>$E168*Inittialize!D$21</f>
        <v>2.6932907434290447E-6</v>
      </c>
      <c r="N225">
        <f>$E168*Inittialize!E$21</f>
        <v>2.6932907434290447E-6</v>
      </c>
      <c r="O225">
        <f>$E168*Inittialize!F$21</f>
        <v>2.6932907434290447E-6</v>
      </c>
      <c r="P225">
        <f>$E168*Inittialize!G$21</f>
        <v>2.6932907434290447E-6</v>
      </c>
      <c r="Q225">
        <f>$E168*Inittialize!H$21</f>
        <v>2.6932907434290447E-6</v>
      </c>
      <c r="R225">
        <f>$E168*Inittialize!I$21</f>
        <v>2.6932907434290447E-6</v>
      </c>
      <c r="S225">
        <f>$E168*Inittialize!J$21</f>
        <v>1.0773162973716179E-5</v>
      </c>
    </row>
    <row r="226" spans="2:19" x14ac:dyDescent="0.25">
      <c r="E226">
        <f>SUM(E223:E225)</f>
        <v>3.8864185427681115E-2</v>
      </c>
      <c r="I226">
        <v>15</v>
      </c>
      <c r="J226">
        <f>$E169*Inittialize!A$21</f>
        <v>1.0773162973716179E-5</v>
      </c>
      <c r="K226">
        <f>$E169*Inittialize!B$21</f>
        <v>1.0773162973716179E-5</v>
      </c>
      <c r="L226">
        <f>$E169*Inittialize!C$21</f>
        <v>1.0773162973716179E-5</v>
      </c>
      <c r="M226">
        <f>$E169*Inittialize!D$21</f>
        <v>1.0773162973716179E-5</v>
      </c>
      <c r="N226">
        <f>$E169*Inittialize!E$21</f>
        <v>1.0773162973716179E-5</v>
      </c>
      <c r="O226">
        <f>$E169*Inittialize!F$21</f>
        <v>1.0773162973716179E-5</v>
      </c>
      <c r="P226">
        <f>$E169*Inittialize!G$21</f>
        <v>1.0773162973716179E-5</v>
      </c>
      <c r="Q226">
        <f>$E169*Inittialize!H$21</f>
        <v>1.0773162973716179E-5</v>
      </c>
      <c r="R226">
        <f>$E169*Inittialize!I$21</f>
        <v>1.0773162973716179E-5</v>
      </c>
      <c r="S226">
        <f>$E169*Inittialize!J$21</f>
        <v>4.3092651894864716E-5</v>
      </c>
    </row>
    <row r="227" spans="2:19" x14ac:dyDescent="0.25">
      <c r="I227">
        <v>16</v>
      </c>
      <c r="J227">
        <f>$E170*Inittialize!A$21</f>
        <v>2.6932907434290448E-5</v>
      </c>
      <c r="K227">
        <f>$E170*Inittialize!B$21</f>
        <v>2.6932907434290448E-5</v>
      </c>
      <c r="L227">
        <f>$E170*Inittialize!C$21</f>
        <v>2.6932907434290448E-5</v>
      </c>
      <c r="M227">
        <f>$E170*Inittialize!D$21</f>
        <v>2.6932907434290448E-5</v>
      </c>
      <c r="N227">
        <f>$E170*Inittialize!E$21</f>
        <v>2.6932907434290448E-5</v>
      </c>
      <c r="O227">
        <f>$E170*Inittialize!F$21</f>
        <v>2.6932907434290448E-5</v>
      </c>
      <c r="P227">
        <f>$E170*Inittialize!G$21</f>
        <v>2.6932907434290448E-5</v>
      </c>
      <c r="Q227">
        <f>$E170*Inittialize!H$21</f>
        <v>2.6932907434290448E-5</v>
      </c>
      <c r="R227">
        <f>$E170*Inittialize!I$21</f>
        <v>2.6932907434290448E-5</v>
      </c>
      <c r="S227">
        <f>$E170*Inittialize!J$21</f>
        <v>1.0773162973716179E-4</v>
      </c>
    </row>
    <row r="229" spans="2:19" s="400" customFormat="1" x14ac:dyDescent="0.25"/>
    <row r="230" spans="2:19" x14ac:dyDescent="0.25">
      <c r="B230">
        <v>6</v>
      </c>
      <c r="J230">
        <v>1</v>
      </c>
      <c r="K230">
        <v>2</v>
      </c>
      <c r="L230">
        <v>3</v>
      </c>
      <c r="M230">
        <v>4</v>
      </c>
      <c r="N230">
        <v>5</v>
      </c>
      <c r="O230">
        <v>6</v>
      </c>
      <c r="P230">
        <v>7</v>
      </c>
      <c r="Q230">
        <v>8</v>
      </c>
      <c r="R230">
        <v>9</v>
      </c>
      <c r="S230">
        <v>10</v>
      </c>
    </row>
    <row r="231" spans="2:19" x14ac:dyDescent="0.25">
      <c r="B231" t="s">
        <v>282</v>
      </c>
      <c r="D231" t="s">
        <v>4</v>
      </c>
      <c r="I231">
        <v>10</v>
      </c>
      <c r="J231">
        <f t="shared" ref="J231:J239" si="32">$I231+J$166</f>
        <v>11</v>
      </c>
      <c r="K231">
        <f t="shared" ref="K231:S239" si="33">$I231+K$166</f>
        <v>12</v>
      </c>
      <c r="L231">
        <f t="shared" si="33"/>
        <v>13</v>
      </c>
      <c r="M231">
        <f t="shared" si="33"/>
        <v>14</v>
      </c>
      <c r="N231">
        <f t="shared" si="33"/>
        <v>15</v>
      </c>
      <c r="O231">
        <f t="shared" si="33"/>
        <v>16</v>
      </c>
      <c r="P231">
        <f t="shared" si="33"/>
        <v>17</v>
      </c>
      <c r="Q231">
        <f t="shared" si="33"/>
        <v>18</v>
      </c>
      <c r="R231">
        <f t="shared" si="33"/>
        <v>19</v>
      </c>
      <c r="S231">
        <f t="shared" si="33"/>
        <v>20</v>
      </c>
    </row>
    <row r="232" spans="2:19" x14ac:dyDescent="0.25">
      <c r="B232">
        <v>12</v>
      </c>
      <c r="C232">
        <f t="shared" ref="C232:C246" si="34">SUMIF($K$231:$S$237,B232,$K$242:$S$248)</f>
        <v>2.0717621103300345E-7</v>
      </c>
      <c r="D232">
        <v>16</v>
      </c>
      <c r="E232">
        <f>SUMIF($J$238:$S$239,D232,$J$249:$S$250)+SUMIF($J$231:$J$237,6,$J$242:$J$248)</f>
        <v>2.0717621103300345E-7</v>
      </c>
      <c r="I232">
        <v>11</v>
      </c>
      <c r="J232">
        <f t="shared" si="32"/>
        <v>12</v>
      </c>
      <c r="K232">
        <f t="shared" si="33"/>
        <v>13</v>
      </c>
      <c r="L232">
        <f t="shared" si="33"/>
        <v>14</v>
      </c>
      <c r="M232">
        <f t="shared" si="33"/>
        <v>15</v>
      </c>
      <c r="N232">
        <f t="shared" si="33"/>
        <v>16</v>
      </c>
      <c r="O232">
        <f t="shared" si="33"/>
        <v>17</v>
      </c>
      <c r="P232">
        <f t="shared" si="33"/>
        <v>18</v>
      </c>
      <c r="Q232">
        <f t="shared" si="33"/>
        <v>19</v>
      </c>
      <c r="R232">
        <f t="shared" si="33"/>
        <v>20</v>
      </c>
      <c r="S232">
        <f t="shared" si="33"/>
        <v>21</v>
      </c>
    </row>
    <row r="233" spans="2:19" x14ac:dyDescent="0.25">
      <c r="B233">
        <v>13</v>
      </c>
      <c r="C233">
        <f t="shared" si="34"/>
        <v>1.2430572661980208E-6</v>
      </c>
      <c r="D233" s="398">
        <v>17</v>
      </c>
      <c r="E233" s="398">
        <f>SUMIF($J$238:$S$239,D233,$J$249:$S$250)+SUMIF($J$231:$J$237,7,$J$242:$J$248)</f>
        <v>1.2430572661980208E-6</v>
      </c>
      <c r="I233">
        <v>12</v>
      </c>
      <c r="J233">
        <f t="shared" si="32"/>
        <v>13</v>
      </c>
      <c r="K233">
        <f t="shared" si="33"/>
        <v>14</v>
      </c>
      <c r="L233">
        <f t="shared" si="33"/>
        <v>15</v>
      </c>
      <c r="M233">
        <f t="shared" si="33"/>
        <v>16</v>
      </c>
      <c r="N233">
        <f t="shared" si="33"/>
        <v>17</v>
      </c>
      <c r="O233">
        <f t="shared" si="33"/>
        <v>18</v>
      </c>
      <c r="P233">
        <f t="shared" si="33"/>
        <v>19</v>
      </c>
      <c r="Q233">
        <f t="shared" si="33"/>
        <v>20</v>
      </c>
      <c r="R233">
        <f t="shared" si="33"/>
        <v>21</v>
      </c>
      <c r="S233">
        <f t="shared" si="33"/>
        <v>22</v>
      </c>
    </row>
    <row r="234" spans="2:19" x14ac:dyDescent="0.25">
      <c r="B234">
        <v>14</v>
      </c>
      <c r="C234">
        <f t="shared" si="34"/>
        <v>1.1601867817848195E-5</v>
      </c>
      <c r="D234" s="398">
        <v>18</v>
      </c>
      <c r="E234" s="398">
        <f>SUMIF($J$238:$S$239,D234,$J$249:$S$250)+SUMIF($J$231:$J$237,8,$J$242:$J$248)</f>
        <v>1.2430572661980208E-6</v>
      </c>
      <c r="I234">
        <v>13</v>
      </c>
      <c r="J234">
        <f t="shared" si="32"/>
        <v>14</v>
      </c>
      <c r="K234">
        <f t="shared" si="33"/>
        <v>15</v>
      </c>
      <c r="L234">
        <f t="shared" si="33"/>
        <v>16</v>
      </c>
      <c r="M234">
        <f t="shared" si="33"/>
        <v>17</v>
      </c>
      <c r="N234">
        <f t="shared" si="33"/>
        <v>18</v>
      </c>
      <c r="O234">
        <f t="shared" si="33"/>
        <v>19</v>
      </c>
      <c r="P234">
        <f t="shared" si="33"/>
        <v>20</v>
      </c>
      <c r="Q234">
        <f t="shared" si="33"/>
        <v>21</v>
      </c>
      <c r="R234">
        <f t="shared" si="33"/>
        <v>22</v>
      </c>
      <c r="S234">
        <f t="shared" si="33"/>
        <v>23</v>
      </c>
    </row>
    <row r="235" spans="2:19" x14ac:dyDescent="0.25">
      <c r="B235">
        <v>15</v>
      </c>
      <c r="C235">
        <f t="shared" si="34"/>
        <v>3.7498894196973627E-5</v>
      </c>
      <c r="D235" s="398">
        <v>19</v>
      </c>
      <c r="E235" s="398">
        <f>SUMIF($J$238:$S$239,D235,$J$249:$S$250)+SUMIF($J$231:$J$237,9,$J$242:$J$248)</f>
        <v>1.2430572661980208E-6</v>
      </c>
      <c r="I235">
        <v>14</v>
      </c>
      <c r="J235">
        <f t="shared" si="32"/>
        <v>15</v>
      </c>
      <c r="K235">
        <f t="shared" si="33"/>
        <v>16</v>
      </c>
      <c r="L235">
        <f t="shared" si="33"/>
        <v>17</v>
      </c>
      <c r="M235">
        <f t="shared" si="33"/>
        <v>18</v>
      </c>
      <c r="N235">
        <f t="shared" si="33"/>
        <v>19</v>
      </c>
      <c r="O235">
        <f t="shared" si="33"/>
        <v>20</v>
      </c>
      <c r="P235">
        <f t="shared" si="33"/>
        <v>21</v>
      </c>
      <c r="Q235">
        <f t="shared" si="33"/>
        <v>22</v>
      </c>
      <c r="R235">
        <f t="shared" si="33"/>
        <v>23</v>
      </c>
      <c r="S235">
        <f t="shared" si="33"/>
        <v>24</v>
      </c>
    </row>
    <row r="236" spans="2:19" x14ac:dyDescent="0.25">
      <c r="B236">
        <v>16</v>
      </c>
      <c r="C236">
        <f t="shared" si="34"/>
        <v>9.0121651799356513E-5</v>
      </c>
      <c r="D236" s="398">
        <v>20</v>
      </c>
      <c r="E236" s="398">
        <f>SUMIF($J$238:$S$239,D236,$J$249:$S$250)+SUMIF($J$231:$J$237,10,$J$242:$J$248)</f>
        <v>1.2430572661980208E-6</v>
      </c>
      <c r="I236">
        <v>15</v>
      </c>
      <c r="J236">
        <f t="shared" si="32"/>
        <v>16</v>
      </c>
      <c r="K236">
        <f t="shared" si="33"/>
        <v>17</v>
      </c>
      <c r="L236">
        <f t="shared" si="33"/>
        <v>18</v>
      </c>
      <c r="M236">
        <f t="shared" si="33"/>
        <v>19</v>
      </c>
      <c r="N236">
        <f t="shared" si="33"/>
        <v>20</v>
      </c>
      <c r="O236">
        <f t="shared" si="33"/>
        <v>21</v>
      </c>
      <c r="P236">
        <f t="shared" si="33"/>
        <v>22</v>
      </c>
      <c r="Q236">
        <f t="shared" si="33"/>
        <v>23</v>
      </c>
      <c r="R236">
        <f t="shared" si="33"/>
        <v>24</v>
      </c>
      <c r="S236">
        <f t="shared" si="33"/>
        <v>25</v>
      </c>
    </row>
    <row r="237" spans="2:19" x14ac:dyDescent="0.25">
      <c r="B237" s="398">
        <v>17</v>
      </c>
      <c r="C237" s="398">
        <f t="shared" si="34"/>
        <v>1.850083564524721E-4</v>
      </c>
      <c r="D237" s="398">
        <v>21</v>
      </c>
      <c r="E237" s="398">
        <f>SUMIF($J$238:$S$239,D237,$J$249:$S$250)+SUMIF($J$231:$J$237,11,$J$242:$J$248)</f>
        <v>1.4502334772310243E-6</v>
      </c>
      <c r="I237">
        <v>16</v>
      </c>
      <c r="J237">
        <f t="shared" si="32"/>
        <v>17</v>
      </c>
      <c r="K237">
        <f t="shared" si="33"/>
        <v>18</v>
      </c>
      <c r="L237">
        <f t="shared" si="33"/>
        <v>19</v>
      </c>
      <c r="M237">
        <f t="shared" si="33"/>
        <v>20</v>
      </c>
      <c r="N237">
        <f t="shared" si="33"/>
        <v>21</v>
      </c>
      <c r="O237">
        <f t="shared" si="33"/>
        <v>22</v>
      </c>
      <c r="P237">
        <f t="shared" si="33"/>
        <v>23</v>
      </c>
      <c r="Q237">
        <f t="shared" si="33"/>
        <v>24</v>
      </c>
      <c r="R237">
        <f t="shared" si="33"/>
        <v>25</v>
      </c>
      <c r="S237">
        <f t="shared" si="33"/>
        <v>26</v>
      </c>
    </row>
    <row r="238" spans="2:19" x14ac:dyDescent="0.25">
      <c r="B238" s="398">
        <v>18</v>
      </c>
      <c r="C238" s="398">
        <f t="shared" si="34"/>
        <v>3.4121921957135668E-4</v>
      </c>
      <c r="D238">
        <v>22</v>
      </c>
      <c r="E238">
        <f>SUMIF($J$238:$S$239,D238,$J$249:$S$250)+SUMIF($J$231:$J$237,12,$J$242:$J$248)</f>
        <v>2.2789383213630382E-6</v>
      </c>
      <c r="F238">
        <v>12</v>
      </c>
      <c r="I238">
        <v>15</v>
      </c>
      <c r="J238">
        <f t="shared" si="32"/>
        <v>16</v>
      </c>
      <c r="K238">
        <f t="shared" si="33"/>
        <v>17</v>
      </c>
      <c r="L238">
        <f t="shared" si="33"/>
        <v>18</v>
      </c>
      <c r="M238">
        <f t="shared" si="33"/>
        <v>19</v>
      </c>
      <c r="N238">
        <f t="shared" si="33"/>
        <v>20</v>
      </c>
      <c r="O238">
        <f t="shared" si="33"/>
        <v>21</v>
      </c>
      <c r="P238">
        <f t="shared" si="33"/>
        <v>22</v>
      </c>
      <c r="Q238">
        <f t="shared" si="33"/>
        <v>23</v>
      </c>
      <c r="R238">
        <f t="shared" si="33"/>
        <v>24</v>
      </c>
      <c r="S238">
        <f t="shared" si="33"/>
        <v>25</v>
      </c>
    </row>
    <row r="239" spans="2:19" x14ac:dyDescent="0.25">
      <c r="B239" s="398">
        <v>19</v>
      </c>
      <c r="C239" s="398">
        <f t="shared" si="34"/>
        <v>3.4121921957135668E-4</v>
      </c>
      <c r="D239">
        <v>23</v>
      </c>
      <c r="E239">
        <f>SUMIF($J$238:$S$239,D239,$J$249:$S$250)+SUMIF($J$231:$J$237,13,$J$242:$J$248)</f>
        <v>1.1601867817848195E-5</v>
      </c>
      <c r="F239">
        <v>13</v>
      </c>
      <c r="I239">
        <v>16</v>
      </c>
      <c r="J239">
        <f t="shared" si="32"/>
        <v>17</v>
      </c>
      <c r="K239">
        <f t="shared" si="33"/>
        <v>18</v>
      </c>
      <c r="L239">
        <f t="shared" si="33"/>
        <v>19</v>
      </c>
      <c r="M239">
        <f t="shared" si="33"/>
        <v>20</v>
      </c>
      <c r="N239">
        <f t="shared" si="33"/>
        <v>21</v>
      </c>
      <c r="O239">
        <f t="shared" si="33"/>
        <v>22</v>
      </c>
      <c r="P239">
        <f t="shared" si="33"/>
        <v>23</v>
      </c>
      <c r="Q239">
        <f t="shared" si="33"/>
        <v>24</v>
      </c>
      <c r="R239">
        <f t="shared" si="33"/>
        <v>25</v>
      </c>
      <c r="S239">
        <f t="shared" si="33"/>
        <v>26</v>
      </c>
    </row>
    <row r="240" spans="2:19" x14ac:dyDescent="0.25">
      <c r="B240" s="398">
        <v>20</v>
      </c>
      <c r="C240" s="398">
        <f t="shared" si="34"/>
        <v>3.4184074820445569E-4</v>
      </c>
      <c r="D240">
        <v>24</v>
      </c>
      <c r="E240">
        <f>SUMIF($J$238:$S$239,D240,$J$249:$S$250)+SUMIF($J$231:$J$237,14,$J$242:$J$248)</f>
        <v>2.7140083645323453E-5</v>
      </c>
      <c r="F240">
        <v>14</v>
      </c>
    </row>
    <row r="241" spans="2:19" x14ac:dyDescent="0.25">
      <c r="B241" s="398">
        <v>21</v>
      </c>
      <c r="C241" s="398">
        <f t="shared" si="34"/>
        <v>3.4411968652581877E-4</v>
      </c>
      <c r="D241">
        <v>25</v>
      </c>
      <c r="E241">
        <f>SUMIF($J$238:$S$239,D241,$J$249:$S$250)+SUMIF($J$231:$J$237,15,$J$242:$J$248)</f>
        <v>5.4487343501679908E-5</v>
      </c>
      <c r="F241">
        <v>15</v>
      </c>
      <c r="J241">
        <v>1</v>
      </c>
      <c r="K241">
        <v>2</v>
      </c>
      <c r="L241">
        <v>3</v>
      </c>
      <c r="M241">
        <v>4</v>
      </c>
      <c r="N241">
        <v>5</v>
      </c>
      <c r="O241">
        <v>6</v>
      </c>
      <c r="P241">
        <v>7</v>
      </c>
      <c r="Q241">
        <v>8</v>
      </c>
      <c r="R241">
        <v>9</v>
      </c>
      <c r="S241">
        <v>10</v>
      </c>
    </row>
    <row r="242" spans="2:19" x14ac:dyDescent="0.25">
      <c r="B242" s="399">
        <v>22</v>
      </c>
      <c r="C242" s="399">
        <f t="shared" si="34"/>
        <v>3.7105259396010926E-4</v>
      </c>
      <c r="D242">
        <v>26</v>
      </c>
      <c r="E242">
        <f>SUMIF($J$238:$S$239,D242,$J$249:$S$250)+SUMIF($J$231:$J$237,16,$J$242:$J$248)</f>
        <v>9.9030228873775677E-5</v>
      </c>
      <c r="F242">
        <v>16</v>
      </c>
      <c r="I242">
        <v>10</v>
      </c>
      <c r="J242">
        <f>$C203*Inittialize!A$21</f>
        <v>2.0717621103300345E-7</v>
      </c>
      <c r="K242">
        <f>$C203*Inittialize!B$21</f>
        <v>2.0717621103300345E-7</v>
      </c>
      <c r="L242">
        <f>$C203*Inittialize!C$21</f>
        <v>2.0717621103300345E-7</v>
      </c>
      <c r="M242">
        <f>$C203*Inittialize!D$21</f>
        <v>2.0717621103300345E-7</v>
      </c>
      <c r="N242">
        <f>$C203*Inittialize!E$21</f>
        <v>2.0717621103300345E-7</v>
      </c>
      <c r="O242">
        <f>$C203*Inittialize!F$21</f>
        <v>2.0717621103300345E-7</v>
      </c>
      <c r="P242">
        <f>$C203*Inittialize!G$21</f>
        <v>2.0717621103300345E-7</v>
      </c>
      <c r="Q242">
        <f>$C203*Inittialize!H$21</f>
        <v>2.0717621103300345E-7</v>
      </c>
      <c r="R242">
        <f>$C203*Inittialize!I$21</f>
        <v>2.0717621103300345E-7</v>
      </c>
      <c r="S242">
        <f>$C203*Inittialize!J$21</f>
        <v>8.2870484413201379E-7</v>
      </c>
    </row>
    <row r="243" spans="2:19" x14ac:dyDescent="0.25">
      <c r="B243" s="399">
        <v>23</v>
      </c>
      <c r="C243" s="399">
        <f t="shared" si="34"/>
        <v>4.0730843089088482E-4</v>
      </c>
      <c r="D243" s="398">
        <v>17</v>
      </c>
      <c r="E243" s="398">
        <f>SUMIF($J$231:$J$237,17,$J$242:$J$248)</f>
        <v>1.562108631188846E-4</v>
      </c>
      <c r="I243">
        <v>11</v>
      </c>
      <c r="J243">
        <f>$C204*Inittialize!A$21</f>
        <v>1.0358810551650174E-6</v>
      </c>
      <c r="K243">
        <f>$C204*Inittialize!B$21</f>
        <v>1.0358810551650174E-6</v>
      </c>
      <c r="L243">
        <f>$C204*Inittialize!C$21</f>
        <v>1.0358810551650174E-6</v>
      </c>
      <c r="M243">
        <f>$C204*Inittialize!D$21</f>
        <v>1.0358810551650174E-6</v>
      </c>
      <c r="N243">
        <f>$C204*Inittialize!E$21</f>
        <v>1.0358810551650174E-6</v>
      </c>
      <c r="O243">
        <f>$C204*Inittialize!F$21</f>
        <v>1.0358810551650174E-6</v>
      </c>
      <c r="P243">
        <f>$C204*Inittialize!G$21</f>
        <v>1.0358810551650174E-6</v>
      </c>
      <c r="Q243">
        <f>$C204*Inittialize!H$21</f>
        <v>1.0358810551650174E-6</v>
      </c>
      <c r="R243">
        <f>$C204*Inittialize!I$21</f>
        <v>1.0358810551650174E-6</v>
      </c>
      <c r="S243">
        <f>$C204*Inittialize!J$21</f>
        <v>4.1435242206600695E-6</v>
      </c>
    </row>
    <row r="244" spans="2:19" x14ac:dyDescent="0.25">
      <c r="B244" s="399">
        <v>24</v>
      </c>
      <c r="C244" s="399">
        <f t="shared" si="34"/>
        <v>4.6158859818153173E-4</v>
      </c>
      <c r="E244">
        <f>SUM(E232:E243)</f>
        <v>3.5737896403193099E-4</v>
      </c>
      <c r="I244">
        <v>12</v>
      </c>
      <c r="J244">
        <f>($C205+$E210)*Inittialize!A$21</f>
        <v>1.0358810551650174E-5</v>
      </c>
      <c r="K244">
        <f>($C205+$E210)*Inittialize!B$21</f>
        <v>1.0358810551650174E-5</v>
      </c>
      <c r="L244">
        <f>($C205+$E210)*Inittialize!C$21</f>
        <v>1.0358810551650174E-5</v>
      </c>
      <c r="M244">
        <f>($C205+$E210)*Inittialize!D$21</f>
        <v>1.0358810551650174E-5</v>
      </c>
      <c r="N244">
        <f>($C205+$E210)*Inittialize!E$21</f>
        <v>1.0358810551650174E-5</v>
      </c>
      <c r="O244">
        <f>($C205+$E210)*Inittialize!F$21</f>
        <v>1.0358810551650174E-5</v>
      </c>
      <c r="P244">
        <f>($C205+$E210)*Inittialize!G$21</f>
        <v>1.0358810551650174E-5</v>
      </c>
      <c r="Q244">
        <f>($C205+$E210)*Inittialize!H$21</f>
        <v>1.0358810551650174E-5</v>
      </c>
      <c r="R244">
        <f>($C205+$E210)*Inittialize!I$21</f>
        <v>1.0358810551650174E-5</v>
      </c>
      <c r="S244">
        <f>($C205+$E210)*Inittialize!J$21</f>
        <v>4.1435242206600695E-5</v>
      </c>
    </row>
    <row r="245" spans="2:19" x14ac:dyDescent="0.25">
      <c r="B245" s="399">
        <v>25</v>
      </c>
      <c r="C245" s="399">
        <f t="shared" si="34"/>
        <v>5.3575768173134703E-4</v>
      </c>
      <c r="I245">
        <v>13</v>
      </c>
      <c r="J245">
        <f>($C206+$E211)*Inittialize!A$21</f>
        <v>2.5897026379125433E-5</v>
      </c>
      <c r="K245">
        <f>($C206+$E211)*Inittialize!B$21</f>
        <v>2.5897026379125433E-5</v>
      </c>
      <c r="L245">
        <f>($C206+$E211)*Inittialize!C$21</f>
        <v>2.5897026379125433E-5</v>
      </c>
      <c r="M245">
        <f>($C206+$E211)*Inittialize!D$21</f>
        <v>2.5897026379125433E-5</v>
      </c>
      <c r="N245">
        <f>($C206+$E211)*Inittialize!E$21</f>
        <v>2.5897026379125433E-5</v>
      </c>
      <c r="O245">
        <f>($C206+$E211)*Inittialize!F$21</f>
        <v>2.5897026379125433E-5</v>
      </c>
      <c r="P245">
        <f>($C206+$E211)*Inittialize!G$21</f>
        <v>2.5897026379125433E-5</v>
      </c>
      <c r="Q245">
        <f>($C206+$E211)*Inittialize!H$21</f>
        <v>2.5897026379125433E-5</v>
      </c>
      <c r="R245">
        <f>($C206+$E211)*Inittialize!I$21</f>
        <v>2.5897026379125433E-5</v>
      </c>
      <c r="S245">
        <f>($C206+$E211)*Inittialize!J$21</f>
        <v>1.0358810551650173E-4</v>
      </c>
    </row>
    <row r="246" spans="2:19" x14ac:dyDescent="0.25">
      <c r="B246" s="399">
        <v>26</v>
      </c>
      <c r="C246" s="399">
        <f t="shared" si="34"/>
        <v>6.2484345247553841E-4</v>
      </c>
      <c r="D246" t="s">
        <v>2</v>
      </c>
      <c r="E246">
        <f>SUM(C247+E244)</f>
        <v>4.4520095988882114E-3</v>
      </c>
      <c r="F246">
        <f>H224</f>
        <v>0.99554799040111197</v>
      </c>
      <c r="H246">
        <f>SUM(E246:G246)</f>
        <v>1.0000000000000002</v>
      </c>
      <c r="I246">
        <v>14</v>
      </c>
      <c r="J246">
        <f>($C207+$E212)*Inittialize!A$21</f>
        <v>5.2622757602382879E-5</v>
      </c>
      <c r="K246">
        <f>($C207+$E212)*Inittialize!B$21</f>
        <v>5.2622757602382879E-5</v>
      </c>
      <c r="L246">
        <f>($C207+$E212)*Inittialize!C$21</f>
        <v>5.2622757602382879E-5</v>
      </c>
      <c r="M246">
        <f>($C207+$E212)*Inittialize!D$21</f>
        <v>5.2622757602382879E-5</v>
      </c>
      <c r="N246">
        <f>($C207+$E212)*Inittialize!E$21</f>
        <v>5.2622757602382879E-5</v>
      </c>
      <c r="O246">
        <f>($C207+$E212)*Inittialize!F$21</f>
        <v>5.2622757602382879E-5</v>
      </c>
      <c r="P246">
        <f>($C207+$E212)*Inittialize!G$21</f>
        <v>5.2622757602382879E-5</v>
      </c>
      <c r="Q246">
        <f>($C207+$E212)*Inittialize!H$21</f>
        <v>5.2622757602382879E-5</v>
      </c>
      <c r="R246">
        <f>($C207+$E212)*Inittialize!I$21</f>
        <v>5.2622757602382879E-5</v>
      </c>
      <c r="S246">
        <f>($C207+$E212)*Inittialize!J$21</f>
        <v>2.1049103040953152E-4</v>
      </c>
    </row>
    <row r="247" spans="2:19" x14ac:dyDescent="0.25">
      <c r="C247">
        <f>SUM(C232:C246)</f>
        <v>4.0946306348562805E-3</v>
      </c>
      <c r="D247" t="s">
        <v>280</v>
      </c>
      <c r="E247">
        <f>SUM(C237:C241,E233:E237,E243)</f>
        <v>1.7160405559863677E-3</v>
      </c>
      <c r="I247">
        <v>15</v>
      </c>
      <c r="J247">
        <f>($C208+$E213)*Inittialize!A$21</f>
        <v>9.4886704653115601E-5</v>
      </c>
      <c r="K247">
        <f>($C208+$E213)*Inittialize!B$21</f>
        <v>9.4886704653115601E-5</v>
      </c>
      <c r="L247">
        <f>($C208+$E213)*Inittialize!C$21</f>
        <v>9.4886704653115601E-5</v>
      </c>
      <c r="M247">
        <f>($C208+$E213)*Inittialize!D$21</f>
        <v>9.4886704653115601E-5</v>
      </c>
      <c r="N247">
        <f>($C208+$E213)*Inittialize!E$21</f>
        <v>9.4886704653115601E-5</v>
      </c>
      <c r="O247">
        <f>($C208+$E213)*Inittialize!F$21</f>
        <v>9.4886704653115601E-5</v>
      </c>
      <c r="P247">
        <f>($C208+$E213)*Inittialize!G$21</f>
        <v>9.4886704653115601E-5</v>
      </c>
      <c r="Q247">
        <f>($C208+$E213)*Inittialize!H$21</f>
        <v>9.4886704653115601E-5</v>
      </c>
      <c r="R247">
        <f>($C208+$E213)*Inittialize!I$21</f>
        <v>9.4886704653115601E-5</v>
      </c>
      <c r="S247">
        <f>($C208+$E213)*Inittialize!J$21</f>
        <v>3.795468186124624E-4</v>
      </c>
    </row>
    <row r="248" spans="2:19" x14ac:dyDescent="0.25">
      <c r="D248" t="s">
        <v>276</v>
      </c>
      <c r="E248">
        <f>SUM(C242:C246)</f>
        <v>2.4005507572394114E-3</v>
      </c>
      <c r="G248" t="s">
        <v>286</v>
      </c>
      <c r="H248">
        <f>E247+E248+F246</f>
        <v>0.9996645817143377</v>
      </c>
      <c r="I248">
        <v>16</v>
      </c>
      <c r="J248">
        <f>($C209+$E214)*Inittialize!A$21</f>
        <v>1.562108631188846E-4</v>
      </c>
      <c r="K248">
        <f>($C209+$E214)*Inittialize!B$21</f>
        <v>1.562108631188846E-4</v>
      </c>
      <c r="L248">
        <f>($C209+$E214)*Inittialize!C$21</f>
        <v>1.562108631188846E-4</v>
      </c>
      <c r="M248">
        <f>($C209+$E214)*Inittialize!D$21</f>
        <v>1.562108631188846E-4</v>
      </c>
      <c r="N248">
        <f>($C209+$E214)*Inittialize!E$21</f>
        <v>1.562108631188846E-4</v>
      </c>
      <c r="O248">
        <f>($C209+$E214)*Inittialize!F$21</f>
        <v>1.562108631188846E-4</v>
      </c>
      <c r="P248">
        <f>($C209+$E214)*Inittialize!G$21</f>
        <v>1.562108631188846E-4</v>
      </c>
      <c r="Q248">
        <f>($C209+$E214)*Inittialize!H$21</f>
        <v>1.562108631188846E-4</v>
      </c>
      <c r="R248">
        <f>($C209+$E214)*Inittialize!I$21</f>
        <v>1.562108631188846E-4</v>
      </c>
      <c r="S248">
        <f>($C209+$E214)*Inittialize!J$21</f>
        <v>6.2484345247553841E-4</v>
      </c>
    </row>
    <row r="249" spans="2:19" x14ac:dyDescent="0.25">
      <c r="D249" t="s">
        <v>283</v>
      </c>
      <c r="E249">
        <f>SUM(C232:C236,E232:E232,E238:E242)</f>
        <v>3.354182856624326E-4</v>
      </c>
      <c r="I249">
        <v>15</v>
      </c>
      <c r="J249">
        <f>$E203*Inittialize!A$21</f>
        <v>2.0717621103300345E-7</v>
      </c>
      <c r="K249">
        <f>$E203*Inittialize!B$21</f>
        <v>2.0717621103300345E-7</v>
      </c>
      <c r="L249">
        <f>$E203*Inittialize!C$21</f>
        <v>2.0717621103300345E-7</v>
      </c>
      <c r="M249">
        <f>$E203*Inittialize!D$21</f>
        <v>2.0717621103300345E-7</v>
      </c>
      <c r="N249">
        <f>$E203*Inittialize!E$21</f>
        <v>2.0717621103300345E-7</v>
      </c>
      <c r="O249">
        <f>$E203*Inittialize!F$21</f>
        <v>2.0717621103300345E-7</v>
      </c>
      <c r="P249">
        <f>$E203*Inittialize!G$21</f>
        <v>2.0717621103300345E-7</v>
      </c>
      <c r="Q249">
        <f>$E203*Inittialize!H$21</f>
        <v>2.0717621103300345E-7</v>
      </c>
      <c r="R249">
        <f>$E203*Inittialize!I$21</f>
        <v>2.0717621103300345E-7</v>
      </c>
      <c r="S249">
        <f>$E203*Inittialize!J$21</f>
        <v>8.2870484413201379E-7</v>
      </c>
    </row>
    <row r="250" spans="2:19" x14ac:dyDescent="0.25">
      <c r="E250">
        <f>SUM(E247:E249)</f>
        <v>4.4520095988882114E-3</v>
      </c>
      <c r="I250">
        <v>16</v>
      </c>
      <c r="J250">
        <f>$E204*Inittialize!A$21</f>
        <v>1.0358810551650174E-6</v>
      </c>
      <c r="K250">
        <f>$E204*Inittialize!B$21</f>
        <v>1.0358810551650174E-6</v>
      </c>
      <c r="L250">
        <f>$E204*Inittialize!C$21</f>
        <v>1.0358810551650174E-6</v>
      </c>
      <c r="M250">
        <f>$E204*Inittialize!D$21</f>
        <v>1.0358810551650174E-6</v>
      </c>
      <c r="N250">
        <f>$E204*Inittialize!E$21</f>
        <v>1.0358810551650174E-6</v>
      </c>
      <c r="O250">
        <f>$E204*Inittialize!F$21</f>
        <v>1.0358810551650174E-6</v>
      </c>
      <c r="P250">
        <f>$E204*Inittialize!G$21</f>
        <v>1.0358810551650174E-6</v>
      </c>
      <c r="Q250">
        <f>$E204*Inittialize!H$21</f>
        <v>1.0358810551650174E-6</v>
      </c>
      <c r="R250">
        <f>$E204*Inittialize!I$21</f>
        <v>1.0358810551650174E-6</v>
      </c>
      <c r="S250">
        <f>$E204*Inittialize!J$21</f>
        <v>4.1435242206600695E-6</v>
      </c>
    </row>
    <row r="252" spans="2:19" s="400" customFormat="1" x14ac:dyDescent="0.25"/>
    <row r="253" spans="2:19" x14ac:dyDescent="0.25">
      <c r="B253">
        <v>7</v>
      </c>
      <c r="J253">
        <v>1</v>
      </c>
      <c r="K253">
        <v>2</v>
      </c>
      <c r="L253">
        <v>3</v>
      </c>
      <c r="M253">
        <v>4</v>
      </c>
      <c r="N253">
        <v>5</v>
      </c>
      <c r="O253">
        <v>6</v>
      </c>
      <c r="P253">
        <v>7</v>
      </c>
      <c r="Q253">
        <v>8</v>
      </c>
      <c r="R253">
        <v>9</v>
      </c>
      <c r="S253">
        <v>10</v>
      </c>
    </row>
    <row r="254" spans="2:19" x14ac:dyDescent="0.25">
      <c r="B254" t="s">
        <v>282</v>
      </c>
      <c r="D254" t="s">
        <v>4</v>
      </c>
      <c r="I254">
        <v>12</v>
      </c>
      <c r="J254">
        <f t="shared" ref="J254:K259" si="35">$I254+J$166</f>
        <v>13</v>
      </c>
      <c r="K254">
        <f t="shared" si="35"/>
        <v>14</v>
      </c>
      <c r="L254">
        <f t="shared" ref="L254:S259" si="36">$I254+L$166</f>
        <v>15</v>
      </c>
      <c r="M254">
        <f t="shared" si="36"/>
        <v>16</v>
      </c>
      <c r="N254">
        <f t="shared" si="36"/>
        <v>17</v>
      </c>
      <c r="O254">
        <f t="shared" si="36"/>
        <v>18</v>
      </c>
      <c r="P254">
        <f t="shared" si="36"/>
        <v>19</v>
      </c>
      <c r="Q254">
        <f t="shared" si="36"/>
        <v>20</v>
      </c>
      <c r="R254">
        <f t="shared" si="36"/>
        <v>21</v>
      </c>
      <c r="S254">
        <f t="shared" si="36"/>
        <v>22</v>
      </c>
    </row>
    <row r="255" spans="2:19" x14ac:dyDescent="0.25">
      <c r="B255">
        <v>14</v>
      </c>
      <c r="C255">
        <f t="shared" ref="C255:C267" si="37">SUMIF($K$254:$S$258,B255,$K$262:$S$266)</f>
        <v>1.9123957941508015E-7</v>
      </c>
      <c r="D255" s="398">
        <v>17</v>
      </c>
      <c r="E255" s="398">
        <f>SUMIF($J$259:$S$259,D255,$J$267:$S$267)+SUMIF($J$254:$J$258,7,$J$262:$J$266)</f>
        <v>1.5936631617923344E-8</v>
      </c>
      <c r="I255">
        <v>13</v>
      </c>
      <c r="J255">
        <f t="shared" si="35"/>
        <v>14</v>
      </c>
      <c r="K255">
        <f t="shared" si="35"/>
        <v>15</v>
      </c>
      <c r="L255">
        <f t="shared" si="36"/>
        <v>16</v>
      </c>
      <c r="M255">
        <f t="shared" si="36"/>
        <v>17</v>
      </c>
      <c r="N255">
        <f t="shared" si="36"/>
        <v>18</v>
      </c>
      <c r="O255">
        <f t="shared" si="36"/>
        <v>19</v>
      </c>
      <c r="P255">
        <f t="shared" si="36"/>
        <v>20</v>
      </c>
      <c r="Q255">
        <f t="shared" si="36"/>
        <v>21</v>
      </c>
      <c r="R255">
        <f t="shared" si="36"/>
        <v>22</v>
      </c>
      <c r="S255">
        <f t="shared" si="36"/>
        <v>23</v>
      </c>
    </row>
    <row r="256" spans="2:19" x14ac:dyDescent="0.25">
      <c r="B256">
        <v>15</v>
      </c>
      <c r="C256">
        <f t="shared" si="37"/>
        <v>1.1793107397263275E-6</v>
      </c>
      <c r="D256" s="398">
        <v>18</v>
      </c>
      <c r="E256" s="398">
        <f>SUMIF($J$259:$S$259,D256,$J$267:$S$267)+SUMIF($J$254:$J$258,8,$J$262:$J$266)</f>
        <v>1.5936631617923344E-8</v>
      </c>
      <c r="I256">
        <v>14</v>
      </c>
      <c r="J256">
        <f t="shared" si="35"/>
        <v>15</v>
      </c>
      <c r="K256">
        <f t="shared" si="35"/>
        <v>16</v>
      </c>
      <c r="L256">
        <f t="shared" si="36"/>
        <v>17</v>
      </c>
      <c r="M256">
        <f t="shared" si="36"/>
        <v>18</v>
      </c>
      <c r="N256">
        <f t="shared" si="36"/>
        <v>19</v>
      </c>
      <c r="O256">
        <f t="shared" si="36"/>
        <v>20</v>
      </c>
      <c r="P256">
        <f t="shared" si="36"/>
        <v>21</v>
      </c>
      <c r="Q256">
        <f t="shared" si="36"/>
        <v>22</v>
      </c>
      <c r="R256">
        <f t="shared" si="36"/>
        <v>23</v>
      </c>
      <c r="S256">
        <f t="shared" si="36"/>
        <v>24</v>
      </c>
    </row>
    <row r="257" spans="2:19" x14ac:dyDescent="0.25">
      <c r="B257">
        <v>16</v>
      </c>
      <c r="C257">
        <f t="shared" si="37"/>
        <v>4.1594608522779933E-6</v>
      </c>
      <c r="D257" s="398">
        <v>19</v>
      </c>
      <c r="E257" s="398">
        <f>SUMIF($J$259:$S$259,D257,$J$267:$S$267)+SUMIF($J$254:$J$258,9,$J$262:$J$266)</f>
        <v>1.5936631617923344E-8</v>
      </c>
      <c r="I257">
        <v>15</v>
      </c>
      <c r="J257">
        <f t="shared" si="35"/>
        <v>16</v>
      </c>
      <c r="K257">
        <f t="shared" si="35"/>
        <v>17</v>
      </c>
      <c r="L257">
        <f t="shared" si="36"/>
        <v>18</v>
      </c>
      <c r="M257">
        <f t="shared" si="36"/>
        <v>19</v>
      </c>
      <c r="N257">
        <f t="shared" si="36"/>
        <v>20</v>
      </c>
      <c r="O257">
        <f t="shared" si="36"/>
        <v>21</v>
      </c>
      <c r="P257">
        <f t="shared" si="36"/>
        <v>22</v>
      </c>
      <c r="Q257">
        <f t="shared" si="36"/>
        <v>23</v>
      </c>
      <c r="R257">
        <f t="shared" si="36"/>
        <v>24</v>
      </c>
      <c r="S257">
        <f t="shared" si="36"/>
        <v>25</v>
      </c>
    </row>
    <row r="258" spans="2:19" x14ac:dyDescent="0.25">
      <c r="B258" s="398">
        <v>17</v>
      </c>
      <c r="C258" s="398">
        <f t="shared" si="37"/>
        <v>1.1235325290635958E-5</v>
      </c>
      <c r="D258" s="398">
        <v>20</v>
      </c>
      <c r="E258" s="398">
        <f>SUMIF($J$259:$S$259,D258,$J$267:$S$267)+SUMIF($J$254:$J$258,10,$J$262:$J$266)</f>
        <v>1.5936631617923344E-8</v>
      </c>
      <c r="I258">
        <v>16</v>
      </c>
      <c r="J258">
        <f t="shared" si="35"/>
        <v>17</v>
      </c>
      <c r="K258">
        <f t="shared" si="35"/>
        <v>18</v>
      </c>
      <c r="L258">
        <f t="shared" si="36"/>
        <v>19</v>
      </c>
      <c r="M258">
        <f t="shared" si="36"/>
        <v>20</v>
      </c>
      <c r="N258">
        <f t="shared" si="36"/>
        <v>21</v>
      </c>
      <c r="O258">
        <f t="shared" si="36"/>
        <v>22</v>
      </c>
      <c r="P258">
        <f t="shared" si="36"/>
        <v>23</v>
      </c>
      <c r="Q258">
        <f t="shared" si="36"/>
        <v>24</v>
      </c>
      <c r="R258">
        <f t="shared" si="36"/>
        <v>25</v>
      </c>
      <c r="S258">
        <f t="shared" si="36"/>
        <v>26</v>
      </c>
    </row>
    <row r="259" spans="2:19" x14ac:dyDescent="0.25">
      <c r="B259" s="398">
        <v>18</v>
      </c>
      <c r="C259" s="398">
        <f t="shared" si="37"/>
        <v>2.5785469957799975E-5</v>
      </c>
      <c r="D259" s="398">
        <v>21</v>
      </c>
      <c r="E259" s="398">
        <f>SUMIF($J$259:$S$259,D259,$J$267:$S$267)+SUMIF($J$254:$J$258,11,$J$262:$J$266)</f>
        <v>1.5936631617923344E-8</v>
      </c>
      <c r="I259">
        <v>16</v>
      </c>
      <c r="J259">
        <f t="shared" si="35"/>
        <v>17</v>
      </c>
      <c r="K259">
        <f t="shared" si="35"/>
        <v>18</v>
      </c>
      <c r="L259">
        <f t="shared" si="36"/>
        <v>19</v>
      </c>
      <c r="M259">
        <f t="shared" si="36"/>
        <v>20</v>
      </c>
      <c r="N259">
        <f t="shared" si="36"/>
        <v>21</v>
      </c>
      <c r="O259">
        <f t="shared" si="36"/>
        <v>22</v>
      </c>
      <c r="P259">
        <f t="shared" si="36"/>
        <v>23</v>
      </c>
      <c r="Q259">
        <f t="shared" si="36"/>
        <v>24</v>
      </c>
      <c r="R259">
        <f t="shared" si="36"/>
        <v>25</v>
      </c>
      <c r="S259">
        <f t="shared" si="36"/>
        <v>26</v>
      </c>
    </row>
    <row r="260" spans="2:19" x14ac:dyDescent="0.25">
      <c r="B260" s="398">
        <v>19</v>
      </c>
      <c r="C260" s="398">
        <f t="shared" si="37"/>
        <v>2.5785469957799975E-5</v>
      </c>
      <c r="D260" s="401">
        <v>22</v>
      </c>
      <c r="E260" s="401">
        <f>SUMIF($J$259:$S$259,D260,$J$267:$S$267)+SUMIF($J$254:$J$258,12,$J$262:$J$266)</f>
        <v>1.5936631617923344E-8</v>
      </c>
      <c r="F260">
        <v>12</v>
      </c>
    </row>
    <row r="261" spans="2:19" x14ac:dyDescent="0.25">
      <c r="B261" s="398">
        <v>20</v>
      </c>
      <c r="C261" s="398">
        <f t="shared" si="37"/>
        <v>2.5785469957799975E-5</v>
      </c>
      <c r="D261" s="401">
        <v>23</v>
      </c>
      <c r="E261" s="401">
        <f>SUMIF($J$259:$S$259,D261,$J$267:$S$267)+SUMIF($J$254:$J$258,13,$J$262:$J$266)</f>
        <v>2.071762110330035E-7</v>
      </c>
      <c r="F261">
        <v>13</v>
      </c>
      <c r="J261">
        <v>1</v>
      </c>
      <c r="K261">
        <v>2</v>
      </c>
      <c r="L261">
        <v>3</v>
      </c>
      <c r="M261">
        <v>4</v>
      </c>
      <c r="N261">
        <v>5</v>
      </c>
      <c r="O261">
        <v>6</v>
      </c>
      <c r="P261">
        <v>7</v>
      </c>
      <c r="Q261">
        <v>8</v>
      </c>
      <c r="R261">
        <v>9</v>
      </c>
      <c r="S261">
        <v>10</v>
      </c>
    </row>
    <row r="262" spans="2:19" x14ac:dyDescent="0.25">
      <c r="B262" s="398">
        <v>21</v>
      </c>
      <c r="C262" s="398">
        <f t="shared" si="37"/>
        <v>2.5785469957799975E-5</v>
      </c>
      <c r="D262" s="401">
        <v>24</v>
      </c>
      <c r="E262" s="401">
        <f>SUMIF($J$259:$S$259,D262,$J$267:$S$267)+SUMIF($J$254:$J$258,14,$J$262:$J$266)</f>
        <v>1.0040077919291708E-6</v>
      </c>
      <c r="F262">
        <v>14</v>
      </c>
      <c r="I262">
        <v>12</v>
      </c>
      <c r="J262">
        <f>($C232+$E238)*Inittialize!A$21</f>
        <v>1.9123957941508015E-7</v>
      </c>
      <c r="K262">
        <f>($C232+$E238)*Inittialize!B$21</f>
        <v>1.9123957941508015E-7</v>
      </c>
      <c r="L262">
        <f>($C232+$E238)*Inittialize!C$21</f>
        <v>1.9123957941508015E-7</v>
      </c>
      <c r="M262">
        <f>($C232+$E238)*Inittialize!D$21</f>
        <v>1.9123957941508015E-7</v>
      </c>
      <c r="N262">
        <f>($C232+$E238)*Inittialize!E$21</f>
        <v>1.9123957941508015E-7</v>
      </c>
      <c r="O262">
        <f>($C232+$E238)*Inittialize!F$21</f>
        <v>1.9123957941508015E-7</v>
      </c>
      <c r="P262">
        <f>($C232+$E238)*Inittialize!G$21</f>
        <v>1.9123957941508015E-7</v>
      </c>
      <c r="Q262">
        <f>($C232+$E238)*Inittialize!H$21</f>
        <v>1.9123957941508015E-7</v>
      </c>
      <c r="R262">
        <f>($C232+$E238)*Inittialize!I$21</f>
        <v>1.9123957941508015E-7</v>
      </c>
      <c r="S262">
        <f>($C232+$E238)*Inittialize!J$21</f>
        <v>7.649583176603206E-7</v>
      </c>
    </row>
    <row r="263" spans="2:19" x14ac:dyDescent="0.25">
      <c r="B263" s="399">
        <v>22</v>
      </c>
      <c r="C263" s="399">
        <f t="shared" si="37"/>
        <v>2.6359188696045215E-5</v>
      </c>
      <c r="D263" s="401">
        <v>25</v>
      </c>
      <c r="E263" s="401">
        <f>SUMIF($J$259:$S$259,D263,$J$267:$S$267)+SUMIF($J$254:$J$258,15,$J$262:$J$266)</f>
        <v>2.9960867441695889E-6</v>
      </c>
      <c r="F263">
        <v>15</v>
      </c>
      <c r="I263">
        <v>13</v>
      </c>
      <c r="J263">
        <f>($C233+$E239)*Inittialize!A$21</f>
        <v>9.8807116031124745E-7</v>
      </c>
      <c r="K263">
        <f>($C233+$E239)*Inittialize!B$21</f>
        <v>9.8807116031124745E-7</v>
      </c>
      <c r="L263">
        <f>($C233+$E239)*Inittialize!C$21</f>
        <v>9.8807116031124745E-7</v>
      </c>
      <c r="M263">
        <f>($C233+$E239)*Inittialize!D$21</f>
        <v>9.8807116031124745E-7</v>
      </c>
      <c r="N263">
        <f>($C233+$E239)*Inittialize!E$21</f>
        <v>9.8807116031124745E-7</v>
      </c>
      <c r="O263">
        <f>($C233+$E239)*Inittialize!F$21</f>
        <v>9.8807116031124745E-7</v>
      </c>
      <c r="P263">
        <f>($C233+$E239)*Inittialize!G$21</f>
        <v>9.8807116031124745E-7</v>
      </c>
      <c r="Q263">
        <f>($C233+$E239)*Inittialize!H$21</f>
        <v>9.8807116031124745E-7</v>
      </c>
      <c r="R263">
        <f>($C233+$E239)*Inittialize!I$21</f>
        <v>9.8807116031124745E-7</v>
      </c>
      <c r="S263">
        <f>($C233+$E239)*Inittialize!J$21</f>
        <v>3.9522846412449898E-6</v>
      </c>
    </row>
    <row r="264" spans="2:19" x14ac:dyDescent="0.25">
      <c r="B264" s="399">
        <v>23</v>
      </c>
      <c r="C264" s="399">
        <f t="shared" si="37"/>
        <v>2.8558443859318637E-5</v>
      </c>
      <c r="D264" s="401">
        <v>26</v>
      </c>
      <c r="E264" s="401">
        <f>SUMIF($J$259:$S$259,D264,$J$267:$S$267)+SUMIF($J$254:$J$258,16,$J$262:$J$266)</f>
        <v>7.1396109648296584E-6</v>
      </c>
      <c r="F264">
        <v>16</v>
      </c>
      <c r="I264">
        <v>14</v>
      </c>
      <c r="J264">
        <f>($C234+$E240)*Inittialize!A$21</f>
        <v>2.9801501125516655E-6</v>
      </c>
      <c r="K264">
        <f>($C234+$E240)*Inittialize!B$21</f>
        <v>2.9801501125516655E-6</v>
      </c>
      <c r="L264">
        <f>($C234+$E240)*Inittialize!C$21</f>
        <v>2.9801501125516655E-6</v>
      </c>
      <c r="M264">
        <f>($C234+$E240)*Inittialize!D$21</f>
        <v>2.9801501125516655E-6</v>
      </c>
      <c r="N264">
        <f>($C234+$E240)*Inittialize!E$21</f>
        <v>2.9801501125516655E-6</v>
      </c>
      <c r="O264">
        <f>($C234+$E240)*Inittialize!F$21</f>
        <v>2.9801501125516655E-6</v>
      </c>
      <c r="P264">
        <f>($C234+$E240)*Inittialize!G$21</f>
        <v>2.9801501125516655E-6</v>
      </c>
      <c r="Q264">
        <f>($C234+$E240)*Inittialize!H$21</f>
        <v>2.9801501125516655E-6</v>
      </c>
      <c r="R264">
        <f>($C234+$E240)*Inittialize!I$21</f>
        <v>2.9801501125516655E-6</v>
      </c>
      <c r="S264">
        <f>($C234+$E240)*Inittialize!J$21</f>
        <v>1.1920600450206662E-5</v>
      </c>
    </row>
    <row r="265" spans="2:19" x14ac:dyDescent="0.25">
      <c r="B265" s="399">
        <v>24</v>
      </c>
      <c r="C265" s="399">
        <f t="shared" si="37"/>
        <v>3.354660955572864E-5</v>
      </c>
      <c r="D265" s="398">
        <v>17</v>
      </c>
      <c r="E265" s="398">
        <f>SUMIF($J$254:$J$258,17,$J$262:$J$266)</f>
        <v>1.4550144667164015E-5</v>
      </c>
      <c r="I265">
        <v>15</v>
      </c>
      <c r="J265">
        <f>($C235+$E241)*Inittialize!A$21</f>
        <v>7.0758644383579649E-6</v>
      </c>
      <c r="K265">
        <f>($C235+$E241)*Inittialize!B$21</f>
        <v>7.0758644383579649E-6</v>
      </c>
      <c r="L265">
        <f>($C235+$E241)*Inittialize!C$21</f>
        <v>7.0758644383579649E-6</v>
      </c>
      <c r="M265">
        <f>($C235+$E241)*Inittialize!D$21</f>
        <v>7.0758644383579649E-6</v>
      </c>
      <c r="N265">
        <f>($C235+$E241)*Inittialize!E$21</f>
        <v>7.0758644383579649E-6</v>
      </c>
      <c r="O265">
        <f>($C235+$E241)*Inittialize!F$21</f>
        <v>7.0758644383579649E-6</v>
      </c>
      <c r="P265">
        <f>($C235+$E241)*Inittialize!G$21</f>
        <v>7.0758644383579649E-6</v>
      </c>
      <c r="Q265">
        <f>($C235+$E241)*Inittialize!H$21</f>
        <v>7.0758644383579649E-6</v>
      </c>
      <c r="R265">
        <f>($C235+$E241)*Inittialize!I$21</f>
        <v>7.0758644383579649E-6</v>
      </c>
      <c r="S265">
        <f>($C235+$E241)*Inittialize!J$21</f>
        <v>2.8303457753431859E-5</v>
      </c>
    </row>
    <row r="266" spans="2:19" x14ac:dyDescent="0.25">
      <c r="B266" s="399">
        <v>25</v>
      </c>
      <c r="C266" s="399">
        <f t="shared" si="37"/>
        <v>4.2853602420595875E-5</v>
      </c>
      <c r="E266">
        <f>SUM(E255:E265)</f>
        <v>2.5992646168832977E-5</v>
      </c>
      <c r="I266">
        <v>16</v>
      </c>
      <c r="J266">
        <f>($C236+$E242)*Inittialize!A$21</f>
        <v>1.4550144667164015E-5</v>
      </c>
      <c r="K266">
        <f>($C236+$E242)*Inittialize!B$21</f>
        <v>1.4550144667164015E-5</v>
      </c>
      <c r="L266">
        <f>($C236+$E242)*Inittialize!C$21</f>
        <v>1.4550144667164015E-5</v>
      </c>
      <c r="M266">
        <f>($C236+$E242)*Inittialize!D$21</f>
        <v>1.4550144667164015E-5</v>
      </c>
      <c r="N266">
        <f>($C236+$E242)*Inittialize!E$21</f>
        <v>1.4550144667164015E-5</v>
      </c>
      <c r="O266">
        <f>($C236+$E242)*Inittialize!F$21</f>
        <v>1.4550144667164015E-5</v>
      </c>
      <c r="P266">
        <f>($C236+$E242)*Inittialize!G$21</f>
        <v>1.4550144667164015E-5</v>
      </c>
      <c r="Q266">
        <f>($C236+$E242)*Inittialize!H$21</f>
        <v>1.4550144667164015E-5</v>
      </c>
      <c r="R266">
        <f>($C236+$E242)*Inittialize!I$21</f>
        <v>1.4550144667164015E-5</v>
      </c>
      <c r="S266">
        <f>($C236+$E242)*Inittialize!J$21</f>
        <v>5.8200578668656062E-5</v>
      </c>
    </row>
    <row r="267" spans="2:19" x14ac:dyDescent="0.25">
      <c r="B267" s="399">
        <v>26</v>
      </c>
      <c r="C267" s="399">
        <f t="shared" si="37"/>
        <v>5.8200578668656062E-5</v>
      </c>
      <c r="I267">
        <v>16</v>
      </c>
      <c r="J267">
        <f>$E232*Inittialize!A$21</f>
        <v>1.5936631617923344E-8</v>
      </c>
      <c r="K267">
        <f>$E232*Inittialize!B$21</f>
        <v>1.5936631617923344E-8</v>
      </c>
      <c r="L267">
        <f>$E232*Inittialize!C$21</f>
        <v>1.5936631617923344E-8</v>
      </c>
      <c r="M267">
        <f>$E232*Inittialize!D$21</f>
        <v>1.5936631617923344E-8</v>
      </c>
      <c r="N267">
        <f>$E232*Inittialize!E$21</f>
        <v>1.5936631617923344E-8</v>
      </c>
      <c r="O267">
        <f>$E232*Inittialize!F$21</f>
        <v>1.5936631617923344E-8</v>
      </c>
      <c r="P267">
        <f>$E232*Inittialize!G$21</f>
        <v>1.5936631617923344E-8</v>
      </c>
      <c r="Q267">
        <f>$E232*Inittialize!H$21</f>
        <v>1.5936631617923344E-8</v>
      </c>
      <c r="R267">
        <f>$E232*Inittialize!I$21</f>
        <v>1.5936631617923344E-8</v>
      </c>
      <c r="S267">
        <f>$E232*Inittialize!J$21</f>
        <v>6.3746526471693374E-8</v>
      </c>
    </row>
    <row r="268" spans="2:19" x14ac:dyDescent="0.25">
      <c r="C268">
        <f>SUM(C255:C267)</f>
        <v>3.0942563949359973E-4</v>
      </c>
      <c r="D268" t="s">
        <v>2</v>
      </c>
      <c r="E268">
        <f>SUM(C268+E266)</f>
        <v>3.3541828566243271E-4</v>
      </c>
      <c r="F268">
        <f>H248</f>
        <v>0.9996645817143377</v>
      </c>
      <c r="H268">
        <f>SUM(E268:G268)</f>
        <v>1.0000000000000002</v>
      </c>
    </row>
    <row r="269" spans="2:19" x14ac:dyDescent="0.25">
      <c r="D269" t="s">
        <v>280</v>
      </c>
      <c r="E269">
        <f>SUM(C258:C262,E255:E259,E265)</f>
        <v>1.2900703294708947E-4</v>
      </c>
    </row>
    <row r="270" spans="2:19" x14ac:dyDescent="0.25">
      <c r="D270" t="s">
        <v>276</v>
      </c>
      <c r="E270">
        <f>SUM(C263:C267)</f>
        <v>1.8951842320034446E-4</v>
      </c>
      <c r="G270" t="s">
        <v>286</v>
      </c>
      <c r="H270">
        <f>E269+E270+F268</f>
        <v>0.99998310717048511</v>
      </c>
    </row>
    <row r="271" spans="2:19" x14ac:dyDescent="0.25">
      <c r="D271" t="s">
        <v>283</v>
      </c>
      <c r="E271">
        <f>SUM(C255:C257,E260:E264)</f>
        <v>1.6892829514998747E-5</v>
      </c>
    </row>
    <row r="272" spans="2:19" x14ac:dyDescent="0.25">
      <c r="E272">
        <f>SUM(E269:E271)</f>
        <v>3.3541828566243265E-4</v>
      </c>
    </row>
    <row r="274" spans="2:19" s="400" customFormat="1" x14ac:dyDescent="0.25"/>
    <row r="275" spans="2:19" x14ac:dyDescent="0.25">
      <c r="B275">
        <v>8</v>
      </c>
      <c r="J275">
        <v>1</v>
      </c>
      <c r="K275">
        <v>2</v>
      </c>
      <c r="L275">
        <v>3</v>
      </c>
      <c r="M275">
        <v>4</v>
      </c>
      <c r="N275">
        <v>5</v>
      </c>
      <c r="O275">
        <v>6</v>
      </c>
      <c r="P275">
        <v>7</v>
      </c>
      <c r="Q275">
        <v>8</v>
      </c>
      <c r="R275">
        <v>9</v>
      </c>
      <c r="S275">
        <v>10</v>
      </c>
    </row>
    <row r="276" spans="2:19" x14ac:dyDescent="0.25">
      <c r="B276" t="s">
        <v>282</v>
      </c>
      <c r="D276" t="s">
        <v>4</v>
      </c>
      <c r="I276">
        <v>14</v>
      </c>
      <c r="J276">
        <f t="shared" ref="J276:K278" si="38">$I276+J$166</f>
        <v>15</v>
      </c>
      <c r="K276">
        <f t="shared" si="38"/>
        <v>16</v>
      </c>
      <c r="L276">
        <f t="shared" ref="L276:S278" si="39">$I276+L$166</f>
        <v>17</v>
      </c>
      <c r="M276">
        <f t="shared" si="39"/>
        <v>18</v>
      </c>
      <c r="N276">
        <f t="shared" si="39"/>
        <v>19</v>
      </c>
      <c r="O276">
        <f t="shared" si="39"/>
        <v>20</v>
      </c>
      <c r="P276">
        <f t="shared" si="39"/>
        <v>21</v>
      </c>
      <c r="Q276">
        <f t="shared" si="39"/>
        <v>22</v>
      </c>
      <c r="R276">
        <f t="shared" si="39"/>
        <v>23</v>
      </c>
      <c r="S276">
        <f t="shared" si="39"/>
        <v>24</v>
      </c>
    </row>
    <row r="277" spans="2:19" x14ac:dyDescent="0.25">
      <c r="B277">
        <v>16</v>
      </c>
      <c r="C277">
        <f t="shared" ref="C277:C287" si="40">SUMIF($K$276:$S$278,B277,$K$281:$S$283)</f>
        <v>9.1942105488019304E-8</v>
      </c>
      <c r="D277" s="401">
        <v>25</v>
      </c>
      <c r="E277" s="401">
        <f>SUMIF($J$276:$J$278,15,$J$281:$J$283)</f>
        <v>9.1942105488019304E-8</v>
      </c>
      <c r="F277">
        <v>15</v>
      </c>
      <c r="I277">
        <v>15</v>
      </c>
      <c r="J277">
        <f t="shared" si="38"/>
        <v>16</v>
      </c>
      <c r="K277">
        <f t="shared" si="38"/>
        <v>17</v>
      </c>
      <c r="L277">
        <f t="shared" si="39"/>
        <v>18</v>
      </c>
      <c r="M277">
        <f t="shared" si="39"/>
        <v>19</v>
      </c>
      <c r="N277">
        <f t="shared" si="39"/>
        <v>20</v>
      </c>
      <c r="O277">
        <f t="shared" si="39"/>
        <v>21</v>
      </c>
      <c r="P277">
        <f t="shared" si="39"/>
        <v>22</v>
      </c>
      <c r="Q277">
        <f t="shared" si="39"/>
        <v>23</v>
      </c>
      <c r="R277">
        <f t="shared" si="39"/>
        <v>24</v>
      </c>
      <c r="S277">
        <f t="shared" si="39"/>
        <v>25</v>
      </c>
    </row>
    <row r="278" spans="2:19" x14ac:dyDescent="0.25">
      <c r="B278" s="398">
        <v>17</v>
      </c>
      <c r="C278" s="398">
        <f t="shared" si="40"/>
        <v>4.1312652732616676E-7</v>
      </c>
      <c r="D278" s="401">
        <v>26</v>
      </c>
      <c r="E278" s="401">
        <f>SUMIF($J$276:$J$278,16,$J$281:$J$283)</f>
        <v>3.2118442183814743E-7</v>
      </c>
      <c r="F278">
        <v>16</v>
      </c>
      <c r="I278">
        <v>16</v>
      </c>
      <c r="J278">
        <f t="shared" si="38"/>
        <v>17</v>
      </c>
      <c r="K278">
        <f t="shared" si="38"/>
        <v>18</v>
      </c>
      <c r="L278">
        <f t="shared" si="39"/>
        <v>19</v>
      </c>
      <c r="M278">
        <f t="shared" si="39"/>
        <v>20</v>
      </c>
      <c r="N278">
        <f t="shared" si="39"/>
        <v>21</v>
      </c>
      <c r="O278">
        <f t="shared" si="39"/>
        <v>22</v>
      </c>
      <c r="P278">
        <f t="shared" si="39"/>
        <v>23</v>
      </c>
      <c r="Q278">
        <f t="shared" si="39"/>
        <v>24</v>
      </c>
      <c r="R278">
        <f t="shared" si="39"/>
        <v>25</v>
      </c>
      <c r="S278">
        <f t="shared" si="39"/>
        <v>26</v>
      </c>
    </row>
    <row r="279" spans="2:19" x14ac:dyDescent="0.25">
      <c r="B279" s="398">
        <v>18</v>
      </c>
      <c r="C279" s="398">
        <f t="shared" si="40"/>
        <v>1.2822858978729093E-6</v>
      </c>
      <c r="D279" s="398">
        <v>17</v>
      </c>
      <c r="E279" s="398">
        <f>SUMIF($J$276:$J$278,17,$J$281:$J$283)</f>
        <v>8.6915937054674248E-7</v>
      </c>
    </row>
    <row r="280" spans="2:19" x14ac:dyDescent="0.25">
      <c r="B280" s="398">
        <v>19</v>
      </c>
      <c r="C280" s="398">
        <f t="shared" si="40"/>
        <v>1.2822858978729093E-6</v>
      </c>
      <c r="E280">
        <f>SUM(E277:E279)</f>
        <v>1.2822858978729093E-6</v>
      </c>
      <c r="J280">
        <v>1</v>
      </c>
      <c r="K280">
        <v>2</v>
      </c>
      <c r="L280">
        <v>3</v>
      </c>
      <c r="M280">
        <v>4</v>
      </c>
      <c r="N280">
        <v>5</v>
      </c>
      <c r="O280">
        <v>6</v>
      </c>
      <c r="P280">
        <v>7</v>
      </c>
      <c r="Q280">
        <v>8</v>
      </c>
      <c r="R280">
        <v>9</v>
      </c>
      <c r="S280">
        <v>10</v>
      </c>
    </row>
    <row r="281" spans="2:19" x14ac:dyDescent="0.25">
      <c r="B281" s="398">
        <v>20</v>
      </c>
      <c r="C281" s="398">
        <f t="shared" si="40"/>
        <v>1.2822858978729093E-6</v>
      </c>
      <c r="I281">
        <v>14</v>
      </c>
      <c r="J281">
        <f>($C255+$E262)*Inittialize!A$21</f>
        <v>9.1942105488019304E-8</v>
      </c>
      <c r="K281">
        <f>($C255+$E262)*Inittialize!B$21</f>
        <v>9.1942105488019304E-8</v>
      </c>
      <c r="L281">
        <f>($C255+$E262)*Inittialize!C$21</f>
        <v>9.1942105488019304E-8</v>
      </c>
      <c r="M281">
        <f>($C255+$E262)*Inittialize!D$21</f>
        <v>9.1942105488019304E-8</v>
      </c>
      <c r="N281">
        <f>($C255+$E262)*Inittialize!E$21</f>
        <v>9.1942105488019304E-8</v>
      </c>
      <c r="O281">
        <f>($C255+$E262)*Inittialize!F$21</f>
        <v>9.1942105488019304E-8</v>
      </c>
      <c r="P281">
        <f>($C255+$E262)*Inittialize!G$21</f>
        <v>9.1942105488019304E-8</v>
      </c>
      <c r="Q281">
        <f>($C255+$E262)*Inittialize!H$21</f>
        <v>9.1942105488019304E-8</v>
      </c>
      <c r="R281">
        <f>($C255+$E262)*Inittialize!I$21</f>
        <v>9.1942105488019304E-8</v>
      </c>
      <c r="S281">
        <f>($C255+$E262)*Inittialize!J$21</f>
        <v>3.6776842195207722E-7</v>
      </c>
    </row>
    <row r="282" spans="2:19" x14ac:dyDescent="0.25">
      <c r="B282" s="398">
        <v>21</v>
      </c>
      <c r="C282" s="398">
        <f t="shared" si="40"/>
        <v>1.2822858978729093E-6</v>
      </c>
      <c r="D282" t="s">
        <v>2</v>
      </c>
      <c r="E282">
        <f>SUM(C288+E280)</f>
        <v>1.6669716672347819E-5</v>
      </c>
      <c r="F282">
        <f>H270</f>
        <v>0.99998310717048511</v>
      </c>
      <c r="H282">
        <f>SUM(E282:G282)</f>
        <v>0.99999977688715747</v>
      </c>
      <c r="I282">
        <v>15</v>
      </c>
      <c r="J282">
        <f>($C256+$E263)*Inittialize!A$21</f>
        <v>3.2118442183814743E-7</v>
      </c>
      <c r="K282">
        <f>($C256+$E263)*Inittialize!B$21</f>
        <v>3.2118442183814743E-7</v>
      </c>
      <c r="L282">
        <f>($C256+$E263)*Inittialize!C$21</f>
        <v>3.2118442183814743E-7</v>
      </c>
      <c r="M282">
        <f>($C256+$E263)*Inittialize!D$21</f>
        <v>3.2118442183814743E-7</v>
      </c>
      <c r="N282">
        <f>($C256+$E263)*Inittialize!E$21</f>
        <v>3.2118442183814743E-7</v>
      </c>
      <c r="O282">
        <f>($C256+$E263)*Inittialize!F$21</f>
        <v>3.2118442183814743E-7</v>
      </c>
      <c r="P282">
        <f>($C256+$E263)*Inittialize!G$21</f>
        <v>3.2118442183814743E-7</v>
      </c>
      <c r="Q282">
        <f>($C256+$E263)*Inittialize!H$21</f>
        <v>3.2118442183814743E-7</v>
      </c>
      <c r="R282">
        <f>($C256+$E263)*Inittialize!I$21</f>
        <v>3.2118442183814743E-7</v>
      </c>
      <c r="S282">
        <f>($C256+$E263)*Inittialize!J$21</f>
        <v>1.2847376873525897E-6</v>
      </c>
    </row>
    <row r="283" spans="2:19" x14ac:dyDescent="0.25">
      <c r="B283" s="399">
        <v>22</v>
      </c>
      <c r="C283" s="399">
        <f t="shared" si="40"/>
        <v>1.2822858978729093E-6</v>
      </c>
      <c r="D283" t="s">
        <v>280</v>
      </c>
      <c r="E283">
        <f>SUM(C278:C282,E279)</f>
        <v>6.4114294893645467E-6</v>
      </c>
      <c r="I283">
        <v>16</v>
      </c>
      <c r="J283">
        <f>($C257+$E264)*Inittialize!A$21</f>
        <v>8.6915937054674248E-7</v>
      </c>
      <c r="K283">
        <f>($C257+$E264)*Inittialize!B$21</f>
        <v>8.6915937054674248E-7</v>
      </c>
      <c r="L283">
        <f>($C257+$E264)*Inittialize!C$21</f>
        <v>8.6915937054674248E-7</v>
      </c>
      <c r="M283">
        <f>($C257+$E264)*Inittialize!D$21</f>
        <v>8.6915937054674248E-7</v>
      </c>
      <c r="N283">
        <f>($C257+$E264)*Inittialize!E$21</f>
        <v>8.6915937054674248E-7</v>
      </c>
      <c r="O283">
        <f>($C257+$E264)*Inittialize!F$21</f>
        <v>8.6915937054674248E-7</v>
      </c>
      <c r="P283">
        <f>($C257+$E264)*Inittialize!G$21</f>
        <v>8.6915937054674248E-7</v>
      </c>
      <c r="Q283">
        <f>($C257+$E264)*Inittialize!H$21</f>
        <v>8.6915937054674248E-7</v>
      </c>
      <c r="R283">
        <f>($C257+$E264)*Inittialize!I$21</f>
        <v>8.6915937054674248E-7</v>
      </c>
      <c r="S283">
        <f>($C257+$E264)*Inittialize!J$21</f>
        <v>3.4766374821869699E-6</v>
      </c>
    </row>
    <row r="284" spans="2:19" x14ac:dyDescent="0.25">
      <c r="B284" s="399">
        <v>23</v>
      </c>
      <c r="C284" s="399">
        <f t="shared" si="40"/>
        <v>1.2822858978729093E-6</v>
      </c>
      <c r="D284" t="s">
        <v>276</v>
      </c>
      <c r="E284">
        <f>SUM(C283:C287)</f>
        <v>9.7532185501690879E-6</v>
      </c>
      <c r="G284" t="s">
        <v>286</v>
      </c>
      <c r="H284">
        <f>E283+E284+F282</f>
        <v>0.99999927181852466</v>
      </c>
    </row>
    <row r="285" spans="2:19" x14ac:dyDescent="0.25">
      <c r="B285" s="399">
        <v>24</v>
      </c>
      <c r="C285" s="399">
        <f t="shared" si="40"/>
        <v>1.5581122143369671E-6</v>
      </c>
      <c r="D285" t="s">
        <v>283</v>
      </c>
      <c r="E285">
        <f>SUM(C277:C277,E277:E278)</f>
        <v>5.0506863281418604E-7</v>
      </c>
    </row>
    <row r="286" spans="2:19" x14ac:dyDescent="0.25">
      <c r="B286" s="399">
        <v>25</v>
      </c>
      <c r="C286" s="399">
        <f t="shared" si="40"/>
        <v>2.1538970578993322E-6</v>
      </c>
      <c r="E286">
        <f>SUM(E283:E285)</f>
        <v>1.6669716672347822E-5</v>
      </c>
    </row>
    <row r="287" spans="2:19" x14ac:dyDescent="0.25">
      <c r="B287" s="399">
        <v>26</v>
      </c>
      <c r="C287" s="399">
        <f t="shared" si="40"/>
        <v>3.4766374821869699E-6</v>
      </c>
    </row>
    <row r="288" spans="2:19" x14ac:dyDescent="0.25">
      <c r="C288">
        <f>SUM(C277:C287)</f>
        <v>1.5387430774474909E-5</v>
      </c>
    </row>
    <row r="290" s="400" customFormat="1" x14ac:dyDescent="0.25"/>
  </sheetData>
  <sheetProtection sheet="1" objects="1" scenarios="1"/>
  <mergeCells count="790">
    <mergeCell ref="XFA1:XFD1"/>
    <mergeCell ref="XAZ1:XBT1"/>
    <mergeCell ref="XBU1:XCO1"/>
    <mergeCell ref="XCP1:XDJ1"/>
    <mergeCell ref="XDK1:XEE1"/>
    <mergeCell ref="XEF1:XEZ1"/>
    <mergeCell ref="WWY1:WXS1"/>
    <mergeCell ref="WXT1:WYN1"/>
    <mergeCell ref="WYO1:WZI1"/>
    <mergeCell ref="WZJ1:XAD1"/>
    <mergeCell ref="XAE1:XAY1"/>
    <mergeCell ref="WSX1:WTR1"/>
    <mergeCell ref="WTS1:WUM1"/>
    <mergeCell ref="WUN1:WVH1"/>
    <mergeCell ref="WVI1:WWC1"/>
    <mergeCell ref="WWD1:WWX1"/>
    <mergeCell ref="WOW1:WPQ1"/>
    <mergeCell ref="WPR1:WQL1"/>
    <mergeCell ref="WQM1:WRG1"/>
    <mergeCell ref="WRH1:WSB1"/>
    <mergeCell ref="WSC1:WSW1"/>
    <mergeCell ref="WKV1:WLP1"/>
    <mergeCell ref="WLQ1:WMK1"/>
    <mergeCell ref="WML1:WNF1"/>
    <mergeCell ref="WNG1:WOA1"/>
    <mergeCell ref="WOB1:WOV1"/>
    <mergeCell ref="WGU1:WHO1"/>
    <mergeCell ref="WHP1:WIJ1"/>
    <mergeCell ref="WIK1:WJE1"/>
    <mergeCell ref="WJF1:WJZ1"/>
    <mergeCell ref="WKA1:WKU1"/>
    <mergeCell ref="WCT1:WDN1"/>
    <mergeCell ref="WDO1:WEI1"/>
    <mergeCell ref="WEJ1:WFD1"/>
    <mergeCell ref="WFE1:WFY1"/>
    <mergeCell ref="WFZ1:WGT1"/>
    <mergeCell ref="VYS1:VZM1"/>
    <mergeCell ref="VZN1:WAH1"/>
    <mergeCell ref="WAI1:WBC1"/>
    <mergeCell ref="WBD1:WBX1"/>
    <mergeCell ref="WBY1:WCS1"/>
    <mergeCell ref="VUR1:VVL1"/>
    <mergeCell ref="VVM1:VWG1"/>
    <mergeCell ref="VWH1:VXB1"/>
    <mergeCell ref="VXC1:VXW1"/>
    <mergeCell ref="VXX1:VYR1"/>
    <mergeCell ref="VQQ1:VRK1"/>
    <mergeCell ref="VRL1:VSF1"/>
    <mergeCell ref="VSG1:VTA1"/>
    <mergeCell ref="VTB1:VTV1"/>
    <mergeCell ref="VTW1:VUQ1"/>
    <mergeCell ref="VMP1:VNJ1"/>
    <mergeCell ref="VNK1:VOE1"/>
    <mergeCell ref="VOF1:VOZ1"/>
    <mergeCell ref="VPA1:VPU1"/>
    <mergeCell ref="VPV1:VQP1"/>
    <mergeCell ref="VIO1:VJI1"/>
    <mergeCell ref="VJJ1:VKD1"/>
    <mergeCell ref="VKE1:VKY1"/>
    <mergeCell ref="VKZ1:VLT1"/>
    <mergeCell ref="VLU1:VMO1"/>
    <mergeCell ref="VEN1:VFH1"/>
    <mergeCell ref="VFI1:VGC1"/>
    <mergeCell ref="VGD1:VGX1"/>
    <mergeCell ref="VGY1:VHS1"/>
    <mergeCell ref="VHT1:VIN1"/>
    <mergeCell ref="VAM1:VBG1"/>
    <mergeCell ref="VBH1:VCB1"/>
    <mergeCell ref="VCC1:VCW1"/>
    <mergeCell ref="VCX1:VDR1"/>
    <mergeCell ref="VDS1:VEM1"/>
    <mergeCell ref="UWL1:UXF1"/>
    <mergeCell ref="UXG1:UYA1"/>
    <mergeCell ref="UYB1:UYV1"/>
    <mergeCell ref="UYW1:UZQ1"/>
    <mergeCell ref="UZR1:VAL1"/>
    <mergeCell ref="USK1:UTE1"/>
    <mergeCell ref="UTF1:UTZ1"/>
    <mergeCell ref="UUA1:UUU1"/>
    <mergeCell ref="UUV1:UVP1"/>
    <mergeCell ref="UVQ1:UWK1"/>
    <mergeCell ref="UOJ1:UPD1"/>
    <mergeCell ref="UPE1:UPY1"/>
    <mergeCell ref="UPZ1:UQT1"/>
    <mergeCell ref="UQU1:URO1"/>
    <mergeCell ref="URP1:USJ1"/>
    <mergeCell ref="UKI1:ULC1"/>
    <mergeCell ref="ULD1:ULX1"/>
    <mergeCell ref="ULY1:UMS1"/>
    <mergeCell ref="UMT1:UNN1"/>
    <mergeCell ref="UNO1:UOI1"/>
    <mergeCell ref="UGH1:UHB1"/>
    <mergeCell ref="UHC1:UHW1"/>
    <mergeCell ref="UHX1:UIR1"/>
    <mergeCell ref="UIS1:UJM1"/>
    <mergeCell ref="UJN1:UKH1"/>
    <mergeCell ref="UCG1:UDA1"/>
    <mergeCell ref="UDB1:UDV1"/>
    <mergeCell ref="UDW1:UEQ1"/>
    <mergeCell ref="UER1:UFL1"/>
    <mergeCell ref="UFM1:UGG1"/>
    <mergeCell ref="TYF1:TYZ1"/>
    <mergeCell ref="TZA1:TZU1"/>
    <mergeCell ref="TZV1:UAP1"/>
    <mergeCell ref="UAQ1:UBK1"/>
    <mergeCell ref="UBL1:UCF1"/>
    <mergeCell ref="TUE1:TUY1"/>
    <mergeCell ref="TUZ1:TVT1"/>
    <mergeCell ref="TVU1:TWO1"/>
    <mergeCell ref="TWP1:TXJ1"/>
    <mergeCell ref="TXK1:TYE1"/>
    <mergeCell ref="TQD1:TQX1"/>
    <mergeCell ref="TQY1:TRS1"/>
    <mergeCell ref="TRT1:TSN1"/>
    <mergeCell ref="TSO1:TTI1"/>
    <mergeCell ref="TTJ1:TUD1"/>
    <mergeCell ref="TMC1:TMW1"/>
    <mergeCell ref="TMX1:TNR1"/>
    <mergeCell ref="TNS1:TOM1"/>
    <mergeCell ref="TON1:TPH1"/>
    <mergeCell ref="TPI1:TQC1"/>
    <mergeCell ref="TIB1:TIV1"/>
    <mergeCell ref="TIW1:TJQ1"/>
    <mergeCell ref="TJR1:TKL1"/>
    <mergeCell ref="TKM1:TLG1"/>
    <mergeCell ref="TLH1:TMB1"/>
    <mergeCell ref="TEA1:TEU1"/>
    <mergeCell ref="TEV1:TFP1"/>
    <mergeCell ref="TFQ1:TGK1"/>
    <mergeCell ref="TGL1:THF1"/>
    <mergeCell ref="THG1:TIA1"/>
    <mergeCell ref="SZZ1:TAT1"/>
    <mergeCell ref="TAU1:TBO1"/>
    <mergeCell ref="TBP1:TCJ1"/>
    <mergeCell ref="TCK1:TDE1"/>
    <mergeCell ref="TDF1:TDZ1"/>
    <mergeCell ref="SVY1:SWS1"/>
    <mergeCell ref="SWT1:SXN1"/>
    <mergeCell ref="SXO1:SYI1"/>
    <mergeCell ref="SYJ1:SZD1"/>
    <mergeCell ref="SZE1:SZY1"/>
    <mergeCell ref="SRX1:SSR1"/>
    <mergeCell ref="SSS1:STM1"/>
    <mergeCell ref="STN1:SUH1"/>
    <mergeCell ref="SUI1:SVC1"/>
    <mergeCell ref="SVD1:SVX1"/>
    <mergeCell ref="SNW1:SOQ1"/>
    <mergeCell ref="SOR1:SPL1"/>
    <mergeCell ref="SPM1:SQG1"/>
    <mergeCell ref="SQH1:SRB1"/>
    <mergeCell ref="SRC1:SRW1"/>
    <mergeCell ref="SJV1:SKP1"/>
    <mergeCell ref="SKQ1:SLK1"/>
    <mergeCell ref="SLL1:SMF1"/>
    <mergeCell ref="SMG1:SNA1"/>
    <mergeCell ref="SNB1:SNV1"/>
    <mergeCell ref="SFU1:SGO1"/>
    <mergeCell ref="SGP1:SHJ1"/>
    <mergeCell ref="SHK1:SIE1"/>
    <mergeCell ref="SIF1:SIZ1"/>
    <mergeCell ref="SJA1:SJU1"/>
    <mergeCell ref="SBT1:SCN1"/>
    <mergeCell ref="SCO1:SDI1"/>
    <mergeCell ref="SDJ1:SED1"/>
    <mergeCell ref="SEE1:SEY1"/>
    <mergeCell ref="SEZ1:SFT1"/>
    <mergeCell ref="RXS1:RYM1"/>
    <mergeCell ref="RYN1:RZH1"/>
    <mergeCell ref="RZI1:SAC1"/>
    <mergeCell ref="SAD1:SAX1"/>
    <mergeCell ref="SAY1:SBS1"/>
    <mergeCell ref="RTR1:RUL1"/>
    <mergeCell ref="RUM1:RVG1"/>
    <mergeCell ref="RVH1:RWB1"/>
    <mergeCell ref="RWC1:RWW1"/>
    <mergeCell ref="RWX1:RXR1"/>
    <mergeCell ref="RPQ1:RQK1"/>
    <mergeCell ref="RQL1:RRF1"/>
    <mergeCell ref="RRG1:RSA1"/>
    <mergeCell ref="RSB1:RSV1"/>
    <mergeCell ref="RSW1:RTQ1"/>
    <mergeCell ref="RLP1:RMJ1"/>
    <mergeCell ref="RMK1:RNE1"/>
    <mergeCell ref="RNF1:RNZ1"/>
    <mergeCell ref="ROA1:ROU1"/>
    <mergeCell ref="ROV1:RPP1"/>
    <mergeCell ref="RHO1:RII1"/>
    <mergeCell ref="RIJ1:RJD1"/>
    <mergeCell ref="RJE1:RJY1"/>
    <mergeCell ref="RJZ1:RKT1"/>
    <mergeCell ref="RKU1:RLO1"/>
    <mergeCell ref="RDN1:REH1"/>
    <mergeCell ref="REI1:RFC1"/>
    <mergeCell ref="RFD1:RFX1"/>
    <mergeCell ref="RFY1:RGS1"/>
    <mergeCell ref="RGT1:RHN1"/>
    <mergeCell ref="QZM1:RAG1"/>
    <mergeCell ref="RAH1:RBB1"/>
    <mergeCell ref="RBC1:RBW1"/>
    <mergeCell ref="RBX1:RCR1"/>
    <mergeCell ref="RCS1:RDM1"/>
    <mergeCell ref="QVL1:QWF1"/>
    <mergeCell ref="QWG1:QXA1"/>
    <mergeCell ref="QXB1:QXV1"/>
    <mergeCell ref="QXW1:QYQ1"/>
    <mergeCell ref="QYR1:QZL1"/>
    <mergeCell ref="QRK1:QSE1"/>
    <mergeCell ref="QSF1:QSZ1"/>
    <mergeCell ref="QTA1:QTU1"/>
    <mergeCell ref="QTV1:QUP1"/>
    <mergeCell ref="QUQ1:QVK1"/>
    <mergeCell ref="QNJ1:QOD1"/>
    <mergeCell ref="QOE1:QOY1"/>
    <mergeCell ref="QOZ1:QPT1"/>
    <mergeCell ref="QPU1:QQO1"/>
    <mergeCell ref="QQP1:QRJ1"/>
    <mergeCell ref="QJI1:QKC1"/>
    <mergeCell ref="QKD1:QKX1"/>
    <mergeCell ref="QKY1:QLS1"/>
    <mergeCell ref="QLT1:QMN1"/>
    <mergeCell ref="QMO1:QNI1"/>
    <mergeCell ref="QFH1:QGB1"/>
    <mergeCell ref="QGC1:QGW1"/>
    <mergeCell ref="QGX1:QHR1"/>
    <mergeCell ref="QHS1:QIM1"/>
    <mergeCell ref="QIN1:QJH1"/>
    <mergeCell ref="QBG1:QCA1"/>
    <mergeCell ref="QCB1:QCV1"/>
    <mergeCell ref="QCW1:QDQ1"/>
    <mergeCell ref="QDR1:QEL1"/>
    <mergeCell ref="QEM1:QFG1"/>
    <mergeCell ref="PXF1:PXZ1"/>
    <mergeCell ref="PYA1:PYU1"/>
    <mergeCell ref="PYV1:PZP1"/>
    <mergeCell ref="PZQ1:QAK1"/>
    <mergeCell ref="QAL1:QBF1"/>
    <mergeCell ref="PTE1:PTY1"/>
    <mergeCell ref="PTZ1:PUT1"/>
    <mergeCell ref="PUU1:PVO1"/>
    <mergeCell ref="PVP1:PWJ1"/>
    <mergeCell ref="PWK1:PXE1"/>
    <mergeCell ref="PPD1:PPX1"/>
    <mergeCell ref="PPY1:PQS1"/>
    <mergeCell ref="PQT1:PRN1"/>
    <mergeCell ref="PRO1:PSI1"/>
    <mergeCell ref="PSJ1:PTD1"/>
    <mergeCell ref="PLC1:PLW1"/>
    <mergeCell ref="PLX1:PMR1"/>
    <mergeCell ref="PMS1:PNM1"/>
    <mergeCell ref="PNN1:POH1"/>
    <mergeCell ref="POI1:PPC1"/>
    <mergeCell ref="PHB1:PHV1"/>
    <mergeCell ref="PHW1:PIQ1"/>
    <mergeCell ref="PIR1:PJL1"/>
    <mergeCell ref="PJM1:PKG1"/>
    <mergeCell ref="PKH1:PLB1"/>
    <mergeCell ref="PDA1:PDU1"/>
    <mergeCell ref="PDV1:PEP1"/>
    <mergeCell ref="PEQ1:PFK1"/>
    <mergeCell ref="PFL1:PGF1"/>
    <mergeCell ref="PGG1:PHA1"/>
    <mergeCell ref="OYZ1:OZT1"/>
    <mergeCell ref="OZU1:PAO1"/>
    <mergeCell ref="PAP1:PBJ1"/>
    <mergeCell ref="PBK1:PCE1"/>
    <mergeCell ref="PCF1:PCZ1"/>
    <mergeCell ref="OUY1:OVS1"/>
    <mergeCell ref="OVT1:OWN1"/>
    <mergeCell ref="OWO1:OXI1"/>
    <mergeCell ref="OXJ1:OYD1"/>
    <mergeCell ref="OYE1:OYY1"/>
    <mergeCell ref="OQX1:ORR1"/>
    <mergeCell ref="ORS1:OSM1"/>
    <mergeCell ref="OSN1:OTH1"/>
    <mergeCell ref="OTI1:OUC1"/>
    <mergeCell ref="OUD1:OUX1"/>
    <mergeCell ref="OMW1:ONQ1"/>
    <mergeCell ref="ONR1:OOL1"/>
    <mergeCell ref="OOM1:OPG1"/>
    <mergeCell ref="OPH1:OQB1"/>
    <mergeCell ref="OQC1:OQW1"/>
    <mergeCell ref="OIV1:OJP1"/>
    <mergeCell ref="OJQ1:OKK1"/>
    <mergeCell ref="OKL1:OLF1"/>
    <mergeCell ref="OLG1:OMA1"/>
    <mergeCell ref="OMB1:OMV1"/>
    <mergeCell ref="OEU1:OFO1"/>
    <mergeCell ref="OFP1:OGJ1"/>
    <mergeCell ref="OGK1:OHE1"/>
    <mergeCell ref="OHF1:OHZ1"/>
    <mergeCell ref="OIA1:OIU1"/>
    <mergeCell ref="OAT1:OBN1"/>
    <mergeCell ref="OBO1:OCI1"/>
    <mergeCell ref="OCJ1:ODD1"/>
    <mergeCell ref="ODE1:ODY1"/>
    <mergeCell ref="ODZ1:OET1"/>
    <mergeCell ref="NWS1:NXM1"/>
    <mergeCell ref="NXN1:NYH1"/>
    <mergeCell ref="NYI1:NZC1"/>
    <mergeCell ref="NZD1:NZX1"/>
    <mergeCell ref="NZY1:OAS1"/>
    <mergeCell ref="NSR1:NTL1"/>
    <mergeCell ref="NTM1:NUG1"/>
    <mergeCell ref="NUH1:NVB1"/>
    <mergeCell ref="NVC1:NVW1"/>
    <mergeCell ref="NVX1:NWR1"/>
    <mergeCell ref="NOQ1:NPK1"/>
    <mergeCell ref="NPL1:NQF1"/>
    <mergeCell ref="NQG1:NRA1"/>
    <mergeCell ref="NRB1:NRV1"/>
    <mergeCell ref="NRW1:NSQ1"/>
    <mergeCell ref="NKP1:NLJ1"/>
    <mergeCell ref="NLK1:NME1"/>
    <mergeCell ref="NMF1:NMZ1"/>
    <mergeCell ref="NNA1:NNU1"/>
    <mergeCell ref="NNV1:NOP1"/>
    <mergeCell ref="NGO1:NHI1"/>
    <mergeCell ref="NHJ1:NID1"/>
    <mergeCell ref="NIE1:NIY1"/>
    <mergeCell ref="NIZ1:NJT1"/>
    <mergeCell ref="NJU1:NKO1"/>
    <mergeCell ref="NCN1:NDH1"/>
    <mergeCell ref="NDI1:NEC1"/>
    <mergeCell ref="NED1:NEX1"/>
    <mergeCell ref="NEY1:NFS1"/>
    <mergeCell ref="NFT1:NGN1"/>
    <mergeCell ref="MYM1:MZG1"/>
    <mergeCell ref="MZH1:NAB1"/>
    <mergeCell ref="NAC1:NAW1"/>
    <mergeCell ref="NAX1:NBR1"/>
    <mergeCell ref="NBS1:NCM1"/>
    <mergeCell ref="MUL1:MVF1"/>
    <mergeCell ref="MVG1:MWA1"/>
    <mergeCell ref="MWB1:MWV1"/>
    <mergeCell ref="MWW1:MXQ1"/>
    <mergeCell ref="MXR1:MYL1"/>
    <mergeCell ref="MQK1:MRE1"/>
    <mergeCell ref="MRF1:MRZ1"/>
    <mergeCell ref="MSA1:MSU1"/>
    <mergeCell ref="MSV1:MTP1"/>
    <mergeCell ref="MTQ1:MUK1"/>
    <mergeCell ref="MMJ1:MND1"/>
    <mergeCell ref="MNE1:MNY1"/>
    <mergeCell ref="MNZ1:MOT1"/>
    <mergeCell ref="MOU1:MPO1"/>
    <mergeCell ref="MPP1:MQJ1"/>
    <mergeCell ref="MII1:MJC1"/>
    <mergeCell ref="MJD1:MJX1"/>
    <mergeCell ref="MJY1:MKS1"/>
    <mergeCell ref="MKT1:MLN1"/>
    <mergeCell ref="MLO1:MMI1"/>
    <mergeCell ref="MEH1:MFB1"/>
    <mergeCell ref="MFC1:MFW1"/>
    <mergeCell ref="MFX1:MGR1"/>
    <mergeCell ref="MGS1:MHM1"/>
    <mergeCell ref="MHN1:MIH1"/>
    <mergeCell ref="MAG1:MBA1"/>
    <mergeCell ref="MBB1:MBV1"/>
    <mergeCell ref="MBW1:MCQ1"/>
    <mergeCell ref="MCR1:MDL1"/>
    <mergeCell ref="MDM1:MEG1"/>
    <mergeCell ref="LWF1:LWZ1"/>
    <mergeCell ref="LXA1:LXU1"/>
    <mergeCell ref="LXV1:LYP1"/>
    <mergeCell ref="LYQ1:LZK1"/>
    <mergeCell ref="LZL1:MAF1"/>
    <mergeCell ref="LSE1:LSY1"/>
    <mergeCell ref="LSZ1:LTT1"/>
    <mergeCell ref="LTU1:LUO1"/>
    <mergeCell ref="LUP1:LVJ1"/>
    <mergeCell ref="LVK1:LWE1"/>
    <mergeCell ref="LOD1:LOX1"/>
    <mergeCell ref="LOY1:LPS1"/>
    <mergeCell ref="LPT1:LQN1"/>
    <mergeCell ref="LQO1:LRI1"/>
    <mergeCell ref="LRJ1:LSD1"/>
    <mergeCell ref="LKC1:LKW1"/>
    <mergeCell ref="LKX1:LLR1"/>
    <mergeCell ref="LLS1:LMM1"/>
    <mergeCell ref="LMN1:LNH1"/>
    <mergeCell ref="LNI1:LOC1"/>
    <mergeCell ref="LGB1:LGV1"/>
    <mergeCell ref="LGW1:LHQ1"/>
    <mergeCell ref="LHR1:LIL1"/>
    <mergeCell ref="LIM1:LJG1"/>
    <mergeCell ref="LJH1:LKB1"/>
    <mergeCell ref="LCA1:LCU1"/>
    <mergeCell ref="LCV1:LDP1"/>
    <mergeCell ref="LDQ1:LEK1"/>
    <mergeCell ref="LEL1:LFF1"/>
    <mergeCell ref="LFG1:LGA1"/>
    <mergeCell ref="KXZ1:KYT1"/>
    <mergeCell ref="KYU1:KZO1"/>
    <mergeCell ref="KZP1:LAJ1"/>
    <mergeCell ref="LAK1:LBE1"/>
    <mergeCell ref="LBF1:LBZ1"/>
    <mergeCell ref="KTY1:KUS1"/>
    <mergeCell ref="KUT1:KVN1"/>
    <mergeCell ref="KVO1:KWI1"/>
    <mergeCell ref="KWJ1:KXD1"/>
    <mergeCell ref="KXE1:KXY1"/>
    <mergeCell ref="KPX1:KQR1"/>
    <mergeCell ref="KQS1:KRM1"/>
    <mergeCell ref="KRN1:KSH1"/>
    <mergeCell ref="KSI1:KTC1"/>
    <mergeCell ref="KTD1:KTX1"/>
    <mergeCell ref="KLW1:KMQ1"/>
    <mergeCell ref="KMR1:KNL1"/>
    <mergeCell ref="KNM1:KOG1"/>
    <mergeCell ref="KOH1:KPB1"/>
    <mergeCell ref="KPC1:KPW1"/>
    <mergeCell ref="KHV1:KIP1"/>
    <mergeCell ref="KIQ1:KJK1"/>
    <mergeCell ref="KJL1:KKF1"/>
    <mergeCell ref="KKG1:KLA1"/>
    <mergeCell ref="KLB1:KLV1"/>
    <mergeCell ref="KDU1:KEO1"/>
    <mergeCell ref="KEP1:KFJ1"/>
    <mergeCell ref="KFK1:KGE1"/>
    <mergeCell ref="KGF1:KGZ1"/>
    <mergeCell ref="KHA1:KHU1"/>
    <mergeCell ref="JZT1:KAN1"/>
    <mergeCell ref="KAO1:KBI1"/>
    <mergeCell ref="KBJ1:KCD1"/>
    <mergeCell ref="KCE1:KCY1"/>
    <mergeCell ref="KCZ1:KDT1"/>
    <mergeCell ref="JVS1:JWM1"/>
    <mergeCell ref="JWN1:JXH1"/>
    <mergeCell ref="JXI1:JYC1"/>
    <mergeCell ref="JYD1:JYX1"/>
    <mergeCell ref="JYY1:JZS1"/>
    <mergeCell ref="JRR1:JSL1"/>
    <mergeCell ref="JSM1:JTG1"/>
    <mergeCell ref="JTH1:JUB1"/>
    <mergeCell ref="JUC1:JUW1"/>
    <mergeCell ref="JUX1:JVR1"/>
    <mergeCell ref="JNQ1:JOK1"/>
    <mergeCell ref="JOL1:JPF1"/>
    <mergeCell ref="JPG1:JQA1"/>
    <mergeCell ref="JQB1:JQV1"/>
    <mergeCell ref="JQW1:JRQ1"/>
    <mergeCell ref="JJP1:JKJ1"/>
    <mergeCell ref="JKK1:JLE1"/>
    <mergeCell ref="JLF1:JLZ1"/>
    <mergeCell ref="JMA1:JMU1"/>
    <mergeCell ref="JMV1:JNP1"/>
    <mergeCell ref="JFO1:JGI1"/>
    <mergeCell ref="JGJ1:JHD1"/>
    <mergeCell ref="JHE1:JHY1"/>
    <mergeCell ref="JHZ1:JIT1"/>
    <mergeCell ref="JIU1:JJO1"/>
    <mergeCell ref="JBN1:JCH1"/>
    <mergeCell ref="JCI1:JDC1"/>
    <mergeCell ref="JDD1:JDX1"/>
    <mergeCell ref="JDY1:JES1"/>
    <mergeCell ref="JET1:JFN1"/>
    <mergeCell ref="IXM1:IYG1"/>
    <mergeCell ref="IYH1:IZB1"/>
    <mergeCell ref="IZC1:IZW1"/>
    <mergeCell ref="IZX1:JAR1"/>
    <mergeCell ref="JAS1:JBM1"/>
    <mergeCell ref="ITL1:IUF1"/>
    <mergeCell ref="IUG1:IVA1"/>
    <mergeCell ref="IVB1:IVV1"/>
    <mergeCell ref="IVW1:IWQ1"/>
    <mergeCell ref="IWR1:IXL1"/>
    <mergeCell ref="IPK1:IQE1"/>
    <mergeCell ref="IQF1:IQZ1"/>
    <mergeCell ref="IRA1:IRU1"/>
    <mergeCell ref="IRV1:ISP1"/>
    <mergeCell ref="ISQ1:ITK1"/>
    <mergeCell ref="ILJ1:IMD1"/>
    <mergeCell ref="IME1:IMY1"/>
    <mergeCell ref="IMZ1:INT1"/>
    <mergeCell ref="INU1:IOO1"/>
    <mergeCell ref="IOP1:IPJ1"/>
    <mergeCell ref="IHI1:IIC1"/>
    <mergeCell ref="IID1:IIX1"/>
    <mergeCell ref="IIY1:IJS1"/>
    <mergeCell ref="IJT1:IKN1"/>
    <mergeCell ref="IKO1:ILI1"/>
    <mergeCell ref="IDH1:IEB1"/>
    <mergeCell ref="IEC1:IEW1"/>
    <mergeCell ref="IEX1:IFR1"/>
    <mergeCell ref="IFS1:IGM1"/>
    <mergeCell ref="IGN1:IHH1"/>
    <mergeCell ref="HZG1:IAA1"/>
    <mergeCell ref="IAB1:IAV1"/>
    <mergeCell ref="IAW1:IBQ1"/>
    <mergeCell ref="IBR1:ICL1"/>
    <mergeCell ref="ICM1:IDG1"/>
    <mergeCell ref="HVF1:HVZ1"/>
    <mergeCell ref="HWA1:HWU1"/>
    <mergeCell ref="HWV1:HXP1"/>
    <mergeCell ref="HXQ1:HYK1"/>
    <mergeCell ref="HYL1:HZF1"/>
    <mergeCell ref="HRE1:HRY1"/>
    <mergeCell ref="HRZ1:HST1"/>
    <mergeCell ref="HSU1:HTO1"/>
    <mergeCell ref="HTP1:HUJ1"/>
    <mergeCell ref="HUK1:HVE1"/>
    <mergeCell ref="HND1:HNX1"/>
    <mergeCell ref="HNY1:HOS1"/>
    <mergeCell ref="HOT1:HPN1"/>
    <mergeCell ref="HPO1:HQI1"/>
    <mergeCell ref="HQJ1:HRD1"/>
    <mergeCell ref="HJC1:HJW1"/>
    <mergeCell ref="HJX1:HKR1"/>
    <mergeCell ref="HKS1:HLM1"/>
    <mergeCell ref="HLN1:HMH1"/>
    <mergeCell ref="HMI1:HNC1"/>
    <mergeCell ref="HFB1:HFV1"/>
    <mergeCell ref="HFW1:HGQ1"/>
    <mergeCell ref="HGR1:HHL1"/>
    <mergeCell ref="HHM1:HIG1"/>
    <mergeCell ref="HIH1:HJB1"/>
    <mergeCell ref="HBA1:HBU1"/>
    <mergeCell ref="HBV1:HCP1"/>
    <mergeCell ref="HCQ1:HDK1"/>
    <mergeCell ref="HDL1:HEF1"/>
    <mergeCell ref="HEG1:HFA1"/>
    <mergeCell ref="GWZ1:GXT1"/>
    <mergeCell ref="GXU1:GYO1"/>
    <mergeCell ref="GYP1:GZJ1"/>
    <mergeCell ref="GZK1:HAE1"/>
    <mergeCell ref="HAF1:HAZ1"/>
    <mergeCell ref="GSY1:GTS1"/>
    <mergeCell ref="GTT1:GUN1"/>
    <mergeCell ref="GUO1:GVI1"/>
    <mergeCell ref="GVJ1:GWD1"/>
    <mergeCell ref="GWE1:GWY1"/>
    <mergeCell ref="GOX1:GPR1"/>
    <mergeCell ref="GPS1:GQM1"/>
    <mergeCell ref="GQN1:GRH1"/>
    <mergeCell ref="GRI1:GSC1"/>
    <mergeCell ref="GSD1:GSX1"/>
    <mergeCell ref="GKW1:GLQ1"/>
    <mergeCell ref="GLR1:GML1"/>
    <mergeCell ref="GMM1:GNG1"/>
    <mergeCell ref="GNH1:GOB1"/>
    <mergeCell ref="GOC1:GOW1"/>
    <mergeCell ref="GGV1:GHP1"/>
    <mergeCell ref="GHQ1:GIK1"/>
    <mergeCell ref="GIL1:GJF1"/>
    <mergeCell ref="GJG1:GKA1"/>
    <mergeCell ref="GKB1:GKV1"/>
    <mergeCell ref="GCU1:GDO1"/>
    <mergeCell ref="GDP1:GEJ1"/>
    <mergeCell ref="GEK1:GFE1"/>
    <mergeCell ref="GFF1:GFZ1"/>
    <mergeCell ref="GGA1:GGU1"/>
    <mergeCell ref="FYT1:FZN1"/>
    <mergeCell ref="FZO1:GAI1"/>
    <mergeCell ref="GAJ1:GBD1"/>
    <mergeCell ref="GBE1:GBY1"/>
    <mergeCell ref="GBZ1:GCT1"/>
    <mergeCell ref="FUS1:FVM1"/>
    <mergeCell ref="FVN1:FWH1"/>
    <mergeCell ref="FWI1:FXC1"/>
    <mergeCell ref="FXD1:FXX1"/>
    <mergeCell ref="FXY1:FYS1"/>
    <mergeCell ref="FQR1:FRL1"/>
    <mergeCell ref="FRM1:FSG1"/>
    <mergeCell ref="FSH1:FTB1"/>
    <mergeCell ref="FTC1:FTW1"/>
    <mergeCell ref="FTX1:FUR1"/>
    <mergeCell ref="FMQ1:FNK1"/>
    <mergeCell ref="FNL1:FOF1"/>
    <mergeCell ref="FOG1:FPA1"/>
    <mergeCell ref="FPB1:FPV1"/>
    <mergeCell ref="FPW1:FQQ1"/>
    <mergeCell ref="FIP1:FJJ1"/>
    <mergeCell ref="FJK1:FKE1"/>
    <mergeCell ref="FKF1:FKZ1"/>
    <mergeCell ref="FLA1:FLU1"/>
    <mergeCell ref="FLV1:FMP1"/>
    <mergeCell ref="FEO1:FFI1"/>
    <mergeCell ref="FFJ1:FGD1"/>
    <mergeCell ref="FGE1:FGY1"/>
    <mergeCell ref="FGZ1:FHT1"/>
    <mergeCell ref="FHU1:FIO1"/>
    <mergeCell ref="FAN1:FBH1"/>
    <mergeCell ref="FBI1:FCC1"/>
    <mergeCell ref="FCD1:FCX1"/>
    <mergeCell ref="FCY1:FDS1"/>
    <mergeCell ref="FDT1:FEN1"/>
    <mergeCell ref="EWM1:EXG1"/>
    <mergeCell ref="EXH1:EYB1"/>
    <mergeCell ref="EYC1:EYW1"/>
    <mergeCell ref="EYX1:EZR1"/>
    <mergeCell ref="EZS1:FAM1"/>
    <mergeCell ref="ESL1:ETF1"/>
    <mergeCell ref="ETG1:EUA1"/>
    <mergeCell ref="EUB1:EUV1"/>
    <mergeCell ref="EUW1:EVQ1"/>
    <mergeCell ref="EVR1:EWL1"/>
    <mergeCell ref="EOK1:EPE1"/>
    <mergeCell ref="EPF1:EPZ1"/>
    <mergeCell ref="EQA1:EQU1"/>
    <mergeCell ref="EQV1:ERP1"/>
    <mergeCell ref="ERQ1:ESK1"/>
    <mergeCell ref="EKJ1:ELD1"/>
    <mergeCell ref="ELE1:ELY1"/>
    <mergeCell ref="ELZ1:EMT1"/>
    <mergeCell ref="EMU1:ENO1"/>
    <mergeCell ref="ENP1:EOJ1"/>
    <mergeCell ref="EGI1:EHC1"/>
    <mergeCell ref="EHD1:EHX1"/>
    <mergeCell ref="EHY1:EIS1"/>
    <mergeCell ref="EIT1:EJN1"/>
    <mergeCell ref="EJO1:EKI1"/>
    <mergeCell ref="ECH1:EDB1"/>
    <mergeCell ref="EDC1:EDW1"/>
    <mergeCell ref="EDX1:EER1"/>
    <mergeCell ref="EES1:EFM1"/>
    <mergeCell ref="EFN1:EGH1"/>
    <mergeCell ref="DYG1:DZA1"/>
    <mergeCell ref="DZB1:DZV1"/>
    <mergeCell ref="DZW1:EAQ1"/>
    <mergeCell ref="EAR1:EBL1"/>
    <mergeCell ref="EBM1:ECG1"/>
    <mergeCell ref="DUF1:DUZ1"/>
    <mergeCell ref="DVA1:DVU1"/>
    <mergeCell ref="DVV1:DWP1"/>
    <mergeCell ref="DWQ1:DXK1"/>
    <mergeCell ref="DXL1:DYF1"/>
    <mergeCell ref="DQE1:DQY1"/>
    <mergeCell ref="DQZ1:DRT1"/>
    <mergeCell ref="DRU1:DSO1"/>
    <mergeCell ref="DSP1:DTJ1"/>
    <mergeCell ref="DTK1:DUE1"/>
    <mergeCell ref="DMD1:DMX1"/>
    <mergeCell ref="DMY1:DNS1"/>
    <mergeCell ref="DNT1:DON1"/>
    <mergeCell ref="DOO1:DPI1"/>
    <mergeCell ref="DPJ1:DQD1"/>
    <mergeCell ref="DIC1:DIW1"/>
    <mergeCell ref="DIX1:DJR1"/>
    <mergeCell ref="DJS1:DKM1"/>
    <mergeCell ref="DKN1:DLH1"/>
    <mergeCell ref="DLI1:DMC1"/>
    <mergeCell ref="DEB1:DEV1"/>
    <mergeCell ref="DEW1:DFQ1"/>
    <mergeCell ref="DFR1:DGL1"/>
    <mergeCell ref="DGM1:DHG1"/>
    <mergeCell ref="DHH1:DIB1"/>
    <mergeCell ref="DAA1:DAU1"/>
    <mergeCell ref="DAV1:DBP1"/>
    <mergeCell ref="DBQ1:DCK1"/>
    <mergeCell ref="DCL1:DDF1"/>
    <mergeCell ref="DDG1:DEA1"/>
    <mergeCell ref="CVZ1:CWT1"/>
    <mergeCell ref="CWU1:CXO1"/>
    <mergeCell ref="CXP1:CYJ1"/>
    <mergeCell ref="CYK1:CZE1"/>
    <mergeCell ref="CZF1:CZZ1"/>
    <mergeCell ref="CRY1:CSS1"/>
    <mergeCell ref="CST1:CTN1"/>
    <mergeCell ref="CTO1:CUI1"/>
    <mergeCell ref="CUJ1:CVD1"/>
    <mergeCell ref="CVE1:CVY1"/>
    <mergeCell ref="CNX1:COR1"/>
    <mergeCell ref="COS1:CPM1"/>
    <mergeCell ref="CPN1:CQH1"/>
    <mergeCell ref="CQI1:CRC1"/>
    <mergeCell ref="CRD1:CRX1"/>
    <mergeCell ref="CJW1:CKQ1"/>
    <mergeCell ref="CKR1:CLL1"/>
    <mergeCell ref="CLM1:CMG1"/>
    <mergeCell ref="CMH1:CNB1"/>
    <mergeCell ref="CNC1:CNW1"/>
    <mergeCell ref="CFV1:CGP1"/>
    <mergeCell ref="CGQ1:CHK1"/>
    <mergeCell ref="CHL1:CIF1"/>
    <mergeCell ref="CIG1:CJA1"/>
    <mergeCell ref="CJB1:CJV1"/>
    <mergeCell ref="CBU1:CCO1"/>
    <mergeCell ref="CCP1:CDJ1"/>
    <mergeCell ref="CDK1:CEE1"/>
    <mergeCell ref="CEF1:CEZ1"/>
    <mergeCell ref="CFA1:CFU1"/>
    <mergeCell ref="BXT1:BYN1"/>
    <mergeCell ref="BYO1:BZI1"/>
    <mergeCell ref="BZJ1:CAD1"/>
    <mergeCell ref="CAE1:CAY1"/>
    <mergeCell ref="CAZ1:CBT1"/>
    <mergeCell ref="BTS1:BUM1"/>
    <mergeCell ref="BUN1:BVH1"/>
    <mergeCell ref="BVI1:BWC1"/>
    <mergeCell ref="BWD1:BWX1"/>
    <mergeCell ref="BWY1:BXS1"/>
    <mergeCell ref="BPR1:BQL1"/>
    <mergeCell ref="BQM1:BRG1"/>
    <mergeCell ref="BRH1:BSB1"/>
    <mergeCell ref="BSC1:BSW1"/>
    <mergeCell ref="BSX1:BTR1"/>
    <mergeCell ref="BLQ1:BMK1"/>
    <mergeCell ref="BML1:BNF1"/>
    <mergeCell ref="BNG1:BOA1"/>
    <mergeCell ref="BOB1:BOV1"/>
    <mergeCell ref="BOW1:BPQ1"/>
    <mergeCell ref="BHP1:BIJ1"/>
    <mergeCell ref="BIK1:BJE1"/>
    <mergeCell ref="BJF1:BJZ1"/>
    <mergeCell ref="BKA1:BKU1"/>
    <mergeCell ref="BKV1:BLP1"/>
    <mergeCell ref="BDO1:BEI1"/>
    <mergeCell ref="BEJ1:BFD1"/>
    <mergeCell ref="BFE1:BFY1"/>
    <mergeCell ref="BFZ1:BGT1"/>
    <mergeCell ref="BGU1:BHO1"/>
    <mergeCell ref="AZN1:BAH1"/>
    <mergeCell ref="BAI1:BBC1"/>
    <mergeCell ref="BBD1:BBX1"/>
    <mergeCell ref="BBY1:BCS1"/>
    <mergeCell ref="BCT1:BDN1"/>
    <mergeCell ref="AVM1:AWG1"/>
    <mergeCell ref="AWH1:AXB1"/>
    <mergeCell ref="AXC1:AXW1"/>
    <mergeCell ref="AXX1:AYR1"/>
    <mergeCell ref="AYS1:AZM1"/>
    <mergeCell ref="ARL1:ASF1"/>
    <mergeCell ref="ASG1:ATA1"/>
    <mergeCell ref="ATB1:ATV1"/>
    <mergeCell ref="ATW1:AUQ1"/>
    <mergeCell ref="AUR1:AVL1"/>
    <mergeCell ref="ANK1:AOE1"/>
    <mergeCell ref="AOF1:AOZ1"/>
    <mergeCell ref="APA1:APU1"/>
    <mergeCell ref="APV1:AQP1"/>
    <mergeCell ref="AQQ1:ARK1"/>
    <mergeCell ref="AJJ1:AKD1"/>
    <mergeCell ref="AKE1:AKY1"/>
    <mergeCell ref="AKZ1:ALT1"/>
    <mergeCell ref="ALU1:AMO1"/>
    <mergeCell ref="AMP1:ANJ1"/>
    <mergeCell ref="AFI1:AGC1"/>
    <mergeCell ref="AGD1:AGX1"/>
    <mergeCell ref="AGY1:AHS1"/>
    <mergeCell ref="AHT1:AIN1"/>
    <mergeCell ref="AIO1:AJI1"/>
    <mergeCell ref="ABH1:ACB1"/>
    <mergeCell ref="ACC1:ACW1"/>
    <mergeCell ref="ACX1:ADR1"/>
    <mergeCell ref="ADS1:AEM1"/>
    <mergeCell ref="AEN1:AFH1"/>
    <mergeCell ref="XG1:YA1"/>
    <mergeCell ref="YB1:YV1"/>
    <mergeCell ref="YW1:ZQ1"/>
    <mergeCell ref="ZR1:AAL1"/>
    <mergeCell ref="AAM1:ABG1"/>
    <mergeCell ref="TF1:TZ1"/>
    <mergeCell ref="UA1:UU1"/>
    <mergeCell ref="UV1:VP1"/>
    <mergeCell ref="VQ1:WK1"/>
    <mergeCell ref="WL1:XF1"/>
    <mergeCell ref="PE1:PY1"/>
    <mergeCell ref="PZ1:QT1"/>
    <mergeCell ref="QU1:RO1"/>
    <mergeCell ref="RP1:SJ1"/>
    <mergeCell ref="SK1:TE1"/>
    <mergeCell ref="LD1:LX1"/>
    <mergeCell ref="LY1:MS1"/>
    <mergeCell ref="MT1:NN1"/>
    <mergeCell ref="NO1:OI1"/>
    <mergeCell ref="OJ1:PD1"/>
    <mergeCell ref="HC1:HW1"/>
    <mergeCell ref="HX1:IR1"/>
    <mergeCell ref="IS1:JM1"/>
    <mergeCell ref="JN1:KH1"/>
    <mergeCell ref="KI1:LC1"/>
    <mergeCell ref="DB1:DV1"/>
    <mergeCell ref="DW1:EQ1"/>
    <mergeCell ref="ER1:FL1"/>
    <mergeCell ref="FM1:GG1"/>
    <mergeCell ref="GH1:HB1"/>
    <mergeCell ref="A1:U1"/>
    <mergeCell ref="V1:AP1"/>
    <mergeCell ref="AQ1:BK1"/>
    <mergeCell ref="BL1:CF1"/>
    <mergeCell ref="CG1:DA1"/>
    <mergeCell ref="U10:W10"/>
    <mergeCell ref="E10:J10"/>
    <mergeCell ref="A29:T29"/>
    <mergeCell ref="A98:T98"/>
    <mergeCell ref="B125:F125"/>
    <mergeCell ref="B100:F100"/>
    <mergeCell ref="P10:T10"/>
    <mergeCell ref="K10:O10"/>
    <mergeCell ref="C10:D10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Y40"/>
  <sheetViews>
    <sheetView workbookViewId="0">
      <selection activeCell="N3" sqref="N3"/>
    </sheetView>
  </sheetViews>
  <sheetFormatPr defaultColWidth="8.75" defaultRowHeight="15.75" x14ac:dyDescent="0.25"/>
  <cols>
    <col min="2" max="2" width="5.5" style="31" bestFit="1" customWidth="1"/>
    <col min="3" max="12" width="4" style="31" customWidth="1"/>
    <col min="14" max="14" width="24.5" customWidth="1"/>
  </cols>
  <sheetData>
    <row r="1" spans="1:25" ht="26.25" x14ac:dyDescent="0.4">
      <c r="A1" s="527" t="s">
        <v>303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</row>
    <row r="2" spans="1:25" ht="21" x14ac:dyDescent="0.35">
      <c r="B2" s="581" t="s">
        <v>23</v>
      </c>
      <c r="C2" s="581"/>
      <c r="D2" s="581"/>
      <c r="E2" s="581"/>
      <c r="F2" s="581"/>
      <c r="G2" s="581"/>
      <c r="H2" s="581"/>
      <c r="I2" s="581"/>
      <c r="J2" s="581"/>
      <c r="K2" s="581"/>
      <c r="L2" s="581"/>
    </row>
    <row r="3" spans="1:25" x14ac:dyDescent="0.25">
      <c r="B3" s="48" t="s">
        <v>9</v>
      </c>
      <c r="C3" s="48" t="s">
        <v>22</v>
      </c>
      <c r="D3" s="48">
        <v>2</v>
      </c>
      <c r="E3" s="48">
        <v>3</v>
      </c>
      <c r="F3" s="48">
        <v>4</v>
      </c>
      <c r="G3" s="48">
        <v>5</v>
      </c>
      <c r="H3" s="48">
        <v>6</v>
      </c>
      <c r="I3" s="48">
        <v>7</v>
      </c>
      <c r="J3" s="48">
        <v>8</v>
      </c>
      <c r="K3" s="48">
        <v>9</v>
      </c>
      <c r="L3" s="48">
        <v>10</v>
      </c>
    </row>
    <row r="4" spans="1:25" x14ac:dyDescent="0.25">
      <c r="B4" s="48" t="s">
        <v>20</v>
      </c>
      <c r="C4" s="49" t="str">
        <f>HSDR!O7</f>
        <v>H</v>
      </c>
      <c r="D4" s="49" t="str">
        <f>HSDR!P7</f>
        <v>H</v>
      </c>
      <c r="E4" s="49" t="str">
        <f>HSDR!Q7</f>
        <v>H</v>
      </c>
      <c r="F4" s="49" t="str">
        <f>HSDR!R7</f>
        <v>H</v>
      </c>
      <c r="G4" s="49" t="str">
        <f>HSDR!S7</f>
        <v>H</v>
      </c>
      <c r="H4" s="49" t="str">
        <f>HSDR!T7</f>
        <v>H</v>
      </c>
      <c r="I4" s="49" t="str">
        <f>HSDR!U7</f>
        <v>H</v>
      </c>
      <c r="J4" s="49" t="str">
        <f>HSDR!V7</f>
        <v>H</v>
      </c>
      <c r="K4" s="49" t="str">
        <f>HSDR!W7</f>
        <v>H</v>
      </c>
      <c r="L4" s="49" t="str">
        <f>HSDR!X7</f>
        <v>H</v>
      </c>
    </row>
    <row r="5" spans="1:25" x14ac:dyDescent="0.25">
      <c r="B5" s="48">
        <v>9</v>
      </c>
      <c r="C5" s="49" t="str">
        <f>HSDR!O8</f>
        <v>H</v>
      </c>
      <c r="D5" s="49" t="str">
        <f>HSDR!P8</f>
        <v>H</v>
      </c>
      <c r="E5" s="49" t="str">
        <f>HSDR!Q8</f>
        <v>D</v>
      </c>
      <c r="F5" s="49" t="str">
        <f>HSDR!R8</f>
        <v>D</v>
      </c>
      <c r="G5" s="49" t="str">
        <f>HSDR!S8</f>
        <v>D</v>
      </c>
      <c r="H5" s="49" t="str">
        <f>HSDR!T8</f>
        <v>D</v>
      </c>
      <c r="I5" s="49" t="str">
        <f>HSDR!U8</f>
        <v>H</v>
      </c>
      <c r="J5" s="49" t="str">
        <f>HSDR!V8</f>
        <v>H</v>
      </c>
      <c r="K5" s="49" t="str">
        <f>HSDR!W8</f>
        <v>H</v>
      </c>
      <c r="L5" s="49" t="str">
        <f>HSDR!X8</f>
        <v>H</v>
      </c>
    </row>
    <row r="6" spans="1:25" x14ac:dyDescent="0.25">
      <c r="B6" s="48">
        <v>10</v>
      </c>
      <c r="C6" s="49" t="str">
        <f>HSDR!O9</f>
        <v>H</v>
      </c>
      <c r="D6" s="49" t="str">
        <f>HSDR!P9</f>
        <v>D</v>
      </c>
      <c r="E6" s="49" t="str">
        <f>HSDR!Q9</f>
        <v>D</v>
      </c>
      <c r="F6" s="49" t="str">
        <f>HSDR!R9</f>
        <v>D</v>
      </c>
      <c r="G6" s="49" t="str">
        <f>HSDR!S9</f>
        <v>D</v>
      </c>
      <c r="H6" s="49" t="str">
        <f>HSDR!T9</f>
        <v>D</v>
      </c>
      <c r="I6" s="49" t="str">
        <f>HSDR!U9</f>
        <v>D</v>
      </c>
      <c r="J6" s="49" t="str">
        <f>HSDR!V9</f>
        <v>D</v>
      </c>
      <c r="K6" s="49" t="str">
        <f>HSDR!W9</f>
        <v>D</v>
      </c>
      <c r="L6" s="49" t="str">
        <f>HSDR!X9</f>
        <v>H</v>
      </c>
    </row>
    <row r="7" spans="1:25" x14ac:dyDescent="0.25">
      <c r="B7" s="48">
        <v>11</v>
      </c>
      <c r="C7" s="49" t="str">
        <f>HSDR!O10</f>
        <v>H</v>
      </c>
      <c r="D7" s="49" t="str">
        <f>HSDR!P10</f>
        <v>D</v>
      </c>
      <c r="E7" s="49" t="str">
        <f>HSDR!Q10</f>
        <v>D</v>
      </c>
      <c r="F7" s="49" t="str">
        <f>HSDR!R10</f>
        <v>D</v>
      </c>
      <c r="G7" s="49" t="str">
        <f>HSDR!S10</f>
        <v>D</v>
      </c>
      <c r="H7" s="49" t="str">
        <f>HSDR!T10</f>
        <v>D</v>
      </c>
      <c r="I7" s="49" t="str">
        <f>HSDR!U10</f>
        <v>D</v>
      </c>
      <c r="J7" s="49" t="str">
        <f>HSDR!V10</f>
        <v>D</v>
      </c>
      <c r="K7" s="49" t="str">
        <f>HSDR!W10</f>
        <v>D</v>
      </c>
      <c r="L7" s="49" t="str">
        <f>HSDR!X10</f>
        <v>H</v>
      </c>
    </row>
    <row r="8" spans="1:25" x14ac:dyDescent="0.25">
      <c r="B8" s="48">
        <v>12</v>
      </c>
      <c r="C8" s="49" t="str">
        <f>HSDR!O11</f>
        <v>H</v>
      </c>
      <c r="D8" s="49" t="str">
        <f>HSDR!P11</f>
        <v>H</v>
      </c>
      <c r="E8" s="49" t="str">
        <f>HSDR!Q11</f>
        <v>H</v>
      </c>
      <c r="F8" s="49" t="str">
        <f>HSDR!R11</f>
        <v>S</v>
      </c>
      <c r="G8" s="49" t="str">
        <f>HSDR!S11</f>
        <v>S</v>
      </c>
      <c r="H8" s="49" t="str">
        <f>HSDR!T11</f>
        <v>S</v>
      </c>
      <c r="I8" s="49" t="str">
        <f>HSDR!U11</f>
        <v>H</v>
      </c>
      <c r="J8" s="49" t="str">
        <f>HSDR!V11</f>
        <v>H</v>
      </c>
      <c r="K8" s="49" t="str">
        <f>HSDR!W11</f>
        <v>H</v>
      </c>
      <c r="L8" s="49" t="str">
        <f>HSDR!X11</f>
        <v>H</v>
      </c>
    </row>
    <row r="9" spans="1:25" x14ac:dyDescent="0.25">
      <c r="B9" s="48">
        <v>13</v>
      </c>
      <c r="C9" s="49" t="str">
        <f>HSDR!O12</f>
        <v>H</v>
      </c>
      <c r="D9" s="49" t="str">
        <f>HSDR!P12</f>
        <v>S</v>
      </c>
      <c r="E9" s="49" t="str">
        <f>HSDR!Q12</f>
        <v>S</v>
      </c>
      <c r="F9" s="49" t="str">
        <f>HSDR!R12</f>
        <v>S</v>
      </c>
      <c r="G9" s="49" t="str">
        <f>HSDR!S12</f>
        <v>S</v>
      </c>
      <c r="H9" s="49" t="str">
        <f>HSDR!T12</f>
        <v>S</v>
      </c>
      <c r="I9" s="49" t="str">
        <f>HSDR!U12</f>
        <v>H</v>
      </c>
      <c r="J9" s="49" t="str">
        <f>HSDR!V12</f>
        <v>H</v>
      </c>
      <c r="K9" s="49" t="str">
        <f>HSDR!W12</f>
        <v>H</v>
      </c>
      <c r="L9" s="49" t="str">
        <f>HSDR!X12</f>
        <v>H</v>
      </c>
    </row>
    <row r="10" spans="1:25" x14ac:dyDescent="0.25">
      <c r="B10" s="48">
        <v>14</v>
      </c>
      <c r="C10" s="49" t="str">
        <f>HSDR!O13</f>
        <v>H</v>
      </c>
      <c r="D10" s="49" t="str">
        <f>HSDR!P13</f>
        <v>S</v>
      </c>
      <c r="E10" s="49" t="str">
        <f>HSDR!Q13</f>
        <v>S</v>
      </c>
      <c r="F10" s="49" t="str">
        <f>HSDR!R13</f>
        <v>S</v>
      </c>
      <c r="G10" s="49" t="str">
        <f>HSDR!S13</f>
        <v>S</v>
      </c>
      <c r="H10" s="49" t="str">
        <f>HSDR!T13</f>
        <v>S</v>
      </c>
      <c r="I10" s="49" t="str">
        <f>HSDR!U13</f>
        <v>H</v>
      </c>
      <c r="J10" s="49" t="str">
        <f>HSDR!V13</f>
        <v>H</v>
      </c>
      <c r="K10" s="49" t="str">
        <f>HSDR!W13</f>
        <v>H</v>
      </c>
      <c r="L10" s="49" t="str">
        <f>HSDR!X13</f>
        <v>H</v>
      </c>
    </row>
    <row r="11" spans="1:25" x14ac:dyDescent="0.25">
      <c r="B11" s="48">
        <v>15</v>
      </c>
      <c r="C11" s="49" t="str">
        <f>HSDR!O14</f>
        <v>H</v>
      </c>
      <c r="D11" s="49" t="str">
        <f>HSDR!P14</f>
        <v>S</v>
      </c>
      <c r="E11" s="49" t="str">
        <f>HSDR!Q14</f>
        <v>S</v>
      </c>
      <c r="F11" s="49" t="str">
        <f>HSDR!R14</f>
        <v>S</v>
      </c>
      <c r="G11" s="49" t="str">
        <f>HSDR!S14</f>
        <v>S</v>
      </c>
      <c r="H11" s="49" t="str">
        <f>HSDR!T14</f>
        <v>S</v>
      </c>
      <c r="I11" s="49" t="str">
        <f>HSDR!U14</f>
        <v>H</v>
      </c>
      <c r="J11" s="49" t="str">
        <f>HSDR!V14</f>
        <v>H</v>
      </c>
      <c r="K11" s="49" t="str">
        <f>HSDR!W14</f>
        <v>H</v>
      </c>
      <c r="L11" s="49" t="str">
        <f>HSDR!X14</f>
        <v>H</v>
      </c>
    </row>
    <row r="12" spans="1:25" x14ac:dyDescent="0.25">
      <c r="B12" s="48">
        <v>16</v>
      </c>
      <c r="C12" s="49" t="str">
        <f>HSDR!O15</f>
        <v>S</v>
      </c>
      <c r="D12" s="49" t="str">
        <f>HSDR!P15</f>
        <v>S</v>
      </c>
      <c r="E12" s="49" t="str">
        <f>HSDR!Q15</f>
        <v>S</v>
      </c>
      <c r="F12" s="49" t="str">
        <f>HSDR!R15</f>
        <v>S</v>
      </c>
      <c r="G12" s="49" t="str">
        <f>HSDR!S15</f>
        <v>S</v>
      </c>
      <c r="H12" s="49" t="str">
        <f>HSDR!T15</f>
        <v>S</v>
      </c>
      <c r="I12" s="49" t="str">
        <f>HSDR!U15</f>
        <v>H</v>
      </c>
      <c r="J12" s="49" t="str">
        <f>HSDR!V15</f>
        <v>H</v>
      </c>
      <c r="K12" s="49" t="str">
        <f>HSDR!W15</f>
        <v>H</v>
      </c>
      <c r="L12" s="49" t="str">
        <f>HSDR!X15</f>
        <v>H</v>
      </c>
    </row>
    <row r="13" spans="1:25" x14ac:dyDescent="0.25">
      <c r="B13" s="48" t="s">
        <v>21</v>
      </c>
      <c r="C13" s="49" t="str">
        <f>HSDR!O16</f>
        <v>S</v>
      </c>
      <c r="D13" s="49" t="str">
        <f>HSDR!P16</f>
        <v>S</v>
      </c>
      <c r="E13" s="49" t="str">
        <f>HSDR!Q16</f>
        <v>S</v>
      </c>
      <c r="F13" s="49" t="str">
        <f>HSDR!R16</f>
        <v>S</v>
      </c>
      <c r="G13" s="49" t="str">
        <f>HSDR!S16</f>
        <v>S</v>
      </c>
      <c r="H13" s="49" t="str">
        <f>HSDR!T16</f>
        <v>S</v>
      </c>
      <c r="I13" s="49" t="str">
        <f>HSDR!U16</f>
        <v>S</v>
      </c>
      <c r="J13" s="49" t="str">
        <f>HSDR!V16</f>
        <v>S</v>
      </c>
      <c r="K13" s="49" t="str">
        <f>HSDR!W16</f>
        <v>S</v>
      </c>
      <c r="L13" s="49" t="str">
        <f>HSDR!X16</f>
        <v>S</v>
      </c>
    </row>
    <row r="14" spans="1:25" x14ac:dyDescent="0.25">
      <c r="B14" s="48" t="s">
        <v>4</v>
      </c>
      <c r="C14" s="48" t="s">
        <v>22</v>
      </c>
      <c r="D14" s="48">
        <v>2</v>
      </c>
      <c r="E14" s="48">
        <v>3</v>
      </c>
      <c r="F14" s="48">
        <v>4</v>
      </c>
      <c r="G14" s="48">
        <v>5</v>
      </c>
      <c r="H14" s="48">
        <v>6</v>
      </c>
      <c r="I14" s="48">
        <v>7</v>
      </c>
      <c r="J14" s="48">
        <v>8</v>
      </c>
      <c r="K14" s="48">
        <v>9</v>
      </c>
      <c r="L14" s="48">
        <v>10</v>
      </c>
    </row>
    <row r="15" spans="1:25" x14ac:dyDescent="0.25">
      <c r="B15" s="48">
        <v>13</v>
      </c>
      <c r="C15" s="49" t="str">
        <f>HSDR!O34</f>
        <v>H</v>
      </c>
      <c r="D15" s="49" t="str">
        <f>HSDR!P34</f>
        <v>H</v>
      </c>
      <c r="E15" s="49" t="str">
        <f>HSDR!Q34</f>
        <v>H</v>
      </c>
      <c r="F15" s="49" t="str">
        <f>HSDR!R34</f>
        <v>H</v>
      </c>
      <c r="G15" s="49" t="str">
        <f>HSDR!S34</f>
        <v>H</v>
      </c>
      <c r="H15" s="49" t="str">
        <f>HSDR!T34</f>
        <v>D</v>
      </c>
      <c r="I15" s="49" t="str">
        <f>HSDR!U34</f>
        <v>H</v>
      </c>
      <c r="J15" s="49" t="str">
        <f>HSDR!V34</f>
        <v>H</v>
      </c>
      <c r="K15" s="49" t="str">
        <f>HSDR!W34</f>
        <v>H</v>
      </c>
      <c r="L15" s="49" t="str">
        <f>HSDR!X34</f>
        <v>H</v>
      </c>
    </row>
    <row r="16" spans="1:25" x14ac:dyDescent="0.25">
      <c r="B16" s="48">
        <v>14</v>
      </c>
      <c r="C16" s="49" t="str">
        <f>HSDR!O35</f>
        <v>H</v>
      </c>
      <c r="D16" s="49" t="str">
        <f>HSDR!P35</f>
        <v>H</v>
      </c>
      <c r="E16" s="49" t="str">
        <f>HSDR!Q35</f>
        <v>H</v>
      </c>
      <c r="F16" s="49" t="str">
        <f>HSDR!R35</f>
        <v>H</v>
      </c>
      <c r="G16" s="49" t="str">
        <f>HSDR!S35</f>
        <v>D</v>
      </c>
      <c r="H16" s="49" t="str">
        <f>HSDR!T35</f>
        <v>D</v>
      </c>
      <c r="I16" s="49" t="str">
        <f>HSDR!U35</f>
        <v>H</v>
      </c>
      <c r="J16" s="49" t="str">
        <f>HSDR!V35</f>
        <v>H</v>
      </c>
      <c r="K16" s="49" t="str">
        <f>HSDR!W35</f>
        <v>H</v>
      </c>
      <c r="L16" s="49" t="str">
        <f>HSDR!X35</f>
        <v>H</v>
      </c>
    </row>
    <row r="17" spans="2:12" x14ac:dyDescent="0.25">
      <c r="B17" s="48">
        <v>15</v>
      </c>
      <c r="C17" s="49" t="str">
        <f>HSDR!O36</f>
        <v>H</v>
      </c>
      <c r="D17" s="49" t="str">
        <f>HSDR!P36</f>
        <v>H</v>
      </c>
      <c r="E17" s="49" t="str">
        <f>HSDR!Q36</f>
        <v>H</v>
      </c>
      <c r="F17" s="49" t="str">
        <f>HSDR!R36</f>
        <v>H</v>
      </c>
      <c r="G17" s="49" t="str">
        <f>HSDR!S36</f>
        <v>D</v>
      </c>
      <c r="H17" s="49" t="str">
        <f>HSDR!T36</f>
        <v>D</v>
      </c>
      <c r="I17" s="49" t="str">
        <f>HSDR!U36</f>
        <v>H</v>
      </c>
      <c r="J17" s="49" t="str">
        <f>HSDR!V36</f>
        <v>H</v>
      </c>
      <c r="K17" s="49" t="str">
        <f>HSDR!W36</f>
        <v>H</v>
      </c>
      <c r="L17" s="49" t="str">
        <f>HSDR!X36</f>
        <v>H</v>
      </c>
    </row>
    <row r="18" spans="2:12" x14ac:dyDescent="0.25">
      <c r="B18" s="48">
        <v>16</v>
      </c>
      <c r="C18" s="49" t="str">
        <f>HSDR!O37</f>
        <v>H</v>
      </c>
      <c r="D18" s="49" t="str">
        <f>HSDR!P37</f>
        <v>H</v>
      </c>
      <c r="E18" s="49" t="str">
        <f>HSDR!Q37</f>
        <v>H</v>
      </c>
      <c r="F18" s="49" t="str">
        <f>HSDR!R37</f>
        <v>D</v>
      </c>
      <c r="G18" s="49" t="str">
        <f>HSDR!S37</f>
        <v>D</v>
      </c>
      <c r="H18" s="49" t="str">
        <f>HSDR!T37</f>
        <v>D</v>
      </c>
      <c r="I18" s="49" t="str">
        <f>HSDR!U37</f>
        <v>H</v>
      </c>
      <c r="J18" s="49" t="str">
        <f>HSDR!V37</f>
        <v>H</v>
      </c>
      <c r="K18" s="49" t="str">
        <f>HSDR!W37</f>
        <v>H</v>
      </c>
      <c r="L18" s="49" t="str">
        <f>HSDR!X37</f>
        <v>H</v>
      </c>
    </row>
    <row r="19" spans="2:12" x14ac:dyDescent="0.25">
      <c r="B19" s="48">
        <v>17</v>
      </c>
      <c r="C19" s="49" t="str">
        <f>HSDR!O38</f>
        <v>H</v>
      </c>
      <c r="D19" s="49" t="str">
        <f>HSDR!P38</f>
        <v>H</v>
      </c>
      <c r="E19" s="49" t="str">
        <f>HSDR!Q38</f>
        <v>D</v>
      </c>
      <c r="F19" s="49" t="str">
        <f>HSDR!R38</f>
        <v>D</v>
      </c>
      <c r="G19" s="49" t="str">
        <f>HSDR!S38</f>
        <v>D</v>
      </c>
      <c r="H19" s="49" t="str">
        <f>HSDR!T38</f>
        <v>D</v>
      </c>
      <c r="I19" s="49" t="str">
        <f>HSDR!U38</f>
        <v>H</v>
      </c>
      <c r="J19" s="49" t="str">
        <f>HSDR!V38</f>
        <v>H</v>
      </c>
      <c r="K19" s="49" t="str">
        <f>HSDR!W38</f>
        <v>H</v>
      </c>
      <c r="L19" s="49" t="str">
        <f>HSDR!X38</f>
        <v>H</v>
      </c>
    </row>
    <row r="20" spans="2:12" x14ac:dyDescent="0.25">
      <c r="B20" s="48">
        <v>18</v>
      </c>
      <c r="C20" s="49" t="str">
        <f>HSDR!O39</f>
        <v>S</v>
      </c>
      <c r="D20" s="49" t="str">
        <f>HSDR!P39</f>
        <v>S</v>
      </c>
      <c r="E20" s="49" t="str">
        <f>HSDR!Q39</f>
        <v>D</v>
      </c>
      <c r="F20" s="49" t="str">
        <f>HSDR!R39</f>
        <v>D</v>
      </c>
      <c r="G20" s="49" t="str">
        <f>HSDR!S39</f>
        <v>D</v>
      </c>
      <c r="H20" s="49" t="str">
        <f>HSDR!T39</f>
        <v>D</v>
      </c>
      <c r="I20" s="49" t="str">
        <f>HSDR!U39</f>
        <v>S</v>
      </c>
      <c r="J20" s="49" t="str">
        <f>HSDR!V39</f>
        <v>S</v>
      </c>
      <c r="K20" s="49" t="str">
        <f>HSDR!W39</f>
        <v>H</v>
      </c>
      <c r="L20" s="49" t="str">
        <f>HSDR!X39</f>
        <v>H</v>
      </c>
    </row>
    <row r="21" spans="2:12" x14ac:dyDescent="0.25">
      <c r="B21" s="48">
        <v>19</v>
      </c>
      <c r="C21" s="49" t="str">
        <f>HSDR!O40</f>
        <v>S</v>
      </c>
      <c r="D21" s="49" t="str">
        <f>HSDR!P40</f>
        <v>S</v>
      </c>
      <c r="E21" s="49" t="str">
        <f>HSDR!Q40</f>
        <v>S</v>
      </c>
      <c r="F21" s="49" t="str">
        <f>HSDR!R40</f>
        <v>S</v>
      </c>
      <c r="G21" s="49" t="str">
        <f>HSDR!S40</f>
        <v>S</v>
      </c>
      <c r="H21" s="49" t="str">
        <f>HSDR!T40</f>
        <v>S</v>
      </c>
      <c r="I21" s="49" t="str">
        <f>HSDR!U40</f>
        <v>S</v>
      </c>
      <c r="J21" s="49" t="str">
        <f>HSDR!V40</f>
        <v>S</v>
      </c>
      <c r="K21" s="49" t="str">
        <f>HSDR!W40</f>
        <v>S</v>
      </c>
      <c r="L21" s="49" t="str">
        <f>HSDR!X40</f>
        <v>S</v>
      </c>
    </row>
    <row r="22" spans="2:12" x14ac:dyDescent="0.25">
      <c r="B22" s="343">
        <v>20</v>
      </c>
      <c r="C22" s="344" t="str">
        <f>HSDR!O41</f>
        <v>S</v>
      </c>
      <c r="D22" s="344" t="str">
        <f>HSDR!P41</f>
        <v>S</v>
      </c>
      <c r="E22" s="344" t="str">
        <f>HSDR!Q41</f>
        <v>S</v>
      </c>
      <c r="F22" s="344" t="str">
        <f>HSDR!R41</f>
        <v>S</v>
      </c>
      <c r="G22" s="344" t="str">
        <f>HSDR!S41</f>
        <v>S</v>
      </c>
      <c r="H22" s="344" t="str">
        <f>HSDR!T41</f>
        <v>S</v>
      </c>
      <c r="I22" s="344" t="str">
        <f>HSDR!U41</f>
        <v>S</v>
      </c>
      <c r="J22" s="344" t="str">
        <f>HSDR!V41</f>
        <v>S</v>
      </c>
      <c r="K22" s="344" t="str">
        <f>HSDR!W41</f>
        <v>S</v>
      </c>
      <c r="L22" s="344" t="str">
        <f>HSDR!X41</f>
        <v>S</v>
      </c>
    </row>
    <row r="23" spans="2:12" x14ac:dyDescent="0.25">
      <c r="B23" s="48" t="s">
        <v>10</v>
      </c>
      <c r="C23" s="48" t="s">
        <v>22</v>
      </c>
      <c r="D23" s="48">
        <v>2</v>
      </c>
      <c r="E23" s="48">
        <v>3</v>
      </c>
      <c r="F23" s="48">
        <v>4</v>
      </c>
      <c r="G23" s="48">
        <v>5</v>
      </c>
      <c r="H23" s="48">
        <v>6</v>
      </c>
      <c r="I23" s="48">
        <v>7</v>
      </c>
      <c r="J23" s="48">
        <v>8</v>
      </c>
      <c r="K23" s="48">
        <v>9</v>
      </c>
      <c r="L23" s="48">
        <v>10</v>
      </c>
    </row>
    <row r="24" spans="2:12" x14ac:dyDescent="0.25">
      <c r="B24" s="48" t="s">
        <v>22</v>
      </c>
      <c r="C24" s="49">
        <f>Pair!O3</f>
        <v>2</v>
      </c>
      <c r="D24" s="49">
        <f>Pair!P3</f>
        <v>2</v>
      </c>
      <c r="E24" s="49">
        <f>Pair!Q3</f>
        <v>2</v>
      </c>
      <c r="F24" s="49">
        <f>Pair!R3</f>
        <v>2</v>
      </c>
      <c r="G24" s="49">
        <f>Pair!S3</f>
        <v>2</v>
      </c>
      <c r="H24" s="49">
        <f>Pair!T3</f>
        <v>2</v>
      </c>
      <c r="I24" s="49">
        <f>Pair!U3</f>
        <v>2</v>
      </c>
      <c r="J24" s="49">
        <f>Pair!V3</f>
        <v>2</v>
      </c>
      <c r="K24" s="49">
        <f>Pair!W3</f>
        <v>2</v>
      </c>
      <c r="L24" s="49">
        <f>Pair!X3</f>
        <v>2</v>
      </c>
    </row>
    <row r="25" spans="2:12" x14ac:dyDescent="0.25">
      <c r="B25" s="48">
        <v>2</v>
      </c>
      <c r="C25" s="49" t="str">
        <f>Pair!O4</f>
        <v>H</v>
      </c>
      <c r="D25" s="49" t="str">
        <f>Pair!P4</f>
        <v>H</v>
      </c>
      <c r="E25" s="49" t="str">
        <f>Pair!Q4</f>
        <v>H</v>
      </c>
      <c r="F25" s="49">
        <f>Pair!R4</f>
        <v>2</v>
      </c>
      <c r="G25" s="49">
        <f>Pair!S4</f>
        <v>2</v>
      </c>
      <c r="H25" s="49">
        <f>Pair!T4</f>
        <v>2</v>
      </c>
      <c r="I25" s="49">
        <f>Pair!U4</f>
        <v>2</v>
      </c>
      <c r="J25" s="49" t="str">
        <f>Pair!V4</f>
        <v>H</v>
      </c>
      <c r="K25" s="49" t="str">
        <f>Pair!W4</f>
        <v>H</v>
      </c>
      <c r="L25" s="49" t="str">
        <f>Pair!X4</f>
        <v>H</v>
      </c>
    </row>
    <row r="26" spans="2:12" x14ac:dyDescent="0.25">
      <c r="B26" s="48">
        <v>3</v>
      </c>
      <c r="C26" s="49" t="str">
        <f>Pair!O5</f>
        <v>H</v>
      </c>
      <c r="D26" s="49" t="str">
        <f>Pair!P5</f>
        <v>H</v>
      </c>
      <c r="E26" s="49" t="str">
        <f>Pair!Q5</f>
        <v>H</v>
      </c>
      <c r="F26" s="49">
        <f>Pair!R5</f>
        <v>2</v>
      </c>
      <c r="G26" s="49">
        <f>Pair!S5</f>
        <v>2</v>
      </c>
      <c r="H26" s="49">
        <f>Pair!T5</f>
        <v>2</v>
      </c>
      <c r="I26" s="49">
        <f>Pair!U5</f>
        <v>2</v>
      </c>
      <c r="J26" s="49" t="str">
        <f>Pair!V5</f>
        <v>H</v>
      </c>
      <c r="K26" s="49" t="str">
        <f>Pair!W5</f>
        <v>H</v>
      </c>
      <c r="L26" s="49" t="str">
        <f>Pair!X5</f>
        <v>H</v>
      </c>
    </row>
    <row r="27" spans="2:12" x14ac:dyDescent="0.25">
      <c r="B27" s="48">
        <v>4</v>
      </c>
      <c r="C27" s="49" t="str">
        <f>Pair!O6</f>
        <v>H</v>
      </c>
      <c r="D27" s="49" t="str">
        <f>Pair!P6</f>
        <v>H</v>
      </c>
      <c r="E27" s="49" t="str">
        <f>Pair!Q6</f>
        <v>H</v>
      </c>
      <c r="F27" s="49" t="str">
        <f>Pair!R6</f>
        <v>H</v>
      </c>
      <c r="G27" s="49" t="str">
        <f>Pair!S6</f>
        <v>H</v>
      </c>
      <c r="H27" s="49" t="str">
        <f>Pair!T6</f>
        <v>H</v>
      </c>
      <c r="I27" s="49" t="str">
        <f>Pair!U6</f>
        <v>H</v>
      </c>
      <c r="J27" s="49" t="str">
        <f>Pair!V6</f>
        <v>H</v>
      </c>
      <c r="K27" s="49" t="str">
        <f>Pair!W6</f>
        <v>H</v>
      </c>
      <c r="L27" s="49" t="str">
        <f>Pair!X6</f>
        <v>H</v>
      </c>
    </row>
    <row r="28" spans="2:12" x14ac:dyDescent="0.25">
      <c r="B28" s="48">
        <v>5</v>
      </c>
      <c r="C28" s="49" t="str">
        <f>Pair!O7</f>
        <v>H</v>
      </c>
      <c r="D28" s="49" t="str">
        <f>Pair!P7</f>
        <v>D</v>
      </c>
      <c r="E28" s="49" t="str">
        <f>Pair!Q7</f>
        <v>D</v>
      </c>
      <c r="F28" s="49" t="str">
        <f>Pair!R7</f>
        <v>D</v>
      </c>
      <c r="G28" s="49" t="str">
        <f>Pair!S7</f>
        <v>D</v>
      </c>
      <c r="H28" s="49" t="str">
        <f>Pair!T7</f>
        <v>D</v>
      </c>
      <c r="I28" s="49" t="str">
        <f>Pair!U7</f>
        <v>D</v>
      </c>
      <c r="J28" s="49" t="str">
        <f>Pair!V7</f>
        <v>D</v>
      </c>
      <c r="K28" s="49" t="str">
        <f>Pair!W7</f>
        <v>D</v>
      </c>
      <c r="L28" s="49" t="str">
        <f>Pair!X7</f>
        <v>H</v>
      </c>
    </row>
    <row r="29" spans="2:12" x14ac:dyDescent="0.25">
      <c r="B29" s="48">
        <v>6</v>
      </c>
      <c r="C29" s="49" t="str">
        <f>Pair!O8</f>
        <v>H</v>
      </c>
      <c r="D29" s="49" t="str">
        <f>Pair!P8</f>
        <v>H</v>
      </c>
      <c r="E29" s="49">
        <f>Pair!Q8</f>
        <v>2</v>
      </c>
      <c r="F29" s="49">
        <f>Pair!R8</f>
        <v>2</v>
      </c>
      <c r="G29" s="49">
        <f>Pair!S8</f>
        <v>2</v>
      </c>
      <c r="H29" s="49">
        <f>Pair!T8</f>
        <v>2</v>
      </c>
      <c r="I29" s="49" t="str">
        <f>Pair!U8</f>
        <v>H</v>
      </c>
      <c r="J29" s="49" t="str">
        <f>Pair!V8</f>
        <v>H</v>
      </c>
      <c r="K29" s="49" t="str">
        <f>Pair!W8</f>
        <v>H</v>
      </c>
      <c r="L29" s="49" t="str">
        <f>Pair!X8</f>
        <v>H</v>
      </c>
    </row>
    <row r="30" spans="2:12" x14ac:dyDescent="0.25">
      <c r="B30" s="48">
        <v>7</v>
      </c>
      <c r="C30" s="49" t="str">
        <f>Pair!O9</f>
        <v>H</v>
      </c>
      <c r="D30" s="49">
        <f>Pair!P9</f>
        <v>2</v>
      </c>
      <c r="E30" s="49">
        <f>Pair!Q9</f>
        <v>2</v>
      </c>
      <c r="F30" s="49">
        <f>Pair!R9</f>
        <v>2</v>
      </c>
      <c r="G30" s="49">
        <f>Pair!S9</f>
        <v>2</v>
      </c>
      <c r="H30" s="49">
        <f>Pair!T9</f>
        <v>2</v>
      </c>
      <c r="I30" s="49">
        <f>Pair!U9</f>
        <v>2</v>
      </c>
      <c r="J30" s="49" t="str">
        <f>Pair!V9</f>
        <v>H</v>
      </c>
      <c r="K30" s="49" t="str">
        <f>Pair!W9</f>
        <v>H</v>
      </c>
      <c r="L30" s="49" t="str">
        <f>Pair!X9</f>
        <v>H</v>
      </c>
    </row>
    <row r="31" spans="2:12" x14ac:dyDescent="0.25">
      <c r="B31" s="48">
        <v>8</v>
      </c>
      <c r="C31" s="49" t="str">
        <f>Pair!O10</f>
        <v>S</v>
      </c>
      <c r="D31" s="49">
        <f>Pair!P10</f>
        <v>2</v>
      </c>
      <c r="E31" s="49">
        <f>Pair!Q10</f>
        <v>2</v>
      </c>
      <c r="F31" s="49">
        <f>Pair!R10</f>
        <v>2</v>
      </c>
      <c r="G31" s="49">
        <f>Pair!S10</f>
        <v>2</v>
      </c>
      <c r="H31" s="49">
        <f>Pair!T10</f>
        <v>2</v>
      </c>
      <c r="I31" s="49">
        <f>Pair!U10</f>
        <v>2</v>
      </c>
      <c r="J31" s="49">
        <f>Pair!V10</f>
        <v>2</v>
      </c>
      <c r="K31" s="49">
        <f>Pair!W10</f>
        <v>2</v>
      </c>
      <c r="L31" s="49" t="str">
        <f>Pair!X10</f>
        <v>H</v>
      </c>
    </row>
    <row r="32" spans="2:12" x14ac:dyDescent="0.25">
      <c r="B32" s="48">
        <v>9</v>
      </c>
      <c r="C32" s="49" t="str">
        <f>Pair!O11</f>
        <v>S</v>
      </c>
      <c r="D32" s="49">
        <f>Pair!P11</f>
        <v>2</v>
      </c>
      <c r="E32" s="49">
        <f>Pair!Q11</f>
        <v>2</v>
      </c>
      <c r="F32" s="49">
        <f>Pair!R11</f>
        <v>2</v>
      </c>
      <c r="G32" s="49">
        <f>Pair!S11</f>
        <v>2</v>
      </c>
      <c r="H32" s="49">
        <f>Pair!T11</f>
        <v>2</v>
      </c>
      <c r="I32" s="49" t="str">
        <f>Pair!U11</f>
        <v>S</v>
      </c>
      <c r="J32" s="49">
        <f>Pair!V11</f>
        <v>2</v>
      </c>
      <c r="K32" s="49">
        <f>Pair!W11</f>
        <v>2</v>
      </c>
      <c r="L32" s="49" t="str">
        <f>Pair!X11</f>
        <v>S</v>
      </c>
    </row>
    <row r="33" spans="2:12" x14ac:dyDescent="0.25">
      <c r="B33" s="48">
        <v>10</v>
      </c>
      <c r="C33" s="49" t="str">
        <f>Pair!O12</f>
        <v>S</v>
      </c>
      <c r="D33" s="49" t="str">
        <f>Pair!P12</f>
        <v>S</v>
      </c>
      <c r="E33" s="49" t="str">
        <f>Pair!Q12</f>
        <v>S</v>
      </c>
      <c r="F33" s="49" t="str">
        <f>Pair!R12</f>
        <v>S</v>
      </c>
      <c r="G33" s="49" t="str">
        <f>Pair!S12</f>
        <v>S</v>
      </c>
      <c r="H33" s="49" t="str">
        <f>Pair!T12</f>
        <v>S</v>
      </c>
      <c r="I33" s="49" t="str">
        <f>Pair!U12</f>
        <v>S</v>
      </c>
      <c r="J33" s="49" t="str">
        <f>Pair!V12</f>
        <v>S</v>
      </c>
      <c r="K33" s="49" t="str">
        <f>Pair!W12</f>
        <v>S</v>
      </c>
      <c r="L33" s="49" t="str">
        <f>Pair!X12</f>
        <v>S</v>
      </c>
    </row>
    <row r="34" spans="2:12" x14ac:dyDescent="0.25">
      <c r="B34" s="535" t="str">
        <f>"EV = " &amp; EV!$H$46</f>
        <v>EV = -0.0313878519608082</v>
      </c>
      <c r="C34" s="535"/>
      <c r="D34" s="535"/>
      <c r="E34" s="535"/>
      <c r="F34" s="535"/>
      <c r="G34" s="535"/>
      <c r="H34" s="535"/>
      <c r="I34" s="535"/>
      <c r="J34" s="535"/>
      <c r="K34" s="535"/>
      <c r="L34" s="535"/>
    </row>
    <row r="35" spans="2:12" x14ac:dyDescent="0.25">
      <c r="B35" s="535" t="str">
        <f>"EV = " &amp; EV!H46*100 &amp; " %"</f>
        <v>EV = -3.13878519608082 %</v>
      </c>
      <c r="C35" s="535"/>
      <c r="D35" s="535"/>
      <c r="E35" s="535"/>
      <c r="F35" s="535"/>
      <c r="G35" s="535"/>
      <c r="H35" s="535"/>
      <c r="I35" s="535"/>
      <c r="J35" s="535"/>
      <c r="K35" s="535"/>
      <c r="L35" s="535"/>
    </row>
    <row r="36" spans="2:12" x14ac:dyDescent="0.25">
      <c r="B36" s="550" t="s">
        <v>24</v>
      </c>
      <c r="C36" s="550"/>
      <c r="D36" s="550"/>
      <c r="E36" s="550"/>
      <c r="F36" s="550"/>
      <c r="G36" s="550"/>
      <c r="H36" s="550"/>
      <c r="I36" s="550"/>
      <c r="J36" s="550"/>
      <c r="K36" s="550"/>
      <c r="L36" s="550"/>
    </row>
    <row r="37" spans="2:12" x14ac:dyDescent="0.25">
      <c r="B37" s="551" t="s">
        <v>25</v>
      </c>
      <c r="C37" s="551"/>
      <c r="D37" s="551"/>
      <c r="E37" s="551"/>
      <c r="F37" s="551"/>
      <c r="G37" s="551"/>
      <c r="H37" s="551"/>
      <c r="I37" s="551"/>
      <c r="J37" s="551"/>
      <c r="K37" s="551"/>
      <c r="L37" s="551"/>
    </row>
    <row r="38" spans="2:12" x14ac:dyDescent="0.25">
      <c r="B38" s="536" t="s">
        <v>26</v>
      </c>
      <c r="C38" s="536"/>
      <c r="D38" s="536"/>
      <c r="E38" s="536"/>
      <c r="F38" s="536"/>
      <c r="G38" s="536"/>
      <c r="H38" s="536"/>
      <c r="I38" s="536"/>
      <c r="J38" s="536"/>
      <c r="K38" s="536"/>
      <c r="L38" s="536"/>
    </row>
    <row r="39" spans="2:12" x14ac:dyDescent="0.25">
      <c r="B39" s="505" t="s">
        <v>185</v>
      </c>
      <c r="C39" s="505"/>
      <c r="D39" s="505"/>
      <c r="E39" s="505"/>
      <c r="F39" s="505"/>
      <c r="G39" s="505"/>
      <c r="H39" s="505"/>
      <c r="I39" s="505"/>
      <c r="J39" s="505"/>
      <c r="K39" s="505"/>
      <c r="L39" s="505"/>
    </row>
    <row r="40" spans="2:12" x14ac:dyDescent="0.25">
      <c r="B40" s="535" t="s">
        <v>27</v>
      </c>
      <c r="C40" s="535"/>
      <c r="D40" s="535"/>
      <c r="E40" s="535"/>
      <c r="F40" s="535"/>
      <c r="G40" s="535"/>
      <c r="H40" s="535"/>
      <c r="I40" s="535"/>
      <c r="J40" s="535"/>
      <c r="K40" s="535"/>
      <c r="L40" s="535"/>
    </row>
  </sheetData>
  <sheetProtection sheet="1" objects="1" scenarios="1"/>
  <mergeCells count="9">
    <mergeCell ref="A1:Y1"/>
    <mergeCell ref="B39:L39"/>
    <mergeCell ref="B40:L40"/>
    <mergeCell ref="B2:L2"/>
    <mergeCell ref="B34:L34"/>
    <mergeCell ref="B36:L36"/>
    <mergeCell ref="B37:L37"/>
    <mergeCell ref="B38:L38"/>
    <mergeCell ref="B35:L35"/>
  </mergeCells>
  <phoneticPr fontId="16" type="noConversion"/>
  <conditionalFormatting sqref="C4:L13 C24:L33 C15:L22">
    <cfRule type="containsText" dxfId="187" priority="4" operator="containsText" text="S">
      <formula>NOT(ISERROR(SEARCH("S",C4)))</formula>
    </cfRule>
    <cfRule type="containsText" dxfId="186" priority="5" operator="containsText" text="H">
      <formula>NOT(ISERROR(SEARCH("H",C4)))</formula>
    </cfRule>
  </conditionalFormatting>
  <conditionalFormatting sqref="C4:L13 C24:L33 C15:L22">
    <cfRule type="containsText" dxfId="185" priority="3" operator="containsText" text="D">
      <formula>NOT(ISERROR(SEARCH("D",C4)))</formula>
    </cfRule>
  </conditionalFormatting>
  <conditionalFormatting sqref="C4:L13 C24:L33 C15:L22">
    <cfRule type="containsText" dxfId="184" priority="2" operator="containsText" text="R">
      <formula>NOT(ISERROR(SEARCH("R",C4)))</formula>
    </cfRule>
  </conditionalFormatting>
  <conditionalFormatting sqref="C4:L13 C24:L33 C15:L22">
    <cfRule type="cellIs" dxfId="183" priority="1" operator="between">
      <formula>2</formula>
      <formula>5</formula>
    </cfRule>
  </conditionalFormatting>
  <pageMargins left="0.25" right="0.25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Y131"/>
  <sheetViews>
    <sheetView topLeftCell="A25" workbookViewId="0">
      <selection activeCell="B3" sqref="B3"/>
    </sheetView>
  </sheetViews>
  <sheetFormatPr defaultColWidth="8.75" defaultRowHeight="15" x14ac:dyDescent="0.25"/>
  <cols>
    <col min="1" max="1" width="5" style="33" bestFit="1" customWidth="1"/>
    <col min="2" max="12" width="11.75" style="33" customWidth="1"/>
    <col min="13" max="16384" width="8.75" style="33"/>
  </cols>
  <sheetData>
    <row r="1" spans="1:25" ht="27" thickBot="1" x14ac:dyDescent="0.45">
      <c r="A1" s="527" t="s">
        <v>126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409"/>
      <c r="T1" s="409"/>
      <c r="U1" s="409"/>
      <c r="V1" s="409"/>
      <c r="W1" s="409"/>
      <c r="X1" s="409"/>
      <c r="Y1" s="409"/>
    </row>
    <row r="2" spans="1:25" x14ac:dyDescent="0.25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25" x14ac:dyDescent="0.25">
      <c r="A3" s="45">
        <v>5</v>
      </c>
      <c r="B3" s="34">
        <f>Prob!B3*'ER EL'!B3</f>
        <v>-2.5607651825935876E-4</v>
      </c>
      <c r="C3" s="34">
        <f>Prob!C3*'ER EL'!C3</f>
        <v>-1.1671876837846839E-4</v>
      </c>
      <c r="D3" s="34">
        <f>Prob!D3*'ER EL'!D3</f>
        <v>-8.6763975659071311E-5</v>
      </c>
      <c r="E3" s="34">
        <f>Prob!E3*'ER EL'!E3</f>
        <v>-5.5966740281924695E-5</v>
      </c>
      <c r="F3" s="34">
        <f>Prob!F3*'ER EL'!F3</f>
        <v>-2.1828830579754027E-5</v>
      </c>
      <c r="G3" s="34">
        <f>Prob!G3*'ER EL'!G3</f>
        <v>-1.0799616189715336E-6</v>
      </c>
      <c r="H3" s="34">
        <f>Prob!H3*'ER EL'!H3</f>
        <v>-1.0873686106886531E-4</v>
      </c>
      <c r="I3" s="34">
        <f>Prob!I3*'ER EL'!I3</f>
        <v>-1.7122740455456097E-4</v>
      </c>
      <c r="J3" s="34">
        <f>Prob!J3*'ER EL'!J3</f>
        <v>-2.4270828708052719E-4</v>
      </c>
      <c r="K3" s="46">
        <f>Prob!K3*'ER EL'!K3</f>
        <v>-1.2024568974393825E-3</v>
      </c>
      <c r="L3" s="46">
        <f>SUM(B3:K3)</f>
        <v>-2.2635642449208848E-3</v>
      </c>
    </row>
    <row r="4" spans="1:25" x14ac:dyDescent="0.25">
      <c r="A4" s="45">
        <v>6</v>
      </c>
      <c r="B4" s="34">
        <f>Prob!B4*'ER EL'!B4</f>
        <v>-2.6449929142810817E-4</v>
      </c>
      <c r="C4" s="34">
        <f>Prob!C4*'ER EL'!C4</f>
        <v>-1.2813756710060989E-4</v>
      </c>
      <c r="D4" s="34">
        <f>Prob!D4*'ER EL'!D4</f>
        <v>-9.7670530731550604E-5</v>
      </c>
      <c r="E4" s="34">
        <f>Prob!E4*'ER EL'!E4</f>
        <v>-6.6378827425022616E-5</v>
      </c>
      <c r="F4" s="34">
        <f>Prob!F4*'ER EL'!F4</f>
        <v>-3.1785137305509662E-5</v>
      </c>
      <c r="G4" s="34">
        <f>Prob!G4*'ER EL'!G4</f>
        <v>-1.183963179779185E-5</v>
      </c>
      <c r="H4" s="34">
        <f>Prob!H4*'ER EL'!H4</f>
        <v>-1.3830924646035457E-4</v>
      </c>
      <c r="I4" s="34">
        <f>Prob!I4*'ER EL'!I4</f>
        <v>-1.9776229523967663E-4</v>
      </c>
      <c r="J4" s="34">
        <f>Prob!J4*'ER EL'!J4</f>
        <v>-2.6640027327967783E-4</v>
      </c>
      <c r="K4" s="46">
        <f>Prob!K4*'ER EL'!K4</f>
        <v>-1.2789725702922858E-3</v>
      </c>
      <c r="L4" s="46">
        <f t="shared" ref="L4:L38" si="0">SUM(B4:K4)</f>
        <v>-2.4817553710605876E-3</v>
      </c>
    </row>
    <row r="5" spans="1:25" x14ac:dyDescent="0.25">
      <c r="A5" s="45">
        <v>7</v>
      </c>
      <c r="B5" s="34">
        <f>Prob!B5*'ER EL'!B5</f>
        <v>-5.0381897742112955E-4</v>
      </c>
      <c r="C5" s="34">
        <f>Prob!C5*'ER EL'!C5</f>
        <v>-1.9878639575169113E-4</v>
      </c>
      <c r="D5" s="34">
        <f>Prob!D5*'ER EL'!D5</f>
        <v>-1.3943191971682028E-4</v>
      </c>
      <c r="E5" s="34">
        <f>Prob!E5*'ER EL'!E5</f>
        <v>-7.8328254900941093E-5</v>
      </c>
      <c r="F5" s="34">
        <f>Prob!F5*'ER EL'!F5</f>
        <v>-1.3238708972127555E-5</v>
      </c>
      <c r="G5" s="34">
        <f>Prob!G5*'ER EL'!G5</f>
        <v>5.3136717986091622E-5</v>
      </c>
      <c r="H5" s="34">
        <f>Prob!H5*'ER EL'!H5</f>
        <v>-1.2527592094752445E-4</v>
      </c>
      <c r="I5" s="34">
        <f>Prob!I5*'ER EL'!I5</f>
        <v>-3.8344063491005864E-4</v>
      </c>
      <c r="J5" s="34">
        <f>Prob!J5*'ER EL'!J5</f>
        <v>-5.1955473916591129E-4</v>
      </c>
      <c r="K5" s="46">
        <f>Prob!K5*'ER EL'!K5</f>
        <v>-2.454219272752277E-3</v>
      </c>
      <c r="L5" s="46">
        <f t="shared" si="0"/>
        <v>-4.3629581065523894E-3</v>
      </c>
    </row>
    <row r="6" spans="1:25" x14ac:dyDescent="0.25">
      <c r="A6" s="45">
        <v>8</v>
      </c>
      <c r="B6" s="34">
        <f>Prob!B6*'ER EL'!B6</f>
        <v>-4.1638080057649344E-4</v>
      </c>
      <c r="C6" s="34">
        <f>Prob!C6*'ER EL'!C6</f>
        <v>-3.9687187999646193E-5</v>
      </c>
      <c r="D6" s="34">
        <f>Prob!D6*'ER EL'!D6</f>
        <v>1.4574897643431509E-5</v>
      </c>
      <c r="E6" s="34">
        <f>Prob!E6*'ER EL'!E6</f>
        <v>7.0613515297603656E-5</v>
      </c>
      <c r="F6" s="34">
        <f>Prob!F6*'ER EL'!F6</f>
        <v>1.2891149018303815E-4</v>
      </c>
      <c r="G6" s="34">
        <f>Prob!G6*'ER EL'!G6</f>
        <v>2.0930386908734304E-4</v>
      </c>
      <c r="H6" s="34">
        <f>Prob!H6*'ER EL'!H6</f>
        <v>1.4967216998405621E-4</v>
      </c>
      <c r="I6" s="34">
        <f>Prob!I6*'ER EL'!I6</f>
        <v>-1.0905466665208244E-4</v>
      </c>
      <c r="J6" s="34">
        <f>Prob!J6*'ER EL'!J6</f>
        <v>-3.8267880199948604E-4</v>
      </c>
      <c r="K6" s="46">
        <f>Prob!K6*'ER EL'!K6</f>
        <v>-2.0286845047071266E-3</v>
      </c>
      <c r="L6" s="46">
        <f t="shared" si="0"/>
        <v>-2.403410019739362E-3</v>
      </c>
    </row>
    <row r="7" spans="1:25" x14ac:dyDescent="0.25">
      <c r="A7" s="45">
        <v>9</v>
      </c>
      <c r="B7" s="34">
        <f>Prob!B7*'ER EL'!B7</f>
        <v>-4.7631165350019009E-4</v>
      </c>
      <c r="C7" s="34">
        <f>Prob!C7*'ER EL'!C7</f>
        <v>2.0331189142377946E-4</v>
      </c>
      <c r="D7" s="34">
        <f>Prob!D7*'ER EL'!D7</f>
        <v>3.2994907600363254E-4</v>
      </c>
      <c r="E7" s="34">
        <f>Prob!E7*'ER EL'!E7</f>
        <v>4.9690195917821125E-4</v>
      </c>
      <c r="F7" s="34">
        <f>Prob!F7*'ER EL'!F7</f>
        <v>6.637885067083373E-4</v>
      </c>
      <c r="G7" s="34">
        <f>Prob!G7*'ER EL'!G7</f>
        <v>8.6587550032316842E-4</v>
      </c>
      <c r="H7" s="34">
        <f>Prob!H7*'ER EL'!H7</f>
        <v>4.6937057788881036E-4</v>
      </c>
      <c r="I7" s="34">
        <f>Prob!I7*'ER EL'!I7</f>
        <v>2.68665136373398E-4</v>
      </c>
      <c r="J7" s="34">
        <f>Prob!J7*'ER EL'!J7</f>
        <v>-1.424980977587213E-4</v>
      </c>
      <c r="K7" s="46">
        <f>Prob!K7*'ER EL'!K7</f>
        <v>-2.1521769833981633E-3</v>
      </c>
      <c r="L7" s="46">
        <f t="shared" si="0"/>
        <v>5.2687591324226263E-4</v>
      </c>
    </row>
    <row r="8" spans="1:25" x14ac:dyDescent="0.25">
      <c r="A8" s="45">
        <v>10</v>
      </c>
      <c r="B8" s="34">
        <f>Prob!B8*'ER EL'!B8</f>
        <v>-2.7730353286087219E-4</v>
      </c>
      <c r="C8" s="34">
        <f>Prob!C8*'ER EL'!C8</f>
        <v>9.8026239174046252E-4</v>
      </c>
      <c r="D8" s="34">
        <f>Prob!D8*'ER EL'!D8</f>
        <v>1.1178534460881372E-3</v>
      </c>
      <c r="E8" s="34">
        <f>Prob!E8*'ER EL'!E8</f>
        <v>1.2588263371716543E-3</v>
      </c>
      <c r="F8" s="34">
        <f>Prob!F8*'ER EL'!F8</f>
        <v>1.3996825917249006E-3</v>
      </c>
      <c r="G8" s="34">
        <f>Prob!G8*'ER EL'!G8</f>
        <v>1.5719349165164368E-3</v>
      </c>
      <c r="H8" s="34">
        <f>Prob!H8*'ER EL'!H8</f>
        <v>1.0716771650863116E-3</v>
      </c>
      <c r="I8" s="34">
        <f>Prob!I8*'ER EL'!I8</f>
        <v>7.8280122954834015E-4</v>
      </c>
      <c r="J8" s="34">
        <f>Prob!J8*'ER EL'!J8</f>
        <v>3.9416031419418587E-4</v>
      </c>
      <c r="K8" s="46">
        <f>Prob!K8*'ER EL'!K8</f>
        <v>-4.5366741327266326E-4</v>
      </c>
      <c r="L8" s="46">
        <f t="shared" si="0"/>
        <v>7.8462274459368923E-3</v>
      </c>
    </row>
    <row r="9" spans="1:25" x14ac:dyDescent="0.25">
      <c r="A9" s="45">
        <v>11</v>
      </c>
      <c r="B9" s="34">
        <f>Prob!B9*'ER EL'!B9</f>
        <v>-1.0584546278570466E-4</v>
      </c>
      <c r="C9" s="34">
        <f>Prob!C9*'ER EL'!C9</f>
        <v>1.7137584828018906E-3</v>
      </c>
      <c r="D9" s="34">
        <f>Prob!D9*'ER EL'!D9</f>
        <v>1.8854629153289655E-3</v>
      </c>
      <c r="E9" s="34">
        <f>Prob!E9*'ER EL'!E9</f>
        <v>2.0611399195920844E-3</v>
      </c>
      <c r="F9" s="34">
        <f>Prob!F9*'ER EL'!F9</f>
        <v>2.2383214125044257E-3</v>
      </c>
      <c r="G9" s="34">
        <f>Prob!G9*'ER EL'!G9</f>
        <v>2.4301505504144547E-3</v>
      </c>
      <c r="H9" s="34">
        <f>Prob!H9*'ER EL'!H9</f>
        <v>1.6855309926783466E-3</v>
      </c>
      <c r="I9" s="34">
        <f>Prob!I9*'ER EL'!I9</f>
        <v>1.2769871310707882E-3</v>
      </c>
      <c r="J9" s="34">
        <f>Prob!J9*'ER EL'!J9</f>
        <v>8.294344038323342E-4</v>
      </c>
      <c r="K9" s="46">
        <f>Prob!K9*'ER EL'!K9</f>
        <v>8.0253721445667147E-4</v>
      </c>
      <c r="L9" s="46">
        <f t="shared" si="0"/>
        <v>1.4817477559894257E-2</v>
      </c>
    </row>
    <row r="10" spans="1:25" x14ac:dyDescent="0.25">
      <c r="A10" s="45">
        <v>12</v>
      </c>
      <c r="B10" s="34">
        <f>Prob!B10*'ER EL'!B10</f>
        <v>-2.0543129987003884E-3</v>
      </c>
      <c r="C10" s="34">
        <f>Prob!C10*'ER EL'!C10</f>
        <v>-1.6146835701105753E-3</v>
      </c>
      <c r="D10" s="34">
        <f>Prob!D10*'ER EL'!D10</f>
        <v>-1.4891545731330054E-3</v>
      </c>
      <c r="E10" s="34">
        <f>Prob!E10*'ER EL'!E10</f>
        <v>-1.3449629157618582E-3</v>
      </c>
      <c r="F10" s="34">
        <f>Prob!F10*'ER EL'!F10</f>
        <v>-1.0654061227567853E-3</v>
      </c>
      <c r="G10" s="34">
        <f>Prob!G10*'ER EL'!G10</f>
        <v>-9.7942021921714373E-4</v>
      </c>
      <c r="H10" s="34">
        <f>Prob!H10*'ER EL'!H10</f>
        <v>-1.3563350037516617E-3</v>
      </c>
      <c r="I10" s="34">
        <f>Prob!I10*'ER EL'!I10</f>
        <v>-1.7305631635594022E-3</v>
      </c>
      <c r="J10" s="34">
        <f>Prob!J10*'ER EL'!J10</f>
        <v>-2.1666754340123355E-3</v>
      </c>
      <c r="K10" s="46">
        <f>Prob!K10*'ER EL'!K10</f>
        <v>-9.8983872765952222E-3</v>
      </c>
      <c r="L10" s="46">
        <f t="shared" si="0"/>
        <v>-2.3699901277598377E-2</v>
      </c>
    </row>
    <row r="11" spans="1:25" x14ac:dyDescent="0.25">
      <c r="A11" s="45">
        <v>13</v>
      </c>
      <c r="B11" s="34">
        <f>Prob!B11*'ER EL'!B11</f>
        <v>-2.2226913729172732E-3</v>
      </c>
      <c r="C11" s="34">
        <f>Prob!C11*'ER EL'!C11</f>
        <v>-1.8657133276877035E-3</v>
      </c>
      <c r="D11" s="34">
        <f>Prob!D11*'ER EL'!D11</f>
        <v>-1.6074206687755987E-3</v>
      </c>
      <c r="E11" s="34">
        <f>Prob!E11*'ER EL'!E11</f>
        <v>-1.3449629157618582E-3</v>
      </c>
      <c r="F11" s="34">
        <f>Prob!F11*'ER EL'!F11</f>
        <v>-1.0654061227567853E-3</v>
      </c>
      <c r="G11" s="34">
        <f>Prob!G11*'ER EL'!G11</f>
        <v>-9.7942021921714373E-4</v>
      </c>
      <c r="H11" s="34">
        <f>Prob!H11*'ER EL'!H11</f>
        <v>-1.7146200676946229E-3</v>
      </c>
      <c r="I11" s="34">
        <f>Prob!I11*'ER EL'!I11</f>
        <v>-2.0621176446589539E-3</v>
      </c>
      <c r="J11" s="34">
        <f>Prob!J11*'ER EL'!J11</f>
        <v>-2.4670790386509627E-3</v>
      </c>
      <c r="K11" s="46">
        <f>Prob!K11*'ER EL'!K11</f>
        <v>-1.0871973037881002E-2</v>
      </c>
      <c r="L11" s="46">
        <f t="shared" si="0"/>
        <v>-2.6201404416001904E-2</v>
      </c>
    </row>
    <row r="12" spans="1:25" x14ac:dyDescent="0.25">
      <c r="A12" s="45">
        <v>14</v>
      </c>
      <c r="B12" s="34">
        <f>Prob!B12*'ER EL'!B12</f>
        <v>-2.0391794746323264E-3</v>
      </c>
      <c r="C12" s="34">
        <f>Prob!C12*'ER EL'!C12</f>
        <v>-1.5991828523037458E-3</v>
      </c>
      <c r="D12" s="34">
        <f>Prob!D12*'ER EL'!D12</f>
        <v>-1.3777891446647987E-3</v>
      </c>
      <c r="E12" s="34">
        <f>Prob!E12*'ER EL'!E12</f>
        <v>-1.1528253563673069E-3</v>
      </c>
      <c r="F12" s="34">
        <f>Prob!F12*'ER EL'!F12</f>
        <v>-9.1320524807724445E-4</v>
      </c>
      <c r="G12" s="34">
        <f>Prob!G12*'ER EL'!G12</f>
        <v>-8.3950304504326601E-4</v>
      </c>
      <c r="H12" s="34">
        <f>Prob!H12*'ER EL'!H12</f>
        <v>-1.7548400068765236E-3</v>
      </c>
      <c r="I12" s="34">
        <f>Prob!I12*'ER EL'!I12</f>
        <v>-2.0314197109909909E-3</v>
      </c>
      <c r="J12" s="34">
        <f>Prob!J12*'ER EL'!J12</f>
        <v>-2.3537359225356512E-3</v>
      </c>
      <c r="K12" s="46">
        <f>Prob!K12*'ER EL'!K12</f>
        <v>-1.0093728822064236E-2</v>
      </c>
      <c r="L12" s="46">
        <f t="shared" si="0"/>
        <v>-2.4155409583556092E-2</v>
      </c>
    </row>
    <row r="13" spans="1:25" x14ac:dyDescent="0.25">
      <c r="A13" s="45">
        <v>15</v>
      </c>
      <c r="B13" s="34">
        <f>Prob!B13*'ER EL'!B13</f>
        <v>-2.1636223838567585E-3</v>
      </c>
      <c r="C13" s="34">
        <f>Prob!C13*'ER EL'!C13</f>
        <v>-1.5991828523037458E-3</v>
      </c>
      <c r="D13" s="34">
        <f>Prob!D13*'ER EL'!D13</f>
        <v>-1.3777891446647987E-3</v>
      </c>
      <c r="E13" s="34">
        <f>Prob!E13*'ER EL'!E13</f>
        <v>-1.1528253563673069E-3</v>
      </c>
      <c r="F13" s="34">
        <f>Prob!F13*'ER EL'!F13</f>
        <v>-9.1320524807724445E-4</v>
      </c>
      <c r="G13" s="34">
        <f>Prob!G13*'ER EL'!G13</f>
        <v>-8.3950304504326601E-4</v>
      </c>
      <c r="H13" s="34">
        <f>Prob!H13*'ER EL'!H13</f>
        <v>-2.0196366940763506E-3</v>
      </c>
      <c r="I13" s="34">
        <f>Prob!I13*'ER EL'!I13</f>
        <v>-2.2764607050397845E-3</v>
      </c>
      <c r="J13" s="34">
        <f>Prob!J13*'ER EL'!J13</f>
        <v>-2.5757543300455404E-3</v>
      </c>
      <c r="K13" s="46">
        <f>Prob!K13*'ER EL'!K13</f>
        <v>-1.0813273983830838E-2</v>
      </c>
      <c r="L13" s="46">
        <f t="shared" si="0"/>
        <v>-2.5731253743305635E-2</v>
      </c>
    </row>
    <row r="14" spans="1:25" x14ac:dyDescent="0.25">
      <c r="A14" s="45">
        <v>16</v>
      </c>
      <c r="B14" s="34">
        <f>Prob!B14*'ER EL'!B14</f>
        <v>-1.8143750642069312E-3</v>
      </c>
      <c r="C14" s="34">
        <f>Prob!C14*'ER EL'!C14</f>
        <v>-1.3326523769197881E-3</v>
      </c>
      <c r="D14" s="34">
        <f>Prob!D14*'ER EL'!D14</f>
        <v>-1.1481576205539989E-3</v>
      </c>
      <c r="E14" s="34">
        <f>Prob!E14*'ER EL'!E14</f>
        <v>-9.6068779697275569E-4</v>
      </c>
      <c r="F14" s="34">
        <f>Prob!F14*'ER EL'!F14</f>
        <v>-7.6100437339770373E-4</v>
      </c>
      <c r="G14" s="34">
        <f>Prob!G14*'ER EL'!G14</f>
        <v>-6.9958587086938829E-4</v>
      </c>
      <c r="H14" s="34">
        <f>Prob!H14*'ER EL'!H14</f>
        <v>-1.8879327768253965E-3</v>
      </c>
      <c r="I14" s="34">
        <f>Prob!I14*'ER EL'!I14</f>
        <v>-2.0866656424518631E-3</v>
      </c>
      <c r="J14" s="34">
        <f>Prob!J14*'ER EL'!J14</f>
        <v>-2.3182618998967932E-3</v>
      </c>
      <c r="K14" s="46">
        <f>Prob!K14*'ER EL'!K14</f>
        <v>-9.5678525521784279E-3</v>
      </c>
      <c r="L14" s="46">
        <f t="shared" si="0"/>
        <v>-2.2577175974273046E-2</v>
      </c>
    </row>
    <row r="15" spans="1:25" x14ac:dyDescent="0.25">
      <c r="A15" s="45">
        <v>17</v>
      </c>
      <c r="B15" s="34">
        <f>Prob!B15*'ER EL'!B15</f>
        <v>-1.4632602409502087E-3</v>
      </c>
      <c r="C15" s="34">
        <f>Prob!C15*'ER EL'!C15</f>
        <v>-6.9628851926054655E-4</v>
      </c>
      <c r="D15" s="34">
        <f>Prob!D15*'ER EL'!D15</f>
        <v>-5.3352863643410823E-4</v>
      </c>
      <c r="E15" s="34">
        <f>Prob!E15*'ER EL'!E15</f>
        <v>-3.667427088999371E-4</v>
      </c>
      <c r="F15" s="34">
        <f>Prob!F15*'ER EL'!F15</f>
        <v>-2.0455792246210571E-4</v>
      </c>
      <c r="G15" s="34">
        <f>Prob!G15*'ER EL'!G15</f>
        <v>5.3432683993362769E-5</v>
      </c>
      <c r="H15" s="34">
        <f>Prob!H15*'ER EL'!H15</f>
        <v>-4.8615834994399077E-4</v>
      </c>
      <c r="I15" s="34">
        <f>Prob!I15*'ER EL'!I15</f>
        <v>-1.7385114749587953E-3</v>
      </c>
      <c r="J15" s="34">
        <f>Prob!J15*'ER EL'!J15</f>
        <v>-1.9260548003878816E-3</v>
      </c>
      <c r="K15" s="46">
        <f>Prob!K15*'ER EL'!K15</f>
        <v>-7.8040546184011102E-3</v>
      </c>
      <c r="L15" s="46">
        <f t="shared" si="0"/>
        <v>-1.5165724587705322E-2</v>
      </c>
    </row>
    <row r="16" spans="1:25" x14ac:dyDescent="0.25">
      <c r="A16" s="45">
        <v>18</v>
      </c>
      <c r="B16" s="34">
        <f>Prob!B16*'ER EL'!B16</f>
        <v>-6.0882447554940974E-4</v>
      </c>
      <c r="C16" s="34">
        <f>Prob!C16*'ER EL'!C16</f>
        <v>4.4330232943427502E-4</v>
      </c>
      <c r="D16" s="34">
        <f>Prob!D16*'ER EL'!D16</f>
        <v>5.4000936856189806E-4</v>
      </c>
      <c r="E16" s="34">
        <f>Prob!E16*'ER EL'!E16</f>
        <v>6.4034387691392009E-4</v>
      </c>
      <c r="F16" s="34">
        <f>Prob!F16*'ER EL'!F16</f>
        <v>7.2666798352727217E-4</v>
      </c>
      <c r="G16" s="34">
        <f>Prob!G16*'ER EL'!G16</f>
        <v>1.0321125755007683E-3</v>
      </c>
      <c r="H16" s="34">
        <f>Prob!H16*'ER EL'!H16</f>
        <v>1.4549082106019183E-3</v>
      </c>
      <c r="I16" s="34">
        <f>Prob!I16*'ER EL'!I16</f>
        <v>3.8580372733408683E-4</v>
      </c>
      <c r="J16" s="34">
        <f>Prob!J16*'ER EL'!J16</f>
        <v>-6.6695805798246133E-4</v>
      </c>
      <c r="K16" s="46">
        <f>Prob!K16*'ER EL'!K16</f>
        <v>-3.2470638695968517E-3</v>
      </c>
      <c r="L16" s="46">
        <f t="shared" si="0"/>
        <v>7.0030166874541621E-4</v>
      </c>
    </row>
    <row r="17" spans="1:12" x14ac:dyDescent="0.25">
      <c r="A17" s="45">
        <v>19</v>
      </c>
      <c r="B17" s="34">
        <f>Prob!B17*'ER EL'!B17</f>
        <v>-4.7040758338653256E-5</v>
      </c>
      <c r="C17" s="34">
        <f>Prob!C17*'ER EL'!C17</f>
        <v>1.4066624889234047E-3</v>
      </c>
      <c r="D17" s="34">
        <f>Prob!D17*'ER EL'!D17</f>
        <v>1.4724185219763687E-3</v>
      </c>
      <c r="E17" s="34">
        <f>Prob!E17*'ER EL'!E17</f>
        <v>1.5409337271825091E-3</v>
      </c>
      <c r="F17" s="34">
        <f>Prob!F17*'ER EL'!F17</f>
        <v>1.6004082081415886E-3</v>
      </c>
      <c r="G17" s="34">
        <f>Prob!G17*'ER EL'!G17</f>
        <v>1.8060157443325229E-3</v>
      </c>
      <c r="H17" s="34">
        <f>Prob!H17*'ER EL'!H17</f>
        <v>2.2429731297348436E-3</v>
      </c>
      <c r="I17" s="34">
        <f>Prob!I17*'ER EL'!I17</f>
        <v>2.1624166346352097E-3</v>
      </c>
      <c r="J17" s="34">
        <f>Prob!J17*'ER EL'!J17</f>
        <v>1.0472344362952443E-3</v>
      </c>
      <c r="K17" s="46">
        <f>Prob!K17*'ER EL'!K17</f>
        <v>-2.5088404447281664E-4</v>
      </c>
      <c r="L17" s="46">
        <f t="shared" si="0"/>
        <v>1.2981138088410222E-2</v>
      </c>
    </row>
    <row r="18" spans="1:12" x14ac:dyDescent="0.25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 x14ac:dyDescent="0.25">
      <c r="A19" s="45">
        <v>13</v>
      </c>
      <c r="B19" s="34">
        <f>Prob!B19*'ER EL'!B19</f>
        <v>-1.4792871413606273E-4</v>
      </c>
      <c r="C19" s="34">
        <f>Prob!C19*'ER EL'!C19</f>
        <v>4.2454376600190774E-5</v>
      </c>
      <c r="D19" s="34">
        <f>Prob!D19*'ER EL'!D19</f>
        <v>6.7472747740322372E-5</v>
      </c>
      <c r="E19" s="34">
        <f>Prob!E19*'ER EL'!E19</f>
        <v>9.3288253866213186E-5</v>
      </c>
      <c r="F19" s="34">
        <f>Prob!F19*'ER EL'!F19</f>
        <v>1.2140440462741662E-4</v>
      </c>
      <c r="G19" s="34">
        <f>Prob!G19*'ER EL'!G19</f>
        <v>1.6363059246965407E-4</v>
      </c>
      <c r="H19" s="34">
        <f>Prob!H19*'ER EL'!H19</f>
        <v>1.1141164786435321E-4</v>
      </c>
      <c r="I19" s="34">
        <f>Prob!I19*'ER EL'!I19</f>
        <v>4.9209895490497397E-5</v>
      </c>
      <c r="J19" s="34">
        <f>Prob!J19*'ER EL'!J19</f>
        <v>-3.431469105824303E-5</v>
      </c>
      <c r="K19" s="46">
        <f>Prob!K19*'ER EL'!K19</f>
        <v>-5.405064009499764E-4</v>
      </c>
      <c r="L19" s="46">
        <f t="shared" si="0"/>
        <v>-7.3877887485634594E-5</v>
      </c>
    </row>
    <row r="20" spans="1:12" x14ac:dyDescent="0.25">
      <c r="A20" s="45">
        <v>14</v>
      </c>
      <c r="B20" s="34">
        <f>Prob!B20*'ER EL'!B20</f>
        <v>-1.6642458927803479E-4</v>
      </c>
      <c r="C20" s="34">
        <f>Prob!C20*'ER EL'!C20</f>
        <v>2.0384030029894475E-5</v>
      </c>
      <c r="D20" s="34">
        <f>Prob!D20*'ER EL'!D20</f>
        <v>4.6251014036670794E-5</v>
      </c>
      <c r="E20" s="34">
        <f>Prob!E20*'ER EL'!E20</f>
        <v>7.2900695776158581E-5</v>
      </c>
      <c r="F20" s="34">
        <f>Prob!F20*'ER EL'!F20</f>
        <v>1.1466043263420932E-4</v>
      </c>
      <c r="G20" s="34">
        <f>Prob!G20*'ER EL'!G20</f>
        <v>1.6363059246965402E-4</v>
      </c>
      <c r="H20" s="34">
        <f>Prob!H20*'ER EL'!H20</f>
        <v>7.2378232584859565E-5</v>
      </c>
      <c r="I20" s="34">
        <f>Prob!I20*'ER EL'!I20</f>
        <v>1.2086681350212569E-5</v>
      </c>
      <c r="J20" s="34">
        <f>Prob!J20*'ER EL'!J20</f>
        <v>-6.8423476961023132E-5</v>
      </c>
      <c r="K20" s="46">
        <f>Prob!K20*'ER EL'!K20</f>
        <v>-6.4973705315412883E-4</v>
      </c>
      <c r="L20" s="46">
        <f t="shared" si="0"/>
        <v>-3.8229344051152745E-4</v>
      </c>
    </row>
    <row r="21" spans="1:12" x14ac:dyDescent="0.25">
      <c r="A21" s="45">
        <v>15</v>
      </c>
      <c r="B21" s="34">
        <f>Prob!B21*'ER EL'!B21</f>
        <v>-1.8473891756210439E-4</v>
      </c>
      <c r="C21" s="34">
        <f>Prob!C21*'ER EL'!C21</f>
        <v>-1.098632139521418E-7</v>
      </c>
      <c r="D21" s="34">
        <f>Prob!D21*'ER EL'!D21</f>
        <v>2.6545118454708601E-5</v>
      </c>
      <c r="E21" s="34">
        <f>Prob!E21*'ER EL'!E21</f>
        <v>5.3969391835393597E-5</v>
      </c>
      <c r="F21" s="34">
        <f>Prob!F21*'ER EL'!F21</f>
        <v>1.1466043263420932E-4</v>
      </c>
      <c r="G21" s="34">
        <f>Prob!G21*'ER EL'!G21</f>
        <v>1.6363059246965402E-4</v>
      </c>
      <c r="H21" s="34">
        <f>Prob!H21*'ER EL'!H21</f>
        <v>3.3708040308847782E-5</v>
      </c>
      <c r="I21" s="34">
        <f>Prob!I21*'ER EL'!I21</f>
        <v>-2.4628839784161724E-5</v>
      </c>
      <c r="J21" s="34">
        <f>Prob!J21*'ER EL'!J21</f>
        <v>-1.0212905661351204E-4</v>
      </c>
      <c r="K21" s="46">
        <f>Prob!K21*'ER EL'!K21</f>
        <v>-7.5775475732324624E-4</v>
      </c>
      <c r="L21" s="46">
        <f t="shared" si="0"/>
        <v>-6.7684785879416323E-4</v>
      </c>
    </row>
    <row r="22" spans="1:12" x14ac:dyDescent="0.25">
      <c r="A22" s="45">
        <v>16</v>
      </c>
      <c r="B22" s="34">
        <f>Prob!B22*'ER EL'!B22</f>
        <v>-1.9794962769603734E-4</v>
      </c>
      <c r="C22" s="34">
        <f>Prob!C22*'ER EL'!C22</f>
        <v>-1.91399069403811E-5</v>
      </c>
      <c r="D22" s="34">
        <f>Prob!D22*'ER EL'!D22</f>
        <v>8.2467868428865791E-6</v>
      </c>
      <c r="E22" s="34">
        <f>Prob!E22*'ER EL'!E22</f>
        <v>5.3187545510919311E-5</v>
      </c>
      <c r="F22" s="34">
        <f>Prob!F22*'ER EL'!F22</f>
        <v>1.1466043263420932E-4</v>
      </c>
      <c r="G22" s="34">
        <f>Prob!G22*'ER EL'!G22</f>
        <v>1.6363059246965402E-4</v>
      </c>
      <c r="H22" s="34">
        <f>Prob!H22*'ER EL'!H22</f>
        <v>-4.4516678862229025E-6</v>
      </c>
      <c r="I22" s="34">
        <f>Prob!I22*'ER EL'!I22</f>
        <v>-6.0805505616835758E-5</v>
      </c>
      <c r="J22" s="34">
        <f>Prob!J22*'ER EL'!J22</f>
        <v>-1.353150064907372E-4</v>
      </c>
      <c r="K22" s="46">
        <f>Prob!K22*'ER EL'!K22</f>
        <v>-8.6417549250210877E-4</v>
      </c>
      <c r="L22" s="46">
        <f t="shared" si="0"/>
        <v>-9.421118496746538E-4</v>
      </c>
    </row>
    <row r="23" spans="1:12" x14ac:dyDescent="0.25">
      <c r="A23" s="45">
        <v>17</v>
      </c>
      <c r="B23" s="34">
        <f>Prob!B23*'ER EL'!B23</f>
        <v>-1.8966630816317812E-4</v>
      </c>
      <c r="C23" s="34">
        <f>Prob!C23*'ER EL'!C23</f>
        <v>-4.4701282010846632E-7</v>
      </c>
      <c r="D23" s="34">
        <f>Prob!D23*'ER EL'!D23</f>
        <v>5.0155015456803362E-5</v>
      </c>
      <c r="E23" s="34">
        <f>Prob!E23*'ER EL'!E23</f>
        <v>1.0801324594841028E-4</v>
      </c>
      <c r="F23" s="34">
        <f>Prob!F23*'ER EL'!F23</f>
        <v>1.660247204128799E-4</v>
      </c>
      <c r="G23" s="34">
        <f>Prob!G23*'ER EL'!G23</f>
        <v>2.3313999753390798E-4</v>
      </c>
      <c r="H23" s="34">
        <f>Prob!H23*'ER EL'!H23</f>
        <v>4.8997235972796267E-5</v>
      </c>
      <c r="I23" s="34">
        <f>Prob!I23*'ER EL'!I23</f>
        <v>-6.6377240536770221E-5</v>
      </c>
      <c r="J23" s="34">
        <f>Prob!J23*'ER EL'!J23</f>
        <v>-1.3635584176798665E-4</v>
      </c>
      <c r="K23" s="46">
        <f>Prob!K23*'ER EL'!K23</f>
        <v>-8.3834382613866049E-4</v>
      </c>
      <c r="L23" s="46">
        <f t="shared" si="0"/>
        <v>-6.2486001410190614E-4</v>
      </c>
    </row>
    <row r="24" spans="1:12" x14ac:dyDescent="0.25">
      <c r="A24" s="45">
        <v>18</v>
      </c>
      <c r="B24" s="34">
        <f>Prob!B24*'ER EL'!B24</f>
        <v>-1.5220611888735244E-4</v>
      </c>
      <c r="C24" s="34">
        <f>Prob!C24*'ER EL'!C24</f>
        <v>1.1082558235856875E-4</v>
      </c>
      <c r="D24" s="34">
        <f>Prob!D24*'ER EL'!D24</f>
        <v>1.617125859617093E-4</v>
      </c>
      <c r="E24" s="34">
        <f>Prob!E24*'ER EL'!E24</f>
        <v>2.1575225102924141E-4</v>
      </c>
      <c r="F24" s="34">
        <f>Prob!F24*'ER EL'!F24</f>
        <v>2.6875329597022104E-4</v>
      </c>
      <c r="G24" s="34">
        <f>Prob!G24*'ER EL'!G24</f>
        <v>3.4729766233845545E-4</v>
      </c>
      <c r="H24" s="34">
        <f>Prob!H24*'ER EL'!H24</f>
        <v>3.6372705265047957E-4</v>
      </c>
      <c r="I24" s="34">
        <f>Prob!I24*'ER EL'!I24</f>
        <v>9.6450931833521708E-5</v>
      </c>
      <c r="J24" s="34">
        <f>Prob!J24*'ER EL'!J24</f>
        <v>-9.1710794338111361E-5</v>
      </c>
      <c r="K24" s="46">
        <f>Prob!K24*'ER EL'!K24</f>
        <v>-6.7593577416848378E-4</v>
      </c>
      <c r="L24" s="46">
        <f t="shared" si="0"/>
        <v>6.4466667474824958E-4</v>
      </c>
    </row>
    <row r="25" spans="1:12" x14ac:dyDescent="0.25">
      <c r="A25" s="45">
        <v>19</v>
      </c>
      <c r="B25" s="34">
        <f>Prob!B25*'ER EL'!B25</f>
        <v>-1.1760189584663314E-5</v>
      </c>
      <c r="C25" s="34">
        <f>Prob!C25*'ER EL'!C25</f>
        <v>3.5166562223085118E-4</v>
      </c>
      <c r="D25" s="34">
        <f>Prob!D25*'ER EL'!D25</f>
        <v>3.6810463049409217E-4</v>
      </c>
      <c r="E25" s="34">
        <f>Prob!E25*'ER EL'!E25</f>
        <v>3.8523343179562726E-4</v>
      </c>
      <c r="F25" s="34">
        <f>Prob!F25*'ER EL'!F25</f>
        <v>4.0010205203539715E-4</v>
      </c>
      <c r="G25" s="34">
        <f>Prob!G25*'ER EL'!G25</f>
        <v>4.5150393608313073E-4</v>
      </c>
      <c r="H25" s="34">
        <f>Prob!H25*'ER EL'!H25</f>
        <v>5.6074328243371091E-4</v>
      </c>
      <c r="I25" s="34">
        <f>Prob!I25*'ER EL'!I25</f>
        <v>5.4060415865880243E-4</v>
      </c>
      <c r="J25" s="34">
        <f>Prob!J25*'ER EL'!J25</f>
        <v>2.6180860907381106E-4</v>
      </c>
      <c r="K25" s="46">
        <f>Prob!K25*'ER EL'!K25</f>
        <v>-6.2721011118204161E-5</v>
      </c>
      <c r="L25" s="46">
        <f t="shared" si="0"/>
        <v>3.2452845221025554E-3</v>
      </c>
    </row>
    <row r="26" spans="1:12" x14ac:dyDescent="0.25">
      <c r="A26" s="45">
        <v>20</v>
      </c>
      <c r="B26" s="34">
        <f>Prob!B26*'ER EL'!B26</f>
        <v>1.2868573971802584E-4</v>
      </c>
      <c r="C26" s="34">
        <f>Prob!C26*'ER EL'!C26</f>
        <v>5.826004326052245E-4</v>
      </c>
      <c r="D26" s="34">
        <f>Prob!D26*'ER EL'!D26</f>
        <v>5.9196367250931412E-4</v>
      </c>
      <c r="E26" s="34">
        <f>Prob!E26*'ER EL'!E26</f>
        <v>6.0177511328909591E-4</v>
      </c>
      <c r="F26" s="34">
        <f>Prob!F26*'ER EL'!F26</f>
        <v>6.1025005974765594E-4</v>
      </c>
      <c r="G26" s="34">
        <f>Prob!G26*'ER EL'!G26</f>
        <v>6.4083620407040932E-4</v>
      </c>
      <c r="H26" s="34">
        <f>Prob!H26*'ER EL'!H26</f>
        <v>7.0389369734836149E-4</v>
      </c>
      <c r="I26" s="34">
        <f>Prob!I26*'ER EL'!I26</f>
        <v>7.2081489262803698E-4</v>
      </c>
      <c r="J26" s="34">
        <f>Prob!J26*'ER EL'!J26</f>
        <v>6.9035673264323735E-4</v>
      </c>
      <c r="K26" s="46">
        <f>Prob!K26*'ER EL'!K26</f>
        <v>1.4619916792703699E-3</v>
      </c>
      <c r="L26" s="46">
        <f t="shared" si="0"/>
        <v>6.733168223829732E-3</v>
      </c>
    </row>
    <row r="27" spans="1:12" x14ac:dyDescent="0.25">
      <c r="A27" s="45">
        <v>21</v>
      </c>
      <c r="B27" s="34">
        <f>Prob!B27*'ER EL'!B27</f>
        <v>3.781380203774378E-3</v>
      </c>
      <c r="C27" s="34">
        <f>Prob!C27*'ER EL'!C27</f>
        <v>5.461993627674102E-3</v>
      </c>
      <c r="D27" s="34">
        <f>Prob!D27*'ER EL'!D27</f>
        <v>5.461993627674102E-3</v>
      </c>
      <c r="E27" s="34">
        <f>Prob!E27*'ER EL'!E27</f>
        <v>5.461993627674102E-3</v>
      </c>
      <c r="F27" s="34">
        <f>Prob!F27*'ER EL'!F27</f>
        <v>5.461993627674102E-3</v>
      </c>
      <c r="G27" s="34">
        <f>Prob!G27*'ER EL'!G27</f>
        <v>5.461993627674102E-3</v>
      </c>
      <c r="H27" s="34">
        <f>Prob!H27*'ER EL'!H27</f>
        <v>5.461993627674102E-3</v>
      </c>
      <c r="I27" s="34">
        <f>Prob!I27*'ER EL'!I27</f>
        <v>5.461993627674102E-3</v>
      </c>
      <c r="J27" s="34">
        <f>Prob!J27*'ER EL'!J27</f>
        <v>5.461993627674102E-3</v>
      </c>
      <c r="K27" s="46">
        <f>Prob!K27*'ER EL'!K27</f>
        <v>2.0167361086796686E-2</v>
      </c>
      <c r="L27" s="46">
        <f t="shared" si="0"/>
        <v>6.7644690311963893E-2</v>
      </c>
    </row>
    <row r="28" spans="1:12" x14ac:dyDescent="0.25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 x14ac:dyDescent="0.25">
      <c r="A29" s="45" t="s">
        <v>1</v>
      </c>
      <c r="B29" s="34">
        <f>Prob!B29*'ER EL'!B29</f>
        <v>-3.7233092652879158E-5</v>
      </c>
      <c r="C29" s="34">
        <f>Prob!C29*'ER EL'!C29</f>
        <v>2.1421981035023627E-4</v>
      </c>
      <c r="D29" s="34">
        <f>Prob!D29*'ER EL'!D29</f>
        <v>2.3568286441612063E-4</v>
      </c>
      <c r="E29" s="34">
        <f>Prob!E29*'ER EL'!E29</f>
        <v>2.5764248994901049E-4</v>
      </c>
      <c r="F29" s="34">
        <f>Prob!F29*'ER EL'!F29</f>
        <v>2.7979017656305316E-4</v>
      </c>
      <c r="G29" s="34">
        <f>Prob!G29*'ER EL'!G29</f>
        <v>3.0376881880180679E-4</v>
      </c>
      <c r="H29" s="34">
        <f>Prob!H29*'ER EL'!H29</f>
        <v>2.1069137408479327E-4</v>
      </c>
      <c r="I29" s="34">
        <f>Prob!I29*'ER EL'!I29</f>
        <v>1.5962339138384849E-4</v>
      </c>
      <c r="J29" s="34">
        <f>Prob!J29*'ER EL'!J29</f>
        <v>1.0367930047904175E-4</v>
      </c>
      <c r="K29" s="46">
        <f>Prob!K29*'ER EL'!K29</f>
        <v>9.9757249738836179E-5</v>
      </c>
      <c r="L29" s="46">
        <f t="shared" si="0"/>
        <v>1.827622383113868E-3</v>
      </c>
    </row>
    <row r="30" spans="1:12" x14ac:dyDescent="0.25">
      <c r="A30" s="45">
        <v>2</v>
      </c>
      <c r="B30" s="34">
        <f>Prob!B30*'ER EL'!B30</f>
        <v>-1.214406974388781E-4</v>
      </c>
      <c r="C30" s="34">
        <f>Prob!C30*'ER EL'!C30</f>
        <v>-5.2304655265781244E-5</v>
      </c>
      <c r="D30" s="34">
        <f>Prob!D30*'ER EL'!D30</f>
        <v>-3.7602783022186766E-5</v>
      </c>
      <c r="E30" s="34">
        <f>Prob!E30*'ER EL'!E30</f>
        <v>-2.0118718375816491E-5</v>
      </c>
      <c r="F30" s="34">
        <f>Prob!F30*'ER EL'!F30</f>
        <v>1.2498891474541105E-5</v>
      </c>
      <c r="G30" s="34">
        <f>Prob!G30*'ER EL'!G30</f>
        <v>3.5396824712154015E-5</v>
      </c>
      <c r="H30" s="34">
        <f>Prob!H30*'ER EL'!H30</f>
        <v>-2.4812946177389397E-5</v>
      </c>
      <c r="I30" s="34">
        <f>Prob!I30*'ER EL'!I30</f>
        <v>-7.2523510541741069E-5</v>
      </c>
      <c r="J30" s="34">
        <f>Prob!J30*'ER EL'!J30</f>
        <v>-1.0954309474436302E-4</v>
      </c>
      <c r="K30" s="46">
        <f>Prob!K30*'ER EL'!K30</f>
        <v>-5.6317333039629326E-4</v>
      </c>
      <c r="L30" s="46">
        <f t="shared" si="0"/>
        <v>-9.536240197757542E-4</v>
      </c>
    </row>
    <row r="31" spans="1:12" x14ac:dyDescent="0.25">
      <c r="A31" s="45">
        <v>3</v>
      </c>
      <c r="B31" s="34">
        <f>Prob!B31*'ER EL'!B31</f>
        <v>-1.3224964571405409E-4</v>
      </c>
      <c r="C31" s="34">
        <f>Prob!C31*'ER EL'!C31</f>
        <v>-6.4068783550304945E-5</v>
      </c>
      <c r="D31" s="34">
        <f>Prob!D31*'ER EL'!D31</f>
        <v>-4.8835265365775302E-5</v>
      </c>
      <c r="E31" s="34">
        <f>Prob!E31*'ER EL'!E31</f>
        <v>-3.3009823130546541E-5</v>
      </c>
      <c r="F31" s="34">
        <f>Prob!F31*'ER EL'!F31</f>
        <v>1.5471745234111107E-7</v>
      </c>
      <c r="G31" s="34">
        <f>Prob!G31*'ER EL'!G31</f>
        <v>2.2277017029184629E-5</v>
      </c>
      <c r="H31" s="34">
        <f>Prob!H31*'ER EL'!H31</f>
        <v>-5.2287290432732513E-5</v>
      </c>
      <c r="I31" s="34">
        <f>Prob!I31*'ER EL'!I31</f>
        <v>-9.8881147619838314E-5</v>
      </c>
      <c r="J31" s="34">
        <f>Prob!J31*'ER EL'!J31</f>
        <v>-1.3320013663983891E-4</v>
      </c>
      <c r="K31" s="46">
        <f>Prob!K31*'ER EL'!K31</f>
        <v>-6.394862851461429E-4</v>
      </c>
      <c r="L31" s="46">
        <f t="shared" si="0"/>
        <v>-1.1795866431177078E-3</v>
      </c>
    </row>
    <row r="32" spans="1:12" x14ac:dyDescent="0.25">
      <c r="A32" s="45">
        <v>4</v>
      </c>
      <c r="B32" s="34">
        <f>Prob!B32*'ER EL'!B32</f>
        <v>-1.0409520014412336E-4</v>
      </c>
      <c r="C32" s="34">
        <f>Prob!C32*'ER EL'!C32</f>
        <v>-9.9217969999115483E-6</v>
      </c>
      <c r="D32" s="34">
        <f>Prob!D32*'ER EL'!D32</f>
        <v>3.6437244108578773E-6</v>
      </c>
      <c r="E32" s="34">
        <f>Prob!E32*'ER EL'!E32</f>
        <v>1.7653378824400914E-5</v>
      </c>
      <c r="F32" s="34">
        <f>Prob!F32*'ER EL'!F32</f>
        <v>3.2227872545759537E-5</v>
      </c>
      <c r="G32" s="34">
        <f>Prob!G32*'ER EL'!G32</f>
        <v>5.2325967271835759E-5</v>
      </c>
      <c r="H32" s="34">
        <f>Prob!H32*'ER EL'!H32</f>
        <v>3.7418042496014052E-5</v>
      </c>
      <c r="I32" s="34">
        <f>Prob!I32*'ER EL'!I32</f>
        <v>-2.7263666663020611E-5</v>
      </c>
      <c r="J32" s="34">
        <f>Prob!J32*'ER EL'!J32</f>
        <v>-9.566970049987151E-5</v>
      </c>
      <c r="K32" s="46">
        <f>Prob!K32*'ER EL'!K32</f>
        <v>-5.0717112617678164E-4</v>
      </c>
      <c r="L32" s="46">
        <f t="shared" si="0"/>
        <v>-6.0085250493484049E-4</v>
      </c>
    </row>
    <row r="33" spans="1:12" x14ac:dyDescent="0.25">
      <c r="A33" s="45">
        <v>5</v>
      </c>
      <c r="B33" s="34">
        <f>Prob!B33*'ER EL'!B33</f>
        <v>-4.6217255476812023E-5</v>
      </c>
      <c r="C33" s="34">
        <f>Prob!C33*'ER EL'!C33</f>
        <v>1.6337706529007703E-4</v>
      </c>
      <c r="D33" s="34">
        <f>Prob!D33*'ER EL'!D33</f>
        <v>1.8630890768135615E-4</v>
      </c>
      <c r="E33" s="34">
        <f>Prob!E33*'ER EL'!E33</f>
        <v>2.0980438952860901E-4</v>
      </c>
      <c r="F33" s="34">
        <f>Prob!F33*'ER EL'!F33</f>
        <v>2.3328043195415006E-4</v>
      </c>
      <c r="G33" s="34">
        <f>Prob!G33*'ER EL'!G33</f>
        <v>2.6198915275273945E-4</v>
      </c>
      <c r="H33" s="34">
        <f>Prob!H33*'ER EL'!H33</f>
        <v>1.7861286084771858E-4</v>
      </c>
      <c r="I33" s="34">
        <f>Prob!I33*'ER EL'!I33</f>
        <v>1.3046687159139E-4</v>
      </c>
      <c r="J33" s="34">
        <f>Prob!J33*'ER EL'!J33</f>
        <v>6.5693385699030964E-5</v>
      </c>
      <c r="K33" s="46">
        <f>Prob!K33*'ER EL'!K33</f>
        <v>-7.5611235545443859E-5</v>
      </c>
      <c r="L33" s="46">
        <f t="shared" si="0"/>
        <v>1.3077045743228155E-3</v>
      </c>
    </row>
    <row r="34" spans="1:12" x14ac:dyDescent="0.25">
      <c r="A34" s="45">
        <v>6</v>
      </c>
      <c r="B34" s="34">
        <f>Prob!B34*'ER EL'!B34</f>
        <v>-1.4673664276431344E-4</v>
      </c>
      <c r="C34" s="34">
        <f>Prob!C34*'ER EL'!C34</f>
        <v>-1.1533454072218391E-4</v>
      </c>
      <c r="D34" s="34">
        <f>Prob!D34*'ER EL'!D34</f>
        <v>-9.7670530731550604E-5</v>
      </c>
      <c r="E34" s="34">
        <f>Prob!E34*'ER EL'!E34</f>
        <v>-6.6378827425022616E-5</v>
      </c>
      <c r="F34" s="34">
        <f>Prob!F34*'ER EL'!F34</f>
        <v>-3.1785137305509662E-5</v>
      </c>
      <c r="G34" s="34">
        <f>Prob!G34*'ER EL'!G34</f>
        <v>-1.183963179779185E-5</v>
      </c>
      <c r="H34" s="34">
        <f>Prob!H34*'ER EL'!H34</f>
        <v>-9.6881071696547241E-5</v>
      </c>
      <c r="I34" s="34">
        <f>Prob!I34*'ER EL'!I34</f>
        <v>-1.2361165453995729E-4</v>
      </c>
      <c r="J34" s="34">
        <f>Prob!J34*'ER EL'!J34</f>
        <v>-1.5476253100088106E-4</v>
      </c>
      <c r="K34" s="46">
        <f>Prob!K34*'ER EL'!K34</f>
        <v>-7.0702766261394434E-4</v>
      </c>
      <c r="L34" s="46">
        <f t="shared" si="0"/>
        <v>-1.552028230597702E-3</v>
      </c>
    </row>
    <row r="35" spans="1:12" x14ac:dyDescent="0.25">
      <c r="A35" s="45">
        <v>7</v>
      </c>
      <c r="B35" s="34">
        <f>Prob!B35*'ER EL'!B35</f>
        <v>-1.6993162288602716E-4</v>
      </c>
      <c r="C35" s="34">
        <f>Prob!C35*'ER EL'!C35</f>
        <v>-9.9393197875845567E-5</v>
      </c>
      <c r="D35" s="34">
        <f>Prob!D35*'ER EL'!D35</f>
        <v>-6.971595985841014E-5</v>
      </c>
      <c r="E35" s="34">
        <f>Prob!E35*'ER EL'!E35</f>
        <v>-3.9164127450470547E-5</v>
      </c>
      <c r="F35" s="34">
        <f>Prob!F35*'ER EL'!F35</f>
        <v>-6.6193544860637773E-6</v>
      </c>
      <c r="G35" s="34">
        <f>Prob!G35*'ER EL'!G35</f>
        <v>2.6568358993045811E-5</v>
      </c>
      <c r="H35" s="34">
        <f>Prob!H35*'ER EL'!H35</f>
        <v>-6.2637960473762227E-5</v>
      </c>
      <c r="I35" s="34">
        <f>Prob!I35*'ER EL'!I35</f>
        <v>-1.6928497591591588E-4</v>
      </c>
      <c r="J35" s="34">
        <f>Prob!J35*'ER EL'!J35</f>
        <v>-1.9614466021130423E-4</v>
      </c>
      <c r="K35" s="46">
        <f>Prob!K35*'ER EL'!K35</f>
        <v>-8.4114406850535281E-4</v>
      </c>
      <c r="L35" s="46">
        <f t="shared" si="0"/>
        <v>-1.6274675686701065E-3</v>
      </c>
    </row>
    <row r="36" spans="1:12" x14ac:dyDescent="0.25">
      <c r="A36" s="45">
        <v>8</v>
      </c>
      <c r="B36" s="34">
        <f>Prob!B36*'ER EL'!B36</f>
        <v>-1.8143750642069309E-4</v>
      </c>
      <c r="C36" s="34">
        <f>Prob!C36*'ER EL'!C36</f>
        <v>-1.9843593999823097E-5</v>
      </c>
      <c r="D36" s="34">
        <f>Prob!D36*'ER EL'!D36</f>
        <v>7.2874488217157545E-6</v>
      </c>
      <c r="E36" s="34">
        <f>Prob!E36*'ER EL'!E36</f>
        <v>3.5306757648801828E-5</v>
      </c>
      <c r="F36" s="34">
        <f>Prob!F36*'ER EL'!F36</f>
        <v>6.4455745091519074E-5</v>
      </c>
      <c r="G36" s="34">
        <f>Prob!G36*'ER EL'!G36</f>
        <v>1.0465193454367152E-4</v>
      </c>
      <c r="H36" s="34">
        <f>Prob!H36*'ER EL'!H36</f>
        <v>7.4836084992028104E-5</v>
      </c>
      <c r="I36" s="34">
        <f>Prob!I36*'ER EL'!I36</f>
        <v>-5.4527333326041222E-5</v>
      </c>
      <c r="J36" s="34">
        <f>Prob!J36*'ER EL'!J36</f>
        <v>-1.9133940099974302E-4</v>
      </c>
      <c r="K36" s="46">
        <f>Prob!K36*'ER EL'!K36</f>
        <v>-9.5678525521784266E-4</v>
      </c>
      <c r="L36" s="46">
        <f t="shared" si="0"/>
        <v>-1.1173951188664067E-3</v>
      </c>
    </row>
    <row r="37" spans="1:12" x14ac:dyDescent="0.25">
      <c r="A37" s="45">
        <v>9</v>
      </c>
      <c r="B37" s="34">
        <f>Prob!B37*'ER EL'!B37</f>
        <v>-7.6103059443676218E-5</v>
      </c>
      <c r="C37" s="34">
        <f>Prob!C37*'ER EL'!C37</f>
        <v>6.7770630474593143E-5</v>
      </c>
      <c r="D37" s="34">
        <f>Prob!D37*'ER EL'!D37</f>
        <v>9.2184525934343992E-5</v>
      </c>
      <c r="E37" s="34">
        <f>Prob!E37*'ER EL'!E37</f>
        <v>1.1741545853048866E-4</v>
      </c>
      <c r="F37" s="34">
        <f>Prob!F37*'ER EL'!F37</f>
        <v>1.4386149864953777E-4</v>
      </c>
      <c r="G37" s="34">
        <f>Prob!G37*'ER EL'!G37</f>
        <v>1.7844227515455505E-4</v>
      </c>
      <c r="H37" s="34">
        <f>Prob!H37*'ER EL'!H37</f>
        <v>1.8186352632523978E-4</v>
      </c>
      <c r="I37" s="34">
        <f>Prob!I37*'ER EL'!I37</f>
        <v>8.9555045457799328E-5</v>
      </c>
      <c r="J37" s="34">
        <f>Prob!J37*'ER EL'!J37</f>
        <v>-4.7499365919573756E-5</v>
      </c>
      <c r="K37" s="46">
        <f>Prob!K37*'ER EL'!K37</f>
        <v>-4.0588298369960646E-4</v>
      </c>
      <c r="L37" s="46">
        <f t="shared" si="0"/>
        <v>3.4160755146370137E-4</v>
      </c>
    </row>
    <row r="38" spans="1:12" ht="15.75" thickBot="1" x14ac:dyDescent="0.3">
      <c r="A38" s="67">
        <v>10</v>
      </c>
      <c r="B38" s="68">
        <f>Prob!B38*'ER EL'!B38</f>
        <v>1.0294859177442067E-3</v>
      </c>
      <c r="C38" s="68">
        <f>Prob!C38*'ER EL'!C38</f>
        <v>4.660803460841796E-3</v>
      </c>
      <c r="D38" s="68">
        <f>Prob!D38*'ER EL'!D38</f>
        <v>4.7357093800745129E-3</v>
      </c>
      <c r="E38" s="68">
        <f>Prob!E38*'ER EL'!E38</f>
        <v>4.8142009063127673E-3</v>
      </c>
      <c r="F38" s="68">
        <f>Prob!F38*'ER EL'!F38</f>
        <v>4.8820004779812475E-3</v>
      </c>
      <c r="G38" s="68">
        <f>Prob!G38*'ER EL'!G38</f>
        <v>5.1266896325632746E-3</v>
      </c>
      <c r="H38" s="68">
        <f>Prob!H38*'ER EL'!H38</f>
        <v>5.6311495787868919E-3</v>
      </c>
      <c r="I38" s="68">
        <f>Prob!I38*'ER EL'!I38</f>
        <v>5.7665191410242959E-3</v>
      </c>
      <c r="J38" s="68">
        <f>Prob!J38*'ER EL'!J38</f>
        <v>5.5228538611458988E-3</v>
      </c>
      <c r="K38" s="144">
        <f>Prob!K38*'ER EL'!K38</f>
        <v>1.1695933434162959E-2</v>
      </c>
      <c r="L38" s="144">
        <f t="shared" si="0"/>
        <v>5.3865345790637856E-2</v>
      </c>
    </row>
    <row r="39" spans="1:12" ht="15.75" thickBot="1" x14ac:dyDescent="0.3">
      <c r="A39" s="145" t="s">
        <v>2</v>
      </c>
      <c r="B39" s="69">
        <f>SUM(B3:B17,B19:B27,B29:B38)</f>
        <v>-1.1840110332996086E-2</v>
      </c>
      <c r="C39" s="69">
        <f t="shared" ref="C39:K39" si="1">SUM(C3:C17,C19:C27,C29:C38)</f>
        <v>6.8517954535745346E-3</v>
      </c>
      <c r="D39" s="69">
        <f t="shared" si="1"/>
        <v>9.2919995228002757E-3</v>
      </c>
      <c r="E39" s="69">
        <f t="shared" si="1"/>
        <v>1.1884543903734456E-2</v>
      </c>
      <c r="F39" s="69">
        <f t="shared" si="1"/>
        <v>1.4750517256695177E-2</v>
      </c>
      <c r="G39" s="69">
        <f t="shared" si="1"/>
        <v>1.7561174712950278E-2</v>
      </c>
      <c r="H39" s="69">
        <f t="shared" si="1"/>
        <v>1.0912640666032539E-2</v>
      </c>
      <c r="I39" s="69">
        <f t="shared" si="1"/>
        <v>4.4188712784938786E-3</v>
      </c>
      <c r="J39" s="69">
        <f t="shared" si="1"/>
        <v>-3.1475527690042505E-3</v>
      </c>
      <c r="K39" s="70">
        <f t="shared" si="1"/>
        <v>-4.6975271445113091E-2</v>
      </c>
      <c r="L39" s="70">
        <f>SUM(L3:L17,L19:L27,L29:L38)</f>
        <v>1.3708608247167686E-2</v>
      </c>
    </row>
    <row r="40" spans="1:12" x14ac:dyDescent="0.25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5">
      <c r="F41" s="585" t="s">
        <v>11</v>
      </c>
      <c r="G41" s="586"/>
      <c r="H41" s="39">
        <f>Blackjack!C4*'ER EL'!C40</f>
        <v>-4.5096460207975919E-2</v>
      </c>
    </row>
    <row r="42" spans="1:12" ht="15.75" thickBot="1" x14ac:dyDescent="0.3"/>
    <row r="43" spans="1:12" x14ac:dyDescent="0.25">
      <c r="B43" s="590" t="s">
        <v>16</v>
      </c>
      <c r="C43" s="591"/>
      <c r="D43" s="113">
        <f>SUM(B3:K17)</f>
        <v>-0.11217053664848452</v>
      </c>
      <c r="F43" s="141" t="s">
        <v>28</v>
      </c>
      <c r="G43" s="142"/>
      <c r="H43" s="50">
        <f>H41</f>
        <v>-4.5096460207975919E-2</v>
      </c>
      <c r="J43" s="587">
        <f>SUM(D43:D45)</f>
        <v>1.3708608247167749E-2</v>
      </c>
      <c r="K43" s="110" t="s">
        <v>67</v>
      </c>
      <c r="L43" s="113">
        <f>SUMIF($B$3:$K$17,"&gt;0")+SUMIF($B$19:$K$27,"&gt;0")+ SUMIF($B$29:$K$38,"&gt;0")</f>
        <v>0.18628964679527144</v>
      </c>
    </row>
    <row r="44" spans="1:12" ht="15.75" thickBot="1" x14ac:dyDescent="0.3">
      <c r="B44" s="592" t="s">
        <v>17</v>
      </c>
      <c r="C44" s="593"/>
      <c r="D44" s="143">
        <f>SUM(B19:K27)</f>
        <v>7.5567818682076543E-2</v>
      </c>
      <c r="F44" s="131" t="s">
        <v>113</v>
      </c>
      <c r="G44" s="132"/>
      <c r="H44" s="50">
        <f>IF(Rules!$B$16=Rules!$D$16,'Three 7 Cards'!$D$3,IF(Rules!$B$16=Rules!$E$16,2*'Three 7 Cards'!$D$3,0))</f>
        <v>0</v>
      </c>
      <c r="J44" s="588"/>
      <c r="K44" s="111" t="s">
        <v>68</v>
      </c>
      <c r="L44" s="114">
        <f>SUMIF($B$3:$K$17,"&lt;0")+SUMIF($B$19:$K$27,"&lt;0")+ SUMIF($B$29:$K$38,"&lt;0")+H41</f>
        <v>-0.21767749875607956</v>
      </c>
    </row>
    <row r="45" spans="1:12" ht="15.75" thickBot="1" x14ac:dyDescent="0.3">
      <c r="B45" s="594" t="s">
        <v>18</v>
      </c>
      <c r="C45" s="595"/>
      <c r="D45" s="114">
        <f>SUM(B29:K38)</f>
        <v>5.0311326213575723E-2</v>
      </c>
      <c r="F45" s="131" t="s">
        <v>110</v>
      </c>
      <c r="G45" s="132"/>
      <c r="H45" s="50">
        <f>IF(Rules!$B$17=Rules!$D$17,'5 Cards'!$G$122,IF(Rules!$B$17=Rules!$E$17,2*'5 Cards'!$G$122,0))</f>
        <v>0</v>
      </c>
      <c r="J45" s="589"/>
      <c r="K45" s="111" t="s">
        <v>2</v>
      </c>
      <c r="L45" s="114">
        <f>L43+L44</f>
        <v>-3.1387851960808122E-2</v>
      </c>
    </row>
    <row r="46" spans="1:12" ht="15.75" thickBot="1" x14ac:dyDescent="0.3">
      <c r="F46" s="139" t="s">
        <v>19</v>
      </c>
      <c r="G46" s="140"/>
      <c r="H46" s="51">
        <f>SUM(D43:D45,H43:H45)</f>
        <v>-3.138785196080817E-2</v>
      </c>
    </row>
    <row r="47" spans="1:12" ht="15.75" thickBot="1" x14ac:dyDescent="0.3">
      <c r="H47" s="92">
        <f>H46</f>
        <v>-3.138785196080817E-2</v>
      </c>
    </row>
    <row r="48" spans="1:12" ht="15.75" thickBot="1" x14ac:dyDescent="0.3"/>
    <row r="49" spans="1:12" ht="21.75" thickBot="1" x14ac:dyDescent="0.4">
      <c r="A49" s="582" t="s">
        <v>218</v>
      </c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4"/>
    </row>
    <row r="50" spans="1:12" x14ac:dyDescent="0.25">
      <c r="A50" s="42" t="s">
        <v>9</v>
      </c>
      <c r="B50" s="43" t="s">
        <v>1</v>
      </c>
      <c r="C50" s="43">
        <v>2</v>
      </c>
      <c r="D50" s="43">
        <v>3</v>
      </c>
      <c r="E50" s="43">
        <v>4</v>
      </c>
      <c r="F50" s="43">
        <v>5</v>
      </c>
      <c r="G50" s="43">
        <v>6</v>
      </c>
      <c r="H50" s="43">
        <v>7</v>
      </c>
      <c r="I50" s="43">
        <v>8</v>
      </c>
      <c r="J50" s="43">
        <v>9</v>
      </c>
      <c r="K50" s="44">
        <v>10</v>
      </c>
      <c r="L50" s="44" t="s">
        <v>2</v>
      </c>
    </row>
    <row r="51" spans="1:12" x14ac:dyDescent="0.25">
      <c r="A51" s="45">
        <v>5</v>
      </c>
      <c r="B51" s="34">
        <f>Prob!B3*'ER EL'!B44</f>
        <v>1.6089011041130021E-4</v>
      </c>
      <c r="C51" s="34">
        <f>Prob!C3*'ER EL'!C44</f>
        <v>3.7939775571234894E-4</v>
      </c>
      <c r="D51" s="34">
        <f>Prob!D3*'ER EL'!D44</f>
        <v>3.9492353314673877E-4</v>
      </c>
      <c r="E51" s="34">
        <f>Prob!E3*'ER EL'!E44</f>
        <v>4.1333065465126115E-4</v>
      </c>
      <c r="F51" s="34">
        <f>Prob!F3*'ER EL'!F44</f>
        <v>4.3090590178402488E-4</v>
      </c>
      <c r="G51" s="34">
        <f>Prob!G3*'ER EL'!G44</f>
        <v>4.4140153221381378E-4</v>
      </c>
      <c r="H51" s="34">
        <f>Prob!H3*'ER EL'!H44</f>
        <v>3.6125241697237742E-4</v>
      </c>
      <c r="I51" s="34">
        <f>Prob!I3*'ER EL'!I44</f>
        <v>3.2856230300066071E-4</v>
      </c>
      <c r="J51" s="34">
        <f>Prob!J3*'ER EL'!J44</f>
        <v>2.925420931240726E-4</v>
      </c>
      <c r="K51" s="34">
        <f>Prob!K3*'ER EL'!K44</f>
        <v>9.2615377145055912E-4</v>
      </c>
      <c r="L51" s="46">
        <f>SUM(B51:K51)</f>
        <v>4.1293600724671576E-3</v>
      </c>
    </row>
    <row r="52" spans="1:12" x14ac:dyDescent="0.25">
      <c r="A52" s="45">
        <v>6</v>
      </c>
      <c r="B52" s="34">
        <f>Prob!B4*'ER EL'!B45</f>
        <v>1.6267368047745624E-4</v>
      </c>
      <c r="C52" s="34">
        <f>Prob!C4*'ER EL'!C45</f>
        <v>3.7507268319182489E-4</v>
      </c>
      <c r="D52" s="34">
        <f>Prob!D4*'ER EL'!D45</f>
        <v>3.9081070971200136E-4</v>
      </c>
      <c r="E52" s="34">
        <f>Prob!E4*'ER EL'!E45</f>
        <v>4.0925561032910548E-4</v>
      </c>
      <c r="F52" s="34">
        <f>Prob!F4*'ER EL'!F45</f>
        <v>4.2701942470330605E-4</v>
      </c>
      <c r="G52" s="34">
        <f>Prob!G4*'ER EL'!G45</f>
        <v>4.3707213115170868E-4</v>
      </c>
      <c r="H52" s="34">
        <f>Prob!H4*'ER EL'!H45</f>
        <v>3.4792223609097112E-4</v>
      </c>
      <c r="I52" s="34">
        <f>Prob!I4*'ER EL'!I45</f>
        <v>3.1723875313980753E-4</v>
      </c>
      <c r="J52" s="34">
        <f>Prob!J4*'ER EL'!J45</f>
        <v>2.8215329026817169E-4</v>
      </c>
      <c r="K52" s="34">
        <f>Prob!K4*'ER EL'!K45</f>
        <v>8.9336762475485283E-4</v>
      </c>
      <c r="L52" s="46">
        <f t="shared" ref="L52:L65" si="2">SUM(B52:K52)</f>
        <v>4.0425861438192056E-3</v>
      </c>
    </row>
    <row r="53" spans="1:12" x14ac:dyDescent="0.25">
      <c r="A53" s="45">
        <v>7</v>
      </c>
      <c r="B53" s="34">
        <f>Prob!B5*'ER EL'!B46</f>
        <v>3.2063221426054198E-4</v>
      </c>
      <c r="C53" s="34">
        <f>Prob!C5*'ER EL'!C46</f>
        <v>7.417946792179841E-4</v>
      </c>
      <c r="D53" s="34">
        <f>Prob!D5*'ER EL'!D46</f>
        <v>7.7375540782699797E-4</v>
      </c>
      <c r="E53" s="34">
        <f>Prob!E5*'ER EL'!E46</f>
        <v>8.1058212223321564E-4</v>
      </c>
      <c r="F53" s="34">
        <f>Prob!F5*'ER EL'!F46</f>
        <v>8.4620561365687894E-4</v>
      </c>
      <c r="G53" s="34">
        <f>Prob!G5*'ER EL'!G46</f>
        <v>8.6903042772231624E-4</v>
      </c>
      <c r="H53" s="34">
        <f>Prob!H5*'ER EL'!H46</f>
        <v>6.9049826890954838E-4</v>
      </c>
      <c r="I53" s="34">
        <f>Prob!I5*'ER EL'!I46</f>
        <v>6.1155160261370481E-4</v>
      </c>
      <c r="J53" s="34">
        <f>Prob!J5*'ER EL'!J46</f>
        <v>5.5788914899845626E-4</v>
      </c>
      <c r="K53" s="34">
        <f>Prob!K5*'ER EL'!K46</f>
        <v>1.7963118792482229E-3</v>
      </c>
      <c r="L53" s="46">
        <f t="shared" si="2"/>
        <v>8.0182513646878673E-3</v>
      </c>
    </row>
    <row r="54" spans="1:12" x14ac:dyDescent="0.25">
      <c r="A54" s="45">
        <v>8</v>
      </c>
      <c r="B54" s="34">
        <f>Prob!B6*'ER EL'!B47</f>
        <v>3.6347048616460902E-4</v>
      </c>
      <c r="C54" s="34">
        <f>Prob!C6*'ER EL'!C47</f>
        <v>8.1893924337331214E-4</v>
      </c>
      <c r="D54" s="34">
        <f>Prob!D6*'ER EL'!D47</f>
        <v>8.4838675920015827E-4</v>
      </c>
      <c r="E54" s="34">
        <f>Prob!E6*'ER EL'!E47</f>
        <v>8.825223802836576E-4</v>
      </c>
      <c r="F54" s="34">
        <f>Prob!F6*'ER EL'!F47</f>
        <v>9.1387761018354779E-4</v>
      </c>
      <c r="G54" s="34">
        <f>Prob!G6*'ER EL'!G47</f>
        <v>9.5676410763634583E-4</v>
      </c>
      <c r="H54" s="34">
        <f>Prob!H6*'ER EL'!H47</f>
        <v>8.7810800506076209E-4</v>
      </c>
      <c r="I54" s="34">
        <f>Prob!I6*'ER EL'!I47</f>
        <v>6.9939872098237043E-4</v>
      </c>
      <c r="J54" s="34">
        <f>Prob!J6*'ER EL'!J47</f>
        <v>6.132208167821631E-4</v>
      </c>
      <c r="K54" s="34">
        <f>Prob!K6*'ER EL'!K47</f>
        <v>2.010195792701174E-3</v>
      </c>
      <c r="L54" s="46">
        <f t="shared" si="2"/>
        <v>8.9848839223681011E-3</v>
      </c>
    </row>
    <row r="55" spans="1:12" x14ac:dyDescent="0.25">
      <c r="A55" s="45">
        <v>9</v>
      </c>
      <c r="B55" s="34">
        <f>Prob!B7*'ER EL'!B48</f>
        <v>6.1903069932237617E-4</v>
      </c>
      <c r="C55" s="34">
        <f>Prob!C7*'ER EL'!C48</f>
        <v>1.3570884952323625E-3</v>
      </c>
      <c r="D55" s="34">
        <f>Prob!D7*'ER EL'!D48</f>
        <v>2.7093881613711565E-3</v>
      </c>
      <c r="E55" s="34">
        <f>Prob!E7*'ER EL'!E48</f>
        <v>2.7991057703442347E-3</v>
      </c>
      <c r="F55" s="34">
        <f>Prob!F7*'ER EL'!F48</f>
        <v>2.8888532473483261E-3</v>
      </c>
      <c r="G55" s="34">
        <f>Prob!G7*'ER EL'!G48</f>
        <v>2.9961912801427034E-3</v>
      </c>
      <c r="H55" s="34">
        <f>Prob!H7*'ER EL'!H48</f>
        <v>1.4605199672547775E-3</v>
      </c>
      <c r="I55" s="34">
        <f>Prob!I7*'ER EL'!I48</f>
        <v>1.3411728948595583E-3</v>
      </c>
      <c r="J55" s="34">
        <f>Prob!J7*'ER EL'!J48</f>
        <v>1.062207328159169E-3</v>
      </c>
      <c r="K55" s="34">
        <f>Prob!K7*'ER EL'!K48</f>
        <v>3.3926787096599793E-3</v>
      </c>
      <c r="L55" s="46">
        <f t="shared" si="2"/>
        <v>2.0626236553694645E-2</v>
      </c>
    </row>
    <row r="56" spans="1:12" x14ac:dyDescent="0.25">
      <c r="A56" s="45">
        <v>10</v>
      </c>
      <c r="B56" s="34">
        <f>Prob!B8*'ER EL'!B49</f>
        <v>7.0532128442470478E-4</v>
      </c>
      <c r="C56" s="34">
        <f>Prob!C8*'ER EL'!C49</f>
        <v>3.0071709568901487E-3</v>
      </c>
      <c r="D56" s="34">
        <f>Prob!D8*'ER EL'!D49</f>
        <v>3.0825545423065798E-3</v>
      </c>
      <c r="E56" s="34">
        <f>Prob!E8*'ER EL'!E49</f>
        <v>3.1597898165080809E-3</v>
      </c>
      <c r="F56" s="34">
        <f>Prob!F8*'ER EL'!F49</f>
        <v>3.2369288870341155E-3</v>
      </c>
      <c r="G56" s="34">
        <f>Prob!G8*'ER EL'!G49</f>
        <v>3.3316778478545686E-3</v>
      </c>
      <c r="H56" s="34">
        <f>Prob!H8*'ER EL'!H49</f>
        <v>3.0623123710349994E-3</v>
      </c>
      <c r="I56" s="34">
        <f>Prob!I8*'ER EL'!I49</f>
        <v>2.9200003980737249E-3</v>
      </c>
      <c r="J56" s="34">
        <f>Prob!J8*'ER EL'!J49</f>
        <v>2.6903623604464383E-3</v>
      </c>
      <c r="K56" s="34">
        <f>Prob!K8*'ER EL'!K49</f>
        <v>3.9742395075903388E-3</v>
      </c>
      <c r="L56" s="46">
        <f t="shared" si="2"/>
        <v>2.9170357972163701E-2</v>
      </c>
    </row>
    <row r="57" spans="1:12" x14ac:dyDescent="0.25">
      <c r="A57" s="45">
        <v>11</v>
      </c>
      <c r="B57" s="34">
        <f>Prob!B9*'ER EL'!B50</f>
        <v>1.0052495773726425E-3</v>
      </c>
      <c r="C57" s="34">
        <f>Prob!C9*'ER EL'!C50</f>
        <v>4.218001802341385E-3</v>
      </c>
      <c r="D57" s="34">
        <f>Prob!D9*'ER EL'!D50</f>
        <v>4.3122986177183738E-3</v>
      </c>
      <c r="E57" s="34">
        <f>Prob!E9*'ER EL'!E50</f>
        <v>4.4088187114224723E-3</v>
      </c>
      <c r="F57" s="34">
        <f>Prob!F9*'ER EL'!F50</f>
        <v>4.5060631674736298E-3</v>
      </c>
      <c r="G57" s="34">
        <f>Prob!G9*'ER EL'!G50</f>
        <v>4.6131805862573289E-3</v>
      </c>
      <c r="H57" s="34">
        <f>Prob!H9*'ER EL'!H50</f>
        <v>4.215222005916599E-3</v>
      </c>
      <c r="I57" s="34">
        <f>Prob!I9*'ER EL'!I50</f>
        <v>4.0099599432681342E-3</v>
      </c>
      <c r="J57" s="34">
        <f>Prob!J9*'ER EL'!J50</f>
        <v>3.7888157636965488E-3</v>
      </c>
      <c r="K57" s="34">
        <f>Prob!K9*'ER EL'!K50</f>
        <v>6.3607000521955928E-3</v>
      </c>
      <c r="L57" s="46">
        <f t="shared" si="2"/>
        <v>4.1438310227662707E-2</v>
      </c>
    </row>
    <row r="58" spans="1:12" x14ac:dyDescent="0.25">
      <c r="A58" s="45">
        <v>12</v>
      </c>
      <c r="B58" s="34">
        <f>Prob!B10*'ER EL'!B51</f>
        <v>1.0116765094817187E-3</v>
      </c>
      <c r="C58" s="34">
        <f>Prob!C10*'ER EL'!C51</f>
        <v>2.2203973331397183E-3</v>
      </c>
      <c r="D58" s="34">
        <f>Prob!D10*'ER EL'!D51</f>
        <v>2.2881289981460441E-3</v>
      </c>
      <c r="E58" s="34">
        <f>Prob!E10*'ER EL'!E51</f>
        <v>2.5136814915956312E-3</v>
      </c>
      <c r="F58" s="34">
        <f>Prob!F10*'ER EL'!F51</f>
        <v>2.6534598880981683E-3</v>
      </c>
      <c r="G58" s="34">
        <f>Prob!G10*'ER EL'!G51</f>
        <v>2.6964528398679887E-3</v>
      </c>
      <c r="H58" s="34">
        <f>Prob!H10*'ER EL'!H51</f>
        <v>2.2648109744212732E-3</v>
      </c>
      <c r="I58" s="34">
        <f>Prob!I10*'ER EL'!I51</f>
        <v>2.0719044224436871E-3</v>
      </c>
      <c r="J58" s="34">
        <f>Prob!J10*'ER EL'!J51</f>
        <v>1.8484695631487702E-3</v>
      </c>
      <c r="K58" s="34">
        <f>Prob!K10*'ER EL'!K51</f>
        <v>5.856081030329423E-3</v>
      </c>
      <c r="L58" s="46">
        <f t="shared" si="2"/>
        <v>2.5425063050672419E-2</v>
      </c>
    </row>
    <row r="59" spans="1:12" x14ac:dyDescent="0.25">
      <c r="A59" s="45">
        <v>13</v>
      </c>
      <c r="B59" s="34">
        <f>Prob!B11*'ER EL'!B52</f>
        <v>9.3941390166159592E-4</v>
      </c>
      <c r="C59" s="34">
        <f>Prob!C11*'ER EL'!C52</f>
        <v>2.2533062856327085E-3</v>
      </c>
      <c r="D59" s="34">
        <f>Prob!D11*'ER EL'!D52</f>
        <v>2.3824526150887609E-3</v>
      </c>
      <c r="E59" s="34">
        <f>Prob!E11*'ER EL'!E52</f>
        <v>2.5136814915956312E-3</v>
      </c>
      <c r="F59" s="34">
        <f>Prob!F11*'ER EL'!F52</f>
        <v>2.6534598880981683E-3</v>
      </c>
      <c r="G59" s="34">
        <f>Prob!G11*'ER EL'!G52</f>
        <v>2.6964528398679887E-3</v>
      </c>
      <c r="H59" s="34">
        <f>Prob!H11*'ER EL'!H52</f>
        <v>2.10303876196261E-3</v>
      </c>
      <c r="I59" s="34">
        <f>Prob!I11*'ER EL'!I52</f>
        <v>1.9239112494119951E-3</v>
      </c>
      <c r="J59" s="34">
        <f>Prob!J11*'ER EL'!J52</f>
        <v>1.7164360229238581E-3</v>
      </c>
      <c r="K59" s="34">
        <f>Prob!K11*'ER EL'!K52</f>
        <v>5.4377895281630352E-3</v>
      </c>
      <c r="L59" s="46">
        <f t="shared" si="2"/>
        <v>2.4619942584406352E-2</v>
      </c>
    </row>
    <row r="60" spans="1:12" x14ac:dyDescent="0.25">
      <c r="A60" s="45">
        <v>14</v>
      </c>
      <c r="B60" s="34">
        <f>Prob!B12*'ER EL'!B53</f>
        <v>7.4769677887351511E-4</v>
      </c>
      <c r="C60" s="34">
        <f>Prob!C12*'ER EL'!C53</f>
        <v>1.9314053876851789E-3</v>
      </c>
      <c r="D60" s="34">
        <f>Prob!D12*'ER EL'!D53</f>
        <v>2.0421022415046523E-3</v>
      </c>
      <c r="E60" s="34">
        <f>Prob!E12*'ER EL'!E53</f>
        <v>2.154584135653398E-3</v>
      </c>
      <c r="F60" s="34">
        <f>Prob!F12*'ER EL'!F53</f>
        <v>2.2743941897984299E-3</v>
      </c>
      <c r="G60" s="34">
        <f>Prob!G12*'ER EL'!G53</f>
        <v>2.3112452913154188E-3</v>
      </c>
      <c r="H60" s="34">
        <f>Prob!H12*'ER EL'!H53</f>
        <v>1.6738471778886081E-3</v>
      </c>
      <c r="I60" s="34">
        <f>Prob!I12*'ER EL'!I53</f>
        <v>1.5312763005524042E-3</v>
      </c>
      <c r="J60" s="34">
        <f>Prob!J12*'ER EL'!J53</f>
        <v>1.3661429570210302E-3</v>
      </c>
      <c r="K60" s="34">
        <f>Prob!K12*'ER EL'!K53</f>
        <v>4.3280365632318036E-3</v>
      </c>
      <c r="L60" s="46">
        <f t="shared" si="2"/>
        <v>2.0360731023524439E-2</v>
      </c>
    </row>
    <row r="61" spans="1:12" x14ac:dyDescent="0.25">
      <c r="A61" s="45">
        <v>15</v>
      </c>
      <c r="B61" s="34">
        <f>Prob!B13*'ER EL'!B54</f>
        <v>6.9428986609683548E-4</v>
      </c>
      <c r="C61" s="34">
        <f>Prob!C13*'ER EL'!C54</f>
        <v>1.9314053876851789E-3</v>
      </c>
      <c r="D61" s="34">
        <f>Prob!D13*'ER EL'!D54</f>
        <v>2.0421022415046523E-3</v>
      </c>
      <c r="E61" s="34">
        <f>Prob!E13*'ER EL'!E54</f>
        <v>2.154584135653398E-3</v>
      </c>
      <c r="F61" s="34">
        <f>Prob!F13*'ER EL'!F54</f>
        <v>2.2743941897984299E-3</v>
      </c>
      <c r="G61" s="34">
        <f>Prob!G13*'ER EL'!G54</f>
        <v>2.3112452913154188E-3</v>
      </c>
      <c r="H61" s="34">
        <f>Prob!H13*'ER EL'!H54</f>
        <v>1.5542866651822793E-3</v>
      </c>
      <c r="I61" s="34">
        <f>Prob!I13*'ER EL'!I54</f>
        <v>1.4218994219415183E-3</v>
      </c>
      <c r="J61" s="34">
        <f>Prob!J13*'ER EL'!J54</f>
        <v>1.2685613172338137E-3</v>
      </c>
      <c r="K61" s="34">
        <f>Prob!K13*'ER EL'!K54</f>
        <v>4.0188910944295312E-3</v>
      </c>
      <c r="L61" s="46">
        <f t="shared" si="2"/>
        <v>1.9671659610841056E-2</v>
      </c>
    </row>
    <row r="62" spans="1:12" x14ac:dyDescent="0.25">
      <c r="A62" s="45">
        <v>16</v>
      </c>
      <c r="B62" s="34">
        <f>Prob!B14*'ER EL'!B55</f>
        <v>6.6838755280252565E-4</v>
      </c>
      <c r="C62" s="34">
        <f>Prob!C14*'ER EL'!C55</f>
        <v>1.609504489737649E-3</v>
      </c>
      <c r="D62" s="34">
        <f>Prob!D14*'ER EL'!D55</f>
        <v>1.7017518679205436E-3</v>
      </c>
      <c r="E62" s="34">
        <f>Prob!E14*'ER EL'!E55</f>
        <v>1.795486779711165E-3</v>
      </c>
      <c r="F62" s="34">
        <f>Prob!F14*'ER EL'!F55</f>
        <v>1.8953284914986915E-3</v>
      </c>
      <c r="G62" s="34">
        <f>Prob!G14*'ER EL'!G55</f>
        <v>1.9260377427628489E-3</v>
      </c>
      <c r="H62" s="34">
        <f>Prob!H14*'ER EL'!H55</f>
        <v>1.2027218242481922E-3</v>
      </c>
      <c r="I62" s="34">
        <f>Prob!I14*'ER EL'!I55</f>
        <v>1.1002793145976034E-3</v>
      </c>
      <c r="J62" s="34">
        <f>Prob!J14*'ER EL'!J55</f>
        <v>9.8162482881187954E-4</v>
      </c>
      <c r="K62" s="34">
        <f>Prob!K14*'ER EL'!K55</f>
        <v>3.1098562040228518E-3</v>
      </c>
      <c r="L62" s="46">
        <f t="shared" si="2"/>
        <v>1.5990979096113953E-2</v>
      </c>
    </row>
    <row r="63" spans="1:12" x14ac:dyDescent="0.25">
      <c r="A63" s="45">
        <v>17</v>
      </c>
      <c r="B63" s="34">
        <f>Prob!B15*'ER EL'!B56</f>
        <v>6.6838755280252565E-4</v>
      </c>
      <c r="C63" s="34">
        <f>Prob!C15*'ER EL'!C56</f>
        <v>1.609504489737649E-3</v>
      </c>
      <c r="D63" s="34">
        <f>Prob!D15*'ER EL'!D56</f>
        <v>1.7017518679205436E-3</v>
      </c>
      <c r="E63" s="34">
        <f>Prob!E15*'ER EL'!E56</f>
        <v>1.795486779711165E-3</v>
      </c>
      <c r="F63" s="34">
        <f>Prob!F15*'ER EL'!F56</f>
        <v>1.8953284914986915E-3</v>
      </c>
      <c r="G63" s="34">
        <f>Prob!G15*'ER EL'!G56</f>
        <v>1.9260377427628489E-3</v>
      </c>
      <c r="H63" s="34">
        <f>Prob!H15*'ER EL'!H56</f>
        <v>1.1939572524421185E-3</v>
      </c>
      <c r="I63" s="34">
        <f>Prob!I15*'ER EL'!I56</f>
        <v>1.1139792546708762E-3</v>
      </c>
      <c r="J63" s="34">
        <f>Prob!J15*'ER EL'!J56</f>
        <v>1.039713971026151E-3</v>
      </c>
      <c r="K63" s="34">
        <f>Prob!K15*'ER EL'!K56</f>
        <v>3.5647336149468036E-3</v>
      </c>
      <c r="L63" s="46">
        <f t="shared" si="2"/>
        <v>1.6508881017519374E-2</v>
      </c>
    </row>
    <row r="64" spans="1:12" x14ac:dyDescent="0.25">
      <c r="A64" s="45">
        <v>18</v>
      </c>
      <c r="B64" s="34">
        <f>Prob!B16*'ER EL'!B57</f>
        <v>8.1560190084739863E-4</v>
      </c>
      <c r="C64" s="34">
        <f>Prob!C16*'ER EL'!C57</f>
        <v>1.7966946779175122E-3</v>
      </c>
      <c r="D64" s="34">
        <f>Prob!D16*'ER EL'!D57</f>
        <v>1.8531046816323471E-3</v>
      </c>
      <c r="E64" s="34">
        <f>Prob!E16*'ER EL'!E57</f>
        <v>1.9115454942271869E-3</v>
      </c>
      <c r="F64" s="34">
        <f>Prob!F16*'ER EL'!F57</f>
        <v>1.9614199539474313E-3</v>
      </c>
      <c r="G64" s="34">
        <f>Prob!G16*'ER EL'!G57</f>
        <v>2.1432450381004796E-3</v>
      </c>
      <c r="H64" s="34">
        <f>Prob!H16*'ER EL'!H57</f>
        <v>2.2972366032071811E-3</v>
      </c>
      <c r="I64" s="34">
        <f>Prob!I16*'ER EL'!I57</f>
        <v>1.3593365014123314E-3</v>
      </c>
      <c r="J64" s="34">
        <f>Prob!J16*'ER EL'!J57</f>
        <v>1.2687140679848426E-3</v>
      </c>
      <c r="K64" s="34">
        <f>Prob!K16*'ER EL'!K57</f>
        <v>4.3498768045194605E-3</v>
      </c>
      <c r="L64" s="46">
        <f t="shared" si="2"/>
        <v>1.9756775723796173E-2</v>
      </c>
    </row>
    <row r="65" spans="1:12" x14ac:dyDescent="0.25">
      <c r="A65" s="45">
        <v>19</v>
      </c>
      <c r="B65" s="34">
        <f>Prob!B17*'ER EL'!B58</f>
        <v>1.096493759452777E-3</v>
      </c>
      <c r="C65" s="34">
        <f>Prob!C17*'ER EL'!C58</f>
        <v>2.2879367366328311E-3</v>
      </c>
      <c r="D65" s="34">
        <f>Prob!D17*'ER EL'!D58</f>
        <v>2.3282337720456196E-3</v>
      </c>
      <c r="E65" s="34">
        <f>Prob!E17*'ER EL'!E58</f>
        <v>2.3701274678028014E-3</v>
      </c>
      <c r="F65" s="34">
        <f>Prob!F17*'ER EL'!F58</f>
        <v>2.4065771146959095E-3</v>
      </c>
      <c r="G65" s="34">
        <f>Prob!G17*'ER EL'!G58</f>
        <v>2.5301966225163568E-3</v>
      </c>
      <c r="H65" s="34">
        <f>Prob!H17*'ER EL'!H58</f>
        <v>2.7990006925108055E-3</v>
      </c>
      <c r="I65" s="34">
        <f>Prob!I17*'ER EL'!I58</f>
        <v>2.667796311037824E-3</v>
      </c>
      <c r="J65" s="34">
        <f>Prob!J17*'ER EL'!J58</f>
        <v>1.7056569591487644E-3</v>
      </c>
      <c r="K65" s="34">
        <f>Prob!K17*'ER EL'!K58</f>
        <v>5.8479667170814788E-3</v>
      </c>
      <c r="L65" s="46">
        <f t="shared" si="2"/>
        <v>2.6039986152925167E-2</v>
      </c>
    </row>
    <row r="66" spans="1:12" x14ac:dyDescent="0.25">
      <c r="A66" s="45" t="s">
        <v>4</v>
      </c>
      <c r="B66" s="32" t="s">
        <v>1</v>
      </c>
      <c r="C66" s="35">
        <v>2</v>
      </c>
      <c r="D66" s="35">
        <v>3</v>
      </c>
      <c r="E66" s="35">
        <v>4</v>
      </c>
      <c r="F66" s="35">
        <v>5</v>
      </c>
      <c r="G66" s="35">
        <v>6</v>
      </c>
      <c r="H66" s="35">
        <v>7</v>
      </c>
      <c r="I66" s="35">
        <v>8</v>
      </c>
      <c r="J66" s="35">
        <v>9</v>
      </c>
      <c r="K66" s="47">
        <v>10</v>
      </c>
      <c r="L66" s="47" t="s">
        <v>2</v>
      </c>
    </row>
    <row r="67" spans="1:12" x14ac:dyDescent="0.25">
      <c r="A67" s="45">
        <v>13</v>
      </c>
      <c r="B67" s="34">
        <f>Prob!B19*'ER EL'!B60</f>
        <v>2.0651644856214062E-4</v>
      </c>
      <c r="C67" s="34">
        <f>Prob!C19*'ER EL'!C60</f>
        <v>4.4831351263261077E-4</v>
      </c>
      <c r="D67" s="34">
        <f>Prob!D19*'ER EL'!D60</f>
        <v>4.6168992932441516E-4</v>
      </c>
      <c r="E67" s="34">
        <f>Prob!E19*'ER EL'!E60</f>
        <v>4.7768286202340703E-4</v>
      </c>
      <c r="F67" s="34">
        <f>Prob!F19*'ER EL'!F60</f>
        <v>4.9249682469436568E-4</v>
      </c>
      <c r="G67" s="34">
        <f>Prob!G19*'ER EL'!G60</f>
        <v>9.5175335807334805E-4</v>
      </c>
      <c r="H67" s="34">
        <f>Prob!H19*'ER EL'!H60</f>
        <v>4.7082062921998357E-4</v>
      </c>
      <c r="I67" s="34">
        <f>Prob!I19*'ER EL'!I60</f>
        <v>4.3039720786598951E-4</v>
      </c>
      <c r="J67" s="34">
        <f>Prob!J19*'ER EL'!J60</f>
        <v>3.8748472417587877E-4</v>
      </c>
      <c r="K67" s="34">
        <f>Prob!K19*'ER EL'!K60</f>
        <v>1.216999352853178E-3</v>
      </c>
      <c r="L67" s="46">
        <f t="shared" ref="L67:L75" si="3">SUM(B67:K67)</f>
        <v>5.5441548494253173E-3</v>
      </c>
    </row>
    <row r="68" spans="1:12" x14ac:dyDescent="0.25">
      <c r="A68" s="45">
        <v>14</v>
      </c>
      <c r="B68" s="34">
        <f>Prob!B20*'ER EL'!B61</f>
        <v>1.9861231376441918E-4</v>
      </c>
      <c r="C68" s="34">
        <f>Prob!C20*'ER EL'!C61</f>
        <v>4.3928404015510495E-4</v>
      </c>
      <c r="D68" s="34">
        <f>Prob!D20*'ER EL'!D61</f>
        <v>4.5302281820010763E-4</v>
      </c>
      <c r="E68" s="34">
        <f>Prob!E20*'ER EL'!E61</f>
        <v>4.692124687318946E-4</v>
      </c>
      <c r="F68" s="34">
        <f>Prob!F20*'ER EL'!F61</f>
        <v>9.2679582813617759E-4</v>
      </c>
      <c r="G68" s="34">
        <f>Prob!G20*'ER EL'!G61</f>
        <v>9.5175335807334827E-4</v>
      </c>
      <c r="H68" s="34">
        <f>Prob!H20*'ER EL'!H61</f>
        <v>4.5251885513548489E-4</v>
      </c>
      <c r="I68" s="34">
        <f>Prob!I20*'ER EL'!I61</f>
        <v>4.1367722690626129E-4</v>
      </c>
      <c r="J68" s="34">
        <f>Prob!J20*'ER EL'!J61</f>
        <v>3.723177105169885E-4</v>
      </c>
      <c r="K68" s="34">
        <f>Prob!K20*'ER EL'!K61</f>
        <v>1.1697048621112092E-3</v>
      </c>
      <c r="L68" s="46">
        <f t="shared" si="3"/>
        <v>5.8468994817309963E-3</v>
      </c>
    </row>
    <row r="69" spans="1:12" x14ac:dyDescent="0.25">
      <c r="A69" s="45">
        <v>15</v>
      </c>
      <c r="B69" s="34">
        <f>Prob!B21*'ER EL'!B62</f>
        <v>1.907836857308511E-4</v>
      </c>
      <c r="C69" s="34">
        <f>Prob!C21*'ER EL'!C62</f>
        <v>4.3089952999742095E-4</v>
      </c>
      <c r="D69" s="34">
        <f>Prob!D21*'ER EL'!D62</f>
        <v>4.4497478644182198E-4</v>
      </c>
      <c r="E69" s="34">
        <f>Prob!E21*'ER EL'!E62</f>
        <v>4.6134710353263307E-4</v>
      </c>
      <c r="F69" s="34">
        <f>Prob!F21*'ER EL'!F62</f>
        <v>9.2679582813617759E-4</v>
      </c>
      <c r="G69" s="34">
        <f>Prob!G21*'ER EL'!G62</f>
        <v>9.5175335807334805E-4</v>
      </c>
      <c r="H69" s="34">
        <f>Prob!H21*'ER EL'!H62</f>
        <v>4.3442947413846564E-4</v>
      </c>
      <c r="I69" s="34">
        <f>Prob!I21*'ER EL'!I62</f>
        <v>3.9714991053330052E-4</v>
      </c>
      <c r="J69" s="34">
        <f>Prob!J21*'ER EL'!J62</f>
        <v>3.5734045021663409E-4</v>
      </c>
      <c r="K69" s="34">
        <f>Prob!K21*'ER EL'!K62</f>
        <v>1.1229575468178219E-3</v>
      </c>
      <c r="L69" s="46">
        <f t="shared" si="3"/>
        <v>5.7184316736184748E-3</v>
      </c>
    </row>
    <row r="70" spans="1:12" x14ac:dyDescent="0.25">
      <c r="A70" s="45">
        <v>16</v>
      </c>
      <c r="B70" s="34">
        <f>Prob!B22*'ER EL'!B63</f>
        <v>1.9055378740676193E-4</v>
      </c>
      <c r="C70" s="34">
        <f>Prob!C22*'ER EL'!C63</f>
        <v>4.231139134224287E-4</v>
      </c>
      <c r="D70" s="34">
        <f>Prob!D22*'ER EL'!D63</f>
        <v>4.3750161409484249E-4</v>
      </c>
      <c r="E70" s="34">
        <f>Prob!E22*'ER EL'!E63</f>
        <v>8.945233582393396E-4</v>
      </c>
      <c r="F70" s="34">
        <f>Prob!F22*'ER EL'!F63</f>
        <v>9.2679582813617759E-4</v>
      </c>
      <c r="G70" s="34">
        <f>Prob!G22*'ER EL'!G63</f>
        <v>9.5175335807334805E-4</v>
      </c>
      <c r="H70" s="34">
        <f>Prob!H22*'ER EL'!H63</f>
        <v>4.1661552075767619E-4</v>
      </c>
      <c r="I70" s="34">
        <f>Prob!I22*'ER EL'!I63</f>
        <v>3.8087304126001645E-4</v>
      </c>
      <c r="J70" s="34">
        <f>Prob!J22*'ER EL'!J63</f>
        <v>3.4260321837491719E-4</v>
      </c>
      <c r="K70" s="34">
        <f>Prob!K22*'ER EL'!K63</f>
        <v>1.0769205374739428E-3</v>
      </c>
      <c r="L70" s="46">
        <f t="shared" si="3"/>
        <v>6.0412541772394517E-3</v>
      </c>
    </row>
    <row r="71" spans="1:12" x14ac:dyDescent="0.25">
      <c r="A71" s="45">
        <v>17</v>
      </c>
      <c r="B71" s="34">
        <f>Prob!B23*'ER EL'!B64</f>
        <v>1.8649119620345786E-4</v>
      </c>
      <c r="C71" s="34">
        <f>Prob!C23*'ER EL'!C64</f>
        <v>4.158844123170788E-4</v>
      </c>
      <c r="D71" s="34">
        <f>Prob!D23*'ER EL'!D64</f>
        <v>8.6319752607150787E-4</v>
      </c>
      <c r="E71" s="34">
        <f>Prob!E23*'ER EL'!E64</f>
        <v>8.945233582393396E-4</v>
      </c>
      <c r="F71" s="34">
        <f>Prob!F23*'ER EL'!F64</f>
        <v>9.2679582813617737E-4</v>
      </c>
      <c r="G71" s="34">
        <f>Prob!G23*'ER EL'!G64</f>
        <v>9.5175335807334827E-4</v>
      </c>
      <c r="H71" s="34">
        <f>Prob!H23*'ER EL'!H64</f>
        <v>4.035381769467551E-4</v>
      </c>
      <c r="I71" s="34">
        <f>Prob!I23*'ER EL'!I64</f>
        <v>3.7016895366845376E-4</v>
      </c>
      <c r="J71" s="34">
        <f>Prob!J23*'ER EL'!J64</f>
        <v>3.354741513148369E-4</v>
      </c>
      <c r="K71" s="34">
        <f>Prob!K23*'ER EL'!K64</f>
        <v>1.0704171540503564E-3</v>
      </c>
      <c r="L71" s="46">
        <f t="shared" si="3"/>
        <v>6.418244115021312E-3</v>
      </c>
    </row>
    <row r="72" spans="1:12" x14ac:dyDescent="0.25">
      <c r="A72" s="45">
        <v>18</v>
      </c>
      <c r="B72" s="34">
        <f>Prob!B24*'ER EL'!B65</f>
        <v>2.0390047521184966E-4</v>
      </c>
      <c r="C72" s="34">
        <f>Prob!C24*'ER EL'!C65</f>
        <v>4.4917366947937805E-4</v>
      </c>
      <c r="D72" s="34">
        <f>Prob!D24*'ER EL'!D65</f>
        <v>9.1993250922103615E-4</v>
      </c>
      <c r="E72" s="34">
        <f>Prob!E24*'ER EL'!E65</f>
        <v>9.4934905867683059E-4</v>
      </c>
      <c r="F72" s="34">
        <f>Prob!F24*'ER EL'!F65</f>
        <v>9.7816011591484809E-4</v>
      </c>
      <c r="G72" s="34">
        <f>Prob!G24*'ER EL'!G65</f>
        <v>1.0212627631376022E-3</v>
      </c>
      <c r="H72" s="34">
        <f>Prob!H24*'ER EL'!H65</f>
        <v>5.7430915080179527E-4</v>
      </c>
      <c r="I72" s="34">
        <f>Prob!I24*'ER EL'!I65</f>
        <v>3.3983412535308285E-4</v>
      </c>
      <c r="J72" s="34">
        <f>Prob!J24*'ER EL'!J65</f>
        <v>3.5757497517585943E-4</v>
      </c>
      <c r="K72" s="34">
        <f>Prob!K24*'ER EL'!K65</f>
        <v>1.1518899741575722E-3</v>
      </c>
      <c r="L72" s="46">
        <f t="shared" si="3"/>
        <v>6.9453868171298538E-3</v>
      </c>
    </row>
    <row r="73" spans="1:12" x14ac:dyDescent="0.25">
      <c r="A73" s="45">
        <v>19</v>
      </c>
      <c r="B73" s="34">
        <f>Prob!B25*'ER EL'!B66</f>
        <v>2.7412343986319424E-4</v>
      </c>
      <c r="C73" s="34">
        <f>Prob!C25*'ER EL'!C66</f>
        <v>5.7198418415820777E-4</v>
      </c>
      <c r="D73" s="34">
        <f>Prob!D25*'ER EL'!D66</f>
        <v>5.8205844301140489E-4</v>
      </c>
      <c r="E73" s="34">
        <f>Prob!E25*'ER EL'!E66</f>
        <v>5.9253186695070034E-4</v>
      </c>
      <c r="F73" s="34">
        <f>Prob!F25*'ER EL'!F66</f>
        <v>6.0164427867397737E-4</v>
      </c>
      <c r="G73" s="34">
        <f>Prob!G25*'ER EL'!G66</f>
        <v>6.325491556290892E-4</v>
      </c>
      <c r="H73" s="34">
        <f>Prob!H25*'ER EL'!H66</f>
        <v>6.9975017312770137E-4</v>
      </c>
      <c r="I73" s="34">
        <f>Prob!I25*'ER EL'!I66</f>
        <v>6.6694907775945601E-4</v>
      </c>
      <c r="J73" s="34">
        <f>Prob!J25*'ER EL'!J66</f>
        <v>4.2641423978719109E-4</v>
      </c>
      <c r="K73" s="34">
        <f>Prob!K25*'ER EL'!K66</f>
        <v>1.4619916792703697E-3</v>
      </c>
      <c r="L73" s="46">
        <f t="shared" si="3"/>
        <v>6.5099965382312917E-3</v>
      </c>
    </row>
    <row r="74" spans="1:12" x14ac:dyDescent="0.25">
      <c r="A74" s="45">
        <v>20</v>
      </c>
      <c r="B74" s="34">
        <f>Prob!B26*'ER EL'!B67</f>
        <v>3.4434640451453882E-4</v>
      </c>
      <c r="C74" s="34">
        <f>Prob!C26*'ER EL'!C67</f>
        <v>6.9001370935166059E-4</v>
      </c>
      <c r="D74" s="34">
        <f>Prob!D26*'ER EL'!D67</f>
        <v>6.963784587617044E-4</v>
      </c>
      <c r="E74" s="34">
        <f>Prob!E26*'ER EL'!E67</f>
        <v>7.03033836123944E-4</v>
      </c>
      <c r="F74" s="34">
        <f>Prob!F26*'ER EL'!F67</f>
        <v>7.087900446404368E-4</v>
      </c>
      <c r="G74" s="34">
        <f>Prob!G26*'ER EL'!G67</f>
        <v>7.292870517330586E-4</v>
      </c>
      <c r="H74" s="34">
        <f>Prob!H26*'ER EL'!H67</f>
        <v>7.7132538058502661E-4</v>
      </c>
      <c r="I74" s="34">
        <f>Prob!I26*'ER EL'!I67</f>
        <v>7.8398735217836372E-4</v>
      </c>
      <c r="J74" s="34">
        <f>Prob!J26*'ER EL'!J67</f>
        <v>7.4572664056563693E-4</v>
      </c>
      <c r="K74" s="34">
        <f>Prob!K26*'ER EL'!K67</f>
        <v>1.8365141574108743E-3</v>
      </c>
      <c r="L74" s="46">
        <f t="shared" si="3"/>
        <v>8.0094030358652431E-3</v>
      </c>
    </row>
    <row r="75" spans="1:12" x14ac:dyDescent="0.25">
      <c r="A75" s="45">
        <v>21</v>
      </c>
      <c r="B75" s="34">
        <f>Prob!B27*'ER EL'!B68</f>
        <v>3.781380203774378E-3</v>
      </c>
      <c r="C75" s="34">
        <f>Prob!C27*'ER EL'!C68</f>
        <v>5.461993627674102E-3</v>
      </c>
      <c r="D75" s="34">
        <f>Prob!D27*'ER EL'!D68</f>
        <v>5.461993627674102E-3</v>
      </c>
      <c r="E75" s="34">
        <f>Prob!E27*'ER EL'!E68</f>
        <v>5.461993627674102E-3</v>
      </c>
      <c r="F75" s="34">
        <f>Prob!F27*'ER EL'!F68</f>
        <v>5.461993627674102E-3</v>
      </c>
      <c r="G75" s="34">
        <f>Prob!G27*'ER EL'!G68</f>
        <v>5.461993627674102E-3</v>
      </c>
      <c r="H75" s="34">
        <f>Prob!H27*'ER EL'!H68</f>
        <v>5.461993627674102E-3</v>
      </c>
      <c r="I75" s="34">
        <f>Prob!I27*'ER EL'!I68</f>
        <v>5.461993627674102E-3</v>
      </c>
      <c r="J75" s="34">
        <f>Prob!J27*'ER EL'!J68</f>
        <v>5.461993627674102E-3</v>
      </c>
      <c r="K75" s="34">
        <f>Prob!K27*'ER EL'!K68</f>
        <v>2.0167361086796686E-2</v>
      </c>
      <c r="L75" s="46">
        <f t="shared" si="3"/>
        <v>6.7644690311963893E-2</v>
      </c>
    </row>
    <row r="76" spans="1:12" x14ac:dyDescent="0.25">
      <c r="A76" s="45" t="s">
        <v>10</v>
      </c>
      <c r="B76" s="32" t="s">
        <v>1</v>
      </c>
      <c r="C76" s="35">
        <v>2</v>
      </c>
      <c r="D76" s="35">
        <v>3</v>
      </c>
      <c r="E76" s="35">
        <v>4</v>
      </c>
      <c r="F76" s="35">
        <v>5</v>
      </c>
      <c r="G76" s="35">
        <v>6</v>
      </c>
      <c r="H76" s="35">
        <v>7</v>
      </c>
      <c r="I76" s="35">
        <v>8</v>
      </c>
      <c r="J76" s="35">
        <v>9</v>
      </c>
      <c r="K76" s="47">
        <v>10</v>
      </c>
      <c r="L76" s="47" t="s">
        <v>2</v>
      </c>
    </row>
    <row r="77" spans="1:12" x14ac:dyDescent="0.25">
      <c r="A77" s="45" t="s">
        <v>1</v>
      </c>
      <c r="B77" s="34">
        <f>Prob!B29*'ER EL'!B70</f>
        <v>2.5251637381662673E-4</v>
      </c>
      <c r="C77" s="34">
        <f>Prob!C29*'ER EL'!C70</f>
        <v>5.2725022529267302E-4</v>
      </c>
      <c r="D77" s="34">
        <f>Prob!D29*'ER EL'!D70</f>
        <v>5.3903732721479662E-4</v>
      </c>
      <c r="E77" s="34">
        <f>Prob!E29*'ER EL'!E70</f>
        <v>5.5110233892780892E-4</v>
      </c>
      <c r="F77" s="34">
        <f>Prob!F29*'ER EL'!F70</f>
        <v>5.6325789593420351E-4</v>
      </c>
      <c r="G77" s="34">
        <f>Prob!G29*'ER EL'!G70</f>
        <v>5.76647573282166E-4</v>
      </c>
      <c r="H77" s="34">
        <f>Prob!H29*'ER EL'!H70</f>
        <v>5.2690275073957477E-4</v>
      </c>
      <c r="I77" s="34">
        <f>Prob!I29*'ER EL'!I70</f>
        <v>5.0124499290851656E-4</v>
      </c>
      <c r="J77" s="34">
        <f>Prob!J29*'ER EL'!J70</f>
        <v>4.7360197046206849E-4</v>
      </c>
      <c r="K77" s="34">
        <f>Prob!K29*'ER EL'!K70</f>
        <v>1.5854209887986961E-3</v>
      </c>
      <c r="L77" s="46">
        <f t="shared" ref="L77:L86" si="4">SUM(B77:K77)</f>
        <v>6.0969824373771301E-3</v>
      </c>
    </row>
    <row r="78" spans="1:12" x14ac:dyDescent="0.25">
      <c r="A78" s="45">
        <v>2</v>
      </c>
      <c r="B78" s="34">
        <f>Prob!B30*'ER EL'!B71</f>
        <v>8.3287057417460859E-5</v>
      </c>
      <c r="C78" s="34">
        <f>Prob!C30*'ER EL'!C71</f>
        <v>1.9204339331076241E-4</v>
      </c>
      <c r="D78" s="34">
        <f>Prob!D30*'ER EL'!D71</f>
        <v>1.9968997843778757E-4</v>
      </c>
      <c r="E78" s="34">
        <f>Prob!E30*'ER EL'!E71</f>
        <v>4.2769098563245287E-4</v>
      </c>
      <c r="F78" s="34">
        <f>Prob!F30*'ER EL'!F71</f>
        <v>4.4463452417058813E-4</v>
      </c>
      <c r="G78" s="34">
        <f>Prob!G30*'ER EL'!G71</f>
        <v>4.5625774967354845E-4</v>
      </c>
      <c r="H78" s="34">
        <f>Prob!H30*'ER EL'!H71</f>
        <v>3.9913480057276882E-4</v>
      </c>
      <c r="I78" s="34">
        <f>Prob!I30*'ER EL'!I71</f>
        <v>1.7009733706680271E-4</v>
      </c>
      <c r="J78" s="34">
        <f>Prob!J30*'ER EL'!J71</f>
        <v>1.5143467947733867E-4</v>
      </c>
      <c r="K78" s="34">
        <f>Prob!K30*'ER EL'!K71</f>
        <v>4.7939081595970063E-4</v>
      </c>
      <c r="L78" s="46">
        <f t="shared" si="4"/>
        <v>3.0036613217192111E-3</v>
      </c>
    </row>
    <row r="79" spans="1:12" x14ac:dyDescent="0.25">
      <c r="A79" s="45">
        <v>3</v>
      </c>
      <c r="B79" s="34">
        <f>Prob!B31*'ER EL'!B72</f>
        <v>8.1336840238728118E-5</v>
      </c>
      <c r="C79" s="34">
        <f>Prob!C31*'ER EL'!C72</f>
        <v>1.8753634159591245E-4</v>
      </c>
      <c r="D79" s="34">
        <f>Prob!D31*'ER EL'!D72</f>
        <v>1.9540535485600068E-4</v>
      </c>
      <c r="E79" s="34">
        <f>Prob!E31*'ER EL'!E72</f>
        <v>4.2252761401237471E-4</v>
      </c>
      <c r="F79" s="34">
        <f>Prob!F31*'ER EL'!F72</f>
        <v>4.3969848052860847E-4</v>
      </c>
      <c r="G79" s="34">
        <f>Prob!G31*'ER EL'!G72</f>
        <v>4.509137202113297E-4</v>
      </c>
      <c r="H79" s="34">
        <f>Prob!H31*'ER EL'!H72</f>
        <v>3.8673046883598821E-4</v>
      </c>
      <c r="I79" s="34">
        <f>Prob!I31*'ER EL'!I72</f>
        <v>1.5861937656990377E-4</v>
      </c>
      <c r="J79" s="34">
        <f>Prob!J31*'ER EL'!J72</f>
        <v>1.4107664513408584E-4</v>
      </c>
      <c r="K79" s="34">
        <f>Prob!K31*'ER EL'!K72</f>
        <v>4.4668381237742642E-4</v>
      </c>
      <c r="L79" s="46">
        <f t="shared" si="4"/>
        <v>2.9105286543603583E-3</v>
      </c>
    </row>
    <row r="80" spans="1:12" x14ac:dyDescent="0.25">
      <c r="A80" s="45">
        <v>4</v>
      </c>
      <c r="B80" s="34">
        <f>Prob!B32*'ER EL'!B73</f>
        <v>9.0867621541152255E-5</v>
      </c>
      <c r="C80" s="34">
        <f>Prob!C32*'ER EL'!C73</f>
        <v>2.0473481084332804E-4</v>
      </c>
      <c r="D80" s="34">
        <f>Prob!D32*'ER EL'!D73</f>
        <v>2.1209668980003957E-4</v>
      </c>
      <c r="E80" s="34">
        <f>Prob!E32*'ER EL'!E73</f>
        <v>2.206305950709144E-4</v>
      </c>
      <c r="F80" s="34">
        <f>Prob!F32*'ER EL'!F73</f>
        <v>2.2846940254588695E-4</v>
      </c>
      <c r="G80" s="34">
        <f>Prob!G32*'ER EL'!G73</f>
        <v>2.3919102690908646E-4</v>
      </c>
      <c r="H80" s="34">
        <f>Prob!H32*'ER EL'!H73</f>
        <v>2.1952700126519052E-4</v>
      </c>
      <c r="I80" s="34">
        <f>Prob!I32*'ER EL'!I73</f>
        <v>1.7484968024559261E-4</v>
      </c>
      <c r="J80" s="34">
        <f>Prob!J32*'ER EL'!J73</f>
        <v>1.5330520419554078E-4</v>
      </c>
      <c r="K80" s="34">
        <f>Prob!K32*'ER EL'!K73</f>
        <v>5.025489481752935E-4</v>
      </c>
      <c r="L80" s="46">
        <f t="shared" si="4"/>
        <v>2.2462209805920253E-3</v>
      </c>
    </row>
    <row r="81" spans="1:12" x14ac:dyDescent="0.25">
      <c r="A81" s="45">
        <v>5</v>
      </c>
      <c r="B81" s="34">
        <f>Prob!B33*'ER EL'!B74</f>
        <v>1.1755354740411744E-4</v>
      </c>
      <c r="C81" s="34">
        <f>Prob!C33*'ER EL'!C74</f>
        <v>5.0119515948169138E-4</v>
      </c>
      <c r="D81" s="34">
        <f>Prob!D33*'ER EL'!D74</f>
        <v>5.1375909038442989E-4</v>
      </c>
      <c r="E81" s="34">
        <f>Prob!E33*'ER EL'!E74</f>
        <v>5.2663163608468E-4</v>
      </c>
      <c r="F81" s="34">
        <f>Prob!F33*'ER EL'!F74</f>
        <v>5.394881478390191E-4</v>
      </c>
      <c r="G81" s="34">
        <f>Prob!G33*'ER EL'!G74</f>
        <v>5.5527964130909469E-4</v>
      </c>
      <c r="H81" s="34">
        <f>Prob!H33*'ER EL'!H74</f>
        <v>5.1038539517249978E-4</v>
      </c>
      <c r="I81" s="34">
        <f>Prob!I33*'ER EL'!I74</f>
        <v>4.8666673301228739E-4</v>
      </c>
      <c r="J81" s="34">
        <f>Prob!J33*'ER EL'!J74</f>
        <v>4.4839372674107297E-4</v>
      </c>
      <c r="K81" s="34">
        <f>Prob!K33*'ER EL'!K74</f>
        <v>6.6237325126505635E-4</v>
      </c>
      <c r="L81" s="46">
        <f t="shared" si="4"/>
        <v>4.861726328693949E-3</v>
      </c>
    </row>
    <row r="82" spans="1:12" x14ac:dyDescent="0.25">
      <c r="A82" s="45">
        <v>6</v>
      </c>
      <c r="B82" s="34">
        <f>Prob!B34*'ER EL'!B75</f>
        <v>7.2262607820122745E-5</v>
      </c>
      <c r="C82" s="34">
        <f>Prob!C34*'ER EL'!C75</f>
        <v>1.5859980950997985E-4</v>
      </c>
      <c r="D82" s="34">
        <f>Prob!D34*'ER EL'!D75</f>
        <v>3.9081070971200147E-4</v>
      </c>
      <c r="E82" s="34">
        <f>Prob!E34*'ER EL'!E75</f>
        <v>4.0925561032910542E-4</v>
      </c>
      <c r="F82" s="34">
        <f>Prob!F34*'ER EL'!F75</f>
        <v>4.2701942470330616E-4</v>
      </c>
      <c r="G82" s="34">
        <f>Prob!G34*'ER EL'!G75</f>
        <v>4.3707213115170868E-4</v>
      </c>
      <c r="H82" s="34">
        <f>Prob!H34*'ER EL'!H75</f>
        <v>1.6177221245866231E-4</v>
      </c>
      <c r="I82" s="34">
        <f>Prob!I34*'ER EL'!I75</f>
        <v>1.4799317303169188E-4</v>
      </c>
      <c r="J82" s="34">
        <f>Prob!J34*'ER EL'!J75</f>
        <v>1.3203354022491213E-4</v>
      </c>
      <c r="K82" s="34">
        <f>Prob!K34*'ER EL'!K75</f>
        <v>4.1829150216638725E-4</v>
      </c>
      <c r="L82" s="46">
        <f t="shared" si="4"/>
        <v>2.7551107211078781E-3</v>
      </c>
    </row>
    <row r="83" spans="1:12" x14ac:dyDescent="0.25">
      <c r="A83" s="45">
        <v>7</v>
      </c>
      <c r="B83" s="34">
        <f>Prob!B35*'ER EL'!B76</f>
        <v>6.230806490612625E-5</v>
      </c>
      <c r="C83" s="34">
        <f>Prob!C35*'ER EL'!C76</f>
        <v>3.7089733960899205E-4</v>
      </c>
      <c r="D83" s="34">
        <f>Prob!D35*'ER EL'!D76</f>
        <v>3.8687770391349898E-4</v>
      </c>
      <c r="E83" s="34">
        <f>Prob!E35*'ER EL'!E76</f>
        <v>4.0529106111660782E-4</v>
      </c>
      <c r="F83" s="34">
        <f>Prob!F35*'ER EL'!F76</f>
        <v>4.2310280682843952E-4</v>
      </c>
      <c r="G83" s="34">
        <f>Prob!G35*'ER EL'!G76</f>
        <v>4.3451521386115807E-4</v>
      </c>
      <c r="H83" s="34">
        <f>Prob!H35*'ER EL'!H76</f>
        <v>3.4524913445477408E-4</v>
      </c>
      <c r="I83" s="34">
        <f>Prob!I35*'ER EL'!I76</f>
        <v>1.2760635837936698E-4</v>
      </c>
      <c r="J83" s="34">
        <f>Prob!J35*'ER EL'!J76</f>
        <v>1.1384524641841916E-4</v>
      </c>
      <c r="K83" s="34">
        <f>Prob!K35*'ER EL'!K76</f>
        <v>3.6066971360265021E-4</v>
      </c>
      <c r="L83" s="46">
        <f t="shared" si="4"/>
        <v>3.030362643090033E-3</v>
      </c>
    </row>
    <row r="84" spans="1:12" x14ac:dyDescent="0.25">
      <c r="A84" s="45">
        <v>8</v>
      </c>
      <c r="B84" s="34">
        <f>Prob!B36*'ER EL'!B77</f>
        <v>6.6838755280252551E-5</v>
      </c>
      <c r="C84" s="34">
        <f>Prob!C36*'ER EL'!C77</f>
        <v>4.0946962168665607E-4</v>
      </c>
      <c r="D84" s="34">
        <f>Prob!D36*'ER EL'!D77</f>
        <v>4.2419337960007919E-4</v>
      </c>
      <c r="E84" s="34">
        <f>Prob!E36*'ER EL'!E77</f>
        <v>4.412611901418288E-4</v>
      </c>
      <c r="F84" s="34">
        <f>Prob!F36*'ER EL'!F77</f>
        <v>4.56938805091774E-4</v>
      </c>
      <c r="G84" s="34">
        <f>Prob!G36*'ER EL'!G77</f>
        <v>4.7838205381817292E-4</v>
      </c>
      <c r="H84" s="34">
        <f>Prob!H36*'ER EL'!H77</f>
        <v>4.3905400253038104E-4</v>
      </c>
      <c r="I84" s="34">
        <f>Prob!I36*'ER EL'!I77</f>
        <v>3.4969936049118516E-4</v>
      </c>
      <c r="J84" s="34">
        <f>Prob!J36*'ER EL'!J77</f>
        <v>3.0661040839108155E-4</v>
      </c>
      <c r="K84" s="34">
        <f>Prob!K36*'ER EL'!K77</f>
        <v>3.1098562040228516E-4</v>
      </c>
      <c r="L84" s="46">
        <f t="shared" si="4"/>
        <v>3.6834331974336968E-3</v>
      </c>
    </row>
    <row r="85" spans="1:12" x14ac:dyDescent="0.25">
      <c r="A85" s="45">
        <v>9</v>
      </c>
      <c r="B85" s="34">
        <f>Prob!B37*'ER EL'!B78</f>
        <v>1.0195023760592483E-4</v>
      </c>
      <c r="C85" s="34">
        <f>Prob!C37*'ER EL'!C78</f>
        <v>4.5236283174412072E-4</v>
      </c>
      <c r="D85" s="34">
        <f>Prob!D37*'ER EL'!D78</f>
        <v>4.6573204955779722E-4</v>
      </c>
      <c r="E85" s="34">
        <f>Prob!E37*'ER EL'!E78</f>
        <v>4.8128724246651919E-4</v>
      </c>
      <c r="F85" s="34">
        <f>Prob!F37*'ER EL'!F78</f>
        <v>4.9564417181198754E-4</v>
      </c>
      <c r="G85" s="34">
        <f>Prob!G37*'ER EL'!G78</f>
        <v>5.1409136910554761E-4</v>
      </c>
      <c r="H85" s="34">
        <f>Prob!H37*'ER EL'!H78</f>
        <v>2.8715457540089763E-4</v>
      </c>
      <c r="I85" s="34">
        <f>Prob!I37*'ER EL'!I78</f>
        <v>4.4705763161985272E-4</v>
      </c>
      <c r="J85" s="34">
        <f>Prob!J37*'ER EL'!J78</f>
        <v>3.5406910938638964E-4</v>
      </c>
      <c r="K85" s="34">
        <f>Prob!K37*'ER EL'!K78</f>
        <v>5.4373460056493256E-4</v>
      </c>
      <c r="L85" s="46">
        <f t="shared" si="4"/>
        <v>4.1430838192639697E-3</v>
      </c>
    </row>
    <row r="86" spans="1:12" ht="15.75" thickBot="1" x14ac:dyDescent="0.3">
      <c r="A86" s="67">
        <v>10</v>
      </c>
      <c r="B86" s="34">
        <f>Prob!B38*'ER EL'!B79</f>
        <v>2.7547712361163106E-3</v>
      </c>
      <c r="C86" s="34">
        <f>Prob!C38*'ER EL'!C79</f>
        <v>5.5201096748132847E-3</v>
      </c>
      <c r="D86" s="34">
        <f>Prob!D38*'ER EL'!D79</f>
        <v>5.5710276700936352E-3</v>
      </c>
      <c r="E86" s="34">
        <f>Prob!E38*'ER EL'!E79</f>
        <v>5.624270688991552E-3</v>
      </c>
      <c r="F86" s="34">
        <f>Prob!F38*'ER EL'!F79</f>
        <v>5.6703203571234944E-3</v>
      </c>
      <c r="G86" s="34">
        <f>Prob!G38*'ER EL'!G79</f>
        <v>5.8342964138644688E-3</v>
      </c>
      <c r="H86" s="34">
        <f>Prob!H38*'ER EL'!H79</f>
        <v>6.1706030446802129E-3</v>
      </c>
      <c r="I86" s="34">
        <f>Prob!I38*'ER EL'!I79</f>
        <v>6.2718988174269097E-3</v>
      </c>
      <c r="J86" s="34">
        <f>Prob!J38*'ER EL'!J79</f>
        <v>5.9658131245250955E-3</v>
      </c>
      <c r="K86" s="34">
        <f>Prob!K38*'ER EL'!K79</f>
        <v>1.4692113259286994E-2</v>
      </c>
      <c r="L86" s="144">
        <f t="shared" si="4"/>
        <v>6.4075224286921945E-2</v>
      </c>
    </row>
    <row r="87" spans="1:12" ht="15.75" thickBot="1" x14ac:dyDescent="0.3">
      <c r="A87" s="145" t="s">
        <v>2</v>
      </c>
      <c r="B87" s="69">
        <f>SUM(B51:B65,B67:B75,B77:B86)</f>
        <v>1.923961617163094E-2</v>
      </c>
      <c r="C87" s="69">
        <f t="shared" ref="C87:K87" si="5">SUM(C51:C65,C67:C75,C77:C86)</f>
        <v>4.4392480211203185E-2</v>
      </c>
      <c r="D87" s="69">
        <f t="shared" si="5"/>
        <v>4.8071125683416177E-2</v>
      </c>
      <c r="E87" s="69">
        <f t="shared" si="5"/>
        <v>5.0506729344688445E-2</v>
      </c>
      <c r="F87" s="69">
        <f t="shared" si="5"/>
        <v>5.2903058280337499E-2</v>
      </c>
      <c r="G87" s="69">
        <f t="shared" si="5"/>
        <v>5.4766737603215015E-2</v>
      </c>
      <c r="H87" s="69">
        <f t="shared" si="5"/>
        <v>4.5236549597601039E-2</v>
      </c>
      <c r="I87" s="69">
        <f t="shared" si="5"/>
        <v>4.1499031375957347E-2</v>
      </c>
      <c r="J87" s="69">
        <f t="shared" si="5"/>
        <v>3.7509623881532173E-2</v>
      </c>
      <c r="K87" s="70">
        <f t="shared" si="5"/>
        <v>0.10614384775786659</v>
      </c>
      <c r="L87" s="70">
        <f>SUM(L51:L65,L67:L75,L77:L86)</f>
        <v>0.50026879990744844</v>
      </c>
    </row>
    <row r="88" spans="1:12" x14ac:dyDescent="0.25">
      <c r="B88" s="36"/>
      <c r="C88" s="36"/>
      <c r="D88" s="36"/>
      <c r="E88" s="36"/>
      <c r="F88" s="36"/>
      <c r="G88" s="36"/>
      <c r="H88" s="36"/>
      <c r="I88" s="36"/>
      <c r="J88" s="36"/>
      <c r="K88" s="36"/>
    </row>
    <row r="89" spans="1:12" x14ac:dyDescent="0.25">
      <c r="B89" s="313" t="s">
        <v>11</v>
      </c>
      <c r="C89" s="39">
        <v>0</v>
      </c>
      <c r="D89" s="314" t="s">
        <v>2</v>
      </c>
      <c r="E89" s="73">
        <f>SUM(B51:L65,B67:L75,B77:K86,C89)</f>
        <v>0.90373126542433635</v>
      </c>
      <c r="F89" s="314"/>
    </row>
    <row r="90" spans="1:12" ht="15.75" thickBot="1" x14ac:dyDescent="0.3"/>
    <row r="91" spans="1:12" ht="21.75" thickBot="1" x14ac:dyDescent="0.4">
      <c r="A91" s="582" t="s">
        <v>219</v>
      </c>
      <c r="B91" s="583"/>
      <c r="C91" s="583"/>
      <c r="D91" s="583"/>
      <c r="E91" s="583"/>
      <c r="F91" s="583"/>
      <c r="G91" s="583"/>
      <c r="H91" s="583"/>
      <c r="I91" s="583"/>
      <c r="J91" s="583"/>
      <c r="K91" s="583"/>
      <c r="L91" s="584"/>
    </row>
    <row r="92" spans="1:12" x14ac:dyDescent="0.25">
      <c r="A92" s="42" t="s">
        <v>9</v>
      </c>
      <c r="B92" s="43" t="s">
        <v>1</v>
      </c>
      <c r="C92" s="43">
        <v>2</v>
      </c>
      <c r="D92" s="43">
        <v>3</v>
      </c>
      <c r="E92" s="43">
        <v>4</v>
      </c>
      <c r="F92" s="43">
        <v>5</v>
      </c>
      <c r="G92" s="43">
        <v>6</v>
      </c>
      <c r="H92" s="43">
        <v>7</v>
      </c>
      <c r="I92" s="43">
        <v>8</v>
      </c>
      <c r="J92" s="43">
        <v>9</v>
      </c>
      <c r="K92" s="44">
        <v>10</v>
      </c>
      <c r="L92" s="44" t="s">
        <v>2</v>
      </c>
    </row>
    <row r="93" spans="1:12" x14ac:dyDescent="0.25">
      <c r="A93" s="45">
        <v>5</v>
      </c>
      <c r="B93" s="34">
        <f>Prob!B3*'ER EL'!B85</f>
        <v>-4.1696662867065905E-4</v>
      </c>
      <c r="C93" s="34">
        <f>Prob!C3*'ER EL'!C85</f>
        <v>-5.8239040535749769E-4</v>
      </c>
      <c r="D93" s="34">
        <f>Prob!D3*'ER EL'!D85</f>
        <v>-5.8031829971199374E-4</v>
      </c>
      <c r="E93" s="34">
        <f>Prob!E3*'ER EL'!E85</f>
        <v>-5.9377549993884873E-4</v>
      </c>
      <c r="F93" s="34">
        <f>Prob!F3*'ER EL'!F85</f>
        <v>-5.9218577318850721E-4</v>
      </c>
      <c r="G93" s="34">
        <f>Prob!G3*'ER EL'!G85</f>
        <v>-5.8653790089170156E-4</v>
      </c>
      <c r="H93" s="34">
        <f>Prob!H3*'ER EL'!H85</f>
        <v>-4.6998927804124278E-4</v>
      </c>
      <c r="I93" s="34">
        <f>Prob!I3*'ER EL'!I85</f>
        <v>-4.9978970755522171E-4</v>
      </c>
      <c r="J93" s="34">
        <f>Prob!J3*'ER EL'!J85</f>
        <v>-5.3525038020459982E-4</v>
      </c>
      <c r="K93" s="34">
        <f>Prob!K3*'ER EL'!K85</f>
        <v>-2.1286106688899421E-3</v>
      </c>
      <c r="L93" s="46">
        <f>SUM(B93:K93)</f>
        <v>-6.9858145424502149E-3</v>
      </c>
    </row>
    <row r="94" spans="1:12" x14ac:dyDescent="0.25">
      <c r="A94" s="45">
        <v>6</v>
      </c>
      <c r="B94" s="34">
        <f>Prob!B4*'ER EL'!B86</f>
        <v>-4.2717297190556435E-4</v>
      </c>
      <c r="C94" s="34">
        <f>Prob!C4*'ER EL'!C86</f>
        <v>-5.9279311085195054E-4</v>
      </c>
      <c r="D94" s="34">
        <f>Prob!D4*'ER EL'!D86</f>
        <v>-5.908949519735999E-4</v>
      </c>
      <c r="E94" s="34">
        <f>Prob!E4*'ER EL'!E86</f>
        <v>-6.0348372789722495E-4</v>
      </c>
      <c r="F94" s="34">
        <f>Prob!F4*'ER EL'!F86</f>
        <v>-6.0203229333029155E-4</v>
      </c>
      <c r="G94" s="34">
        <f>Prob!G4*'ER EL'!G86</f>
        <v>-5.9686958558995281E-4</v>
      </c>
      <c r="H94" s="34">
        <f>Prob!H4*'ER EL'!H86</f>
        <v>-4.8623148255132572E-4</v>
      </c>
      <c r="I94" s="34">
        <f>Prob!I4*'ER EL'!I86</f>
        <v>-5.1500104837948419E-4</v>
      </c>
      <c r="J94" s="34">
        <f>Prob!J4*'ER EL'!J86</f>
        <v>-5.4855356354784957E-4</v>
      </c>
      <c r="K94" s="34">
        <f>Prob!K4*'ER EL'!K86</f>
        <v>-2.1723401950471386E-3</v>
      </c>
      <c r="L94" s="46">
        <f t="shared" ref="L94:L107" si="6">SUM(B94:K94)</f>
        <v>-7.1353729310743817E-3</v>
      </c>
    </row>
    <row r="95" spans="1:12" x14ac:dyDescent="0.25">
      <c r="A95" s="45">
        <v>7</v>
      </c>
      <c r="B95" s="34">
        <f>Prob!B5*'ER EL'!B87</f>
        <v>-8.2445119168167154E-4</v>
      </c>
      <c r="C95" s="34">
        <f>Prob!C5*'ER EL'!C87</f>
        <v>-1.0461520159140013E-3</v>
      </c>
      <c r="D95" s="34">
        <f>Prob!D5*'ER EL'!D87</f>
        <v>-1.0338790739816857E-3</v>
      </c>
      <c r="E95" s="34">
        <f>Prob!E5*'ER EL'!E87</f>
        <v>-1.0468329636584314E-3</v>
      </c>
      <c r="F95" s="34">
        <f>Prob!F5*'ER EL'!F87</f>
        <v>-1.0363627377956049E-3</v>
      </c>
      <c r="G95" s="34">
        <f>Prob!G5*'ER EL'!G87</f>
        <v>-9.9865484999541202E-4</v>
      </c>
      <c r="H95" s="34">
        <f>Prob!H5*'ER EL'!H87</f>
        <v>-8.1577418985707268E-4</v>
      </c>
      <c r="I95" s="34">
        <f>Prob!I5*'ER EL'!I87</f>
        <v>-9.9499223752376313E-4</v>
      </c>
      <c r="J95" s="34">
        <f>Prob!J5*'ER EL'!J87</f>
        <v>-1.0774438881643673E-3</v>
      </c>
      <c r="K95" s="34">
        <f>Prob!K5*'ER EL'!K87</f>
        <v>-4.2505311520005008E-3</v>
      </c>
      <c r="L95" s="46">
        <f t="shared" si="6"/>
        <v>-1.3125074300572512E-2</v>
      </c>
    </row>
    <row r="96" spans="1:12" x14ac:dyDescent="0.25">
      <c r="A96" s="45">
        <v>8</v>
      </c>
      <c r="B96" s="34">
        <f>Prob!B6*'ER EL'!B88</f>
        <v>-7.7985128674110257E-4</v>
      </c>
      <c r="C96" s="34">
        <f>Prob!C6*'ER EL'!C88</f>
        <v>-9.5712563464637253E-4</v>
      </c>
      <c r="D96" s="34">
        <f>Prob!D6*'ER EL'!D88</f>
        <v>-9.4641899340067019E-4</v>
      </c>
      <c r="E96" s="34">
        <f>Prob!E6*'ER EL'!E88</f>
        <v>-9.5925290504458762E-4</v>
      </c>
      <c r="F96" s="34">
        <f>Prob!F6*'ER EL'!F88</f>
        <v>-9.5003354084972826E-4</v>
      </c>
      <c r="G96" s="34">
        <f>Prob!G6*'ER EL'!G88</f>
        <v>-9.1797900577647432E-4</v>
      </c>
      <c r="H96" s="34">
        <f>Prob!H6*'ER EL'!H88</f>
        <v>-7.2843583507670618E-4</v>
      </c>
      <c r="I96" s="34">
        <f>Prob!I6*'ER EL'!I88</f>
        <v>-8.0845338763445274E-4</v>
      </c>
      <c r="J96" s="34">
        <f>Prob!J6*'ER EL'!J88</f>
        <v>-9.9589961878164893E-4</v>
      </c>
      <c r="K96" s="34">
        <f>Prob!K6*'ER EL'!K88</f>
        <v>-4.038880297408301E-3</v>
      </c>
      <c r="L96" s="46">
        <f t="shared" si="6"/>
        <v>-1.2082330505360044E-2</v>
      </c>
    </row>
    <row r="97" spans="1:12" x14ac:dyDescent="0.25">
      <c r="A97" s="45">
        <v>9</v>
      </c>
      <c r="B97" s="34">
        <f>Prob!B7*'ER EL'!B89</f>
        <v>-1.0953423528225665E-3</v>
      </c>
      <c r="C97" s="34">
        <f>Prob!C7*'ER EL'!C89</f>
        <v>-1.2916754883913627E-3</v>
      </c>
      <c r="D97" s="34">
        <f>Prob!D7*'ER EL'!D89</f>
        <v>-2.7872377699738049E-3</v>
      </c>
      <c r="E97" s="34">
        <f>Prob!E7*'ER EL'!E89</f>
        <v>-2.7619172161486485E-3</v>
      </c>
      <c r="F97" s="34">
        <f>Prob!F7*'ER EL'!F89</f>
        <v>-2.7400750936895516E-3</v>
      </c>
      <c r="G97" s="34">
        <f>Prob!G7*'ER EL'!G89</f>
        <v>-2.662334333569247E-3</v>
      </c>
      <c r="H97" s="34">
        <f>Prob!H7*'ER EL'!H89</f>
        <v>-9.9114938936596762E-4</v>
      </c>
      <c r="I97" s="34">
        <f>Prob!I7*'ER EL'!I89</f>
        <v>-1.0725077584861605E-3</v>
      </c>
      <c r="J97" s="34">
        <f>Prob!J7*'ER EL'!J89</f>
        <v>-1.2047054259178903E-3</v>
      </c>
      <c r="K97" s="34">
        <f>Prob!K7*'ER EL'!K89</f>
        <v>-5.5448556930581426E-3</v>
      </c>
      <c r="L97" s="46">
        <f t="shared" si="6"/>
        <v>-2.2151800521423341E-2</v>
      </c>
    </row>
    <row r="98" spans="1:12" x14ac:dyDescent="0.25">
      <c r="A98" s="45">
        <v>10</v>
      </c>
      <c r="B98" s="34">
        <f>Prob!B8*'ER EL'!B90</f>
        <v>-9.8262481728557697E-4</v>
      </c>
      <c r="C98" s="34">
        <f>Prob!C8*'ER EL'!C90</f>
        <v>-2.3241650893140965E-3</v>
      </c>
      <c r="D98" s="34">
        <f>Prob!D8*'ER EL'!D90</f>
        <v>-2.3045333333903432E-3</v>
      </c>
      <c r="E98" s="34">
        <f>Prob!E8*'ER EL'!E90</f>
        <v>-2.2840579834886138E-3</v>
      </c>
      <c r="F98" s="34">
        <f>Prob!F8*'ER EL'!F90</f>
        <v>-2.2664215895171836E-3</v>
      </c>
      <c r="G98" s="34">
        <f>Prob!G8*'ER EL'!G90</f>
        <v>-2.2030917261295574E-3</v>
      </c>
      <c r="H98" s="34">
        <f>Prob!H8*'ER EL'!H90</f>
        <v>-2.0961006975151616E-3</v>
      </c>
      <c r="I98" s="34">
        <f>Prob!I8*'ER EL'!I90</f>
        <v>-2.2057517380435921E-3</v>
      </c>
      <c r="J98" s="34">
        <f>Prob!J8*'ER EL'!J90</f>
        <v>-2.3304783310113563E-3</v>
      </c>
      <c r="K98" s="34">
        <f>Prob!K8*'ER EL'!K90</f>
        <v>-4.4279069208630027E-3</v>
      </c>
      <c r="L98" s="46">
        <f t="shared" si="6"/>
        <v>-2.3425132226558485E-2</v>
      </c>
    </row>
    <row r="99" spans="1:12" x14ac:dyDescent="0.25">
      <c r="A99" s="45">
        <v>11</v>
      </c>
      <c r="B99" s="34">
        <f>Prob!B9*'ER EL'!B91</f>
        <v>-1.111095040158347E-3</v>
      </c>
      <c r="C99" s="34">
        <f>Prob!C9*'ER EL'!C91</f>
        <v>-2.9005853517587088E-3</v>
      </c>
      <c r="D99" s="34">
        <f>Prob!D9*'ER EL'!D91</f>
        <v>-2.8799453519519425E-3</v>
      </c>
      <c r="E99" s="34">
        <f>Prob!E9*'ER EL'!E91</f>
        <v>-2.858471464033304E-3</v>
      </c>
      <c r="F99" s="34">
        <f>Prob!F9*'ER EL'!F91</f>
        <v>-2.8399754805798283E-3</v>
      </c>
      <c r="G99" s="34">
        <f>Prob!G9*'ER EL'!G91</f>
        <v>-2.7741617622314423E-3</v>
      </c>
      <c r="H99" s="34">
        <f>Prob!H9*'ER EL'!H91</f>
        <v>-2.6703116686602178E-3</v>
      </c>
      <c r="I99" s="34">
        <f>Prob!I9*'ER EL'!I91</f>
        <v>-2.8243762382216225E-3</v>
      </c>
      <c r="J99" s="34">
        <f>Prob!J9*'ER EL'!J91</f>
        <v>-3.0050830728763529E-3</v>
      </c>
      <c r="K99" s="34">
        <f>Prob!K9*'ER EL'!K91</f>
        <v>-5.5581628377389218E-3</v>
      </c>
      <c r="L99" s="46">
        <f t="shared" si="6"/>
        <v>-2.9422168268210688E-2</v>
      </c>
    </row>
    <row r="100" spans="1:12" x14ac:dyDescent="0.25">
      <c r="A100" s="45">
        <v>12</v>
      </c>
      <c r="B100" s="34">
        <f>Prob!B10*'ER EL'!B92</f>
        <v>-3.0659895081821069E-3</v>
      </c>
      <c r="C100" s="34">
        <f>Prob!C10*'ER EL'!C92</f>
        <v>-4.1125203258037431E-3</v>
      </c>
      <c r="D100" s="34">
        <f>Prob!D10*'ER EL'!D92</f>
        <v>-4.0944603259728228E-3</v>
      </c>
      <c r="E100" s="34">
        <f>Prob!E10*'ER EL'!E92</f>
        <v>-5.0206977366191244E-3</v>
      </c>
      <c r="F100" s="34">
        <f>Prob!F10*'ER EL'!F92</f>
        <v>-5.0206977366191244E-3</v>
      </c>
      <c r="G100" s="34">
        <f>Prob!G10*'ER EL'!G92</f>
        <v>-5.0206977366191244E-3</v>
      </c>
      <c r="H100" s="34">
        <f>Prob!H10*'ER EL'!H92</f>
        <v>-3.6211459781729347E-3</v>
      </c>
      <c r="I100" s="34">
        <f>Prob!I10*'ER EL'!I92</f>
        <v>-3.8024675860030901E-3</v>
      </c>
      <c r="J100" s="34">
        <f>Prob!J10*'ER EL'!J92</f>
        <v>-4.0151449971611054E-3</v>
      </c>
      <c r="K100" s="34">
        <f>Prob!K10*'ER EL'!K92</f>
        <v>-1.5754468306924646E-2</v>
      </c>
      <c r="L100" s="46">
        <f t="shared" si="6"/>
        <v>-5.3528290238077814E-2</v>
      </c>
    </row>
    <row r="101" spans="1:12" x14ac:dyDescent="0.25">
      <c r="A101" s="45">
        <v>13</v>
      </c>
      <c r="B101" s="34">
        <f>Prob!B11*'ER EL'!B93</f>
        <v>-3.1621052745788689E-3</v>
      </c>
      <c r="C101" s="34">
        <f>Prob!C11*'ER EL'!C93</f>
        <v>-5.0206977366191244E-3</v>
      </c>
      <c r="D101" s="34">
        <f>Prob!D11*'ER EL'!D93</f>
        <v>-5.0206977366191244E-3</v>
      </c>
      <c r="E101" s="34">
        <f>Prob!E11*'ER EL'!E93</f>
        <v>-5.0206977366191244E-3</v>
      </c>
      <c r="F101" s="34">
        <f>Prob!F11*'ER EL'!F93</f>
        <v>-5.0206977366191244E-3</v>
      </c>
      <c r="G101" s="34">
        <f>Prob!G11*'ER EL'!G93</f>
        <v>-5.0206977366191244E-3</v>
      </c>
      <c r="H101" s="34">
        <f>Prob!H11*'ER EL'!H93</f>
        <v>-3.8176588296572334E-3</v>
      </c>
      <c r="I101" s="34">
        <f>Prob!I11*'ER EL'!I93</f>
        <v>-3.9860288940709492E-3</v>
      </c>
      <c r="J101" s="34">
        <f>Prob!J11*'ER EL'!J93</f>
        <v>-4.1835150615748213E-3</v>
      </c>
      <c r="K101" s="34">
        <f>Prob!K11*'ER EL'!K93</f>
        <v>-1.6309762566044037E-2</v>
      </c>
      <c r="L101" s="46">
        <f t="shared" si="6"/>
        <v>-5.6562559309021529E-2</v>
      </c>
    </row>
    <row r="102" spans="1:12" x14ac:dyDescent="0.25">
      <c r="A102" s="45">
        <v>14</v>
      </c>
      <c r="B102" s="34">
        <f>Prob!B12*'ER EL'!B94</f>
        <v>-2.7868762535058411E-3</v>
      </c>
      <c r="C102" s="34">
        <f>Prob!C12*'ER EL'!C94</f>
        <v>-4.3034552028163916E-3</v>
      </c>
      <c r="D102" s="34">
        <f>Prob!D12*'ER EL'!D94</f>
        <v>-4.3034552028163916E-3</v>
      </c>
      <c r="E102" s="34">
        <f>Prob!E12*'ER EL'!E94</f>
        <v>-4.3034552028163916E-3</v>
      </c>
      <c r="F102" s="34">
        <f>Prob!F12*'ER EL'!F94</f>
        <v>-4.3034552028163916E-3</v>
      </c>
      <c r="G102" s="34">
        <f>Prob!G12*'ER EL'!G94</f>
        <v>-4.3034552028163916E-3</v>
      </c>
      <c r="H102" s="34">
        <f>Prob!H12*'ER EL'!H94</f>
        <v>-3.4286871847651322E-3</v>
      </c>
      <c r="I102" s="34">
        <f>Prob!I12*'ER EL'!I94</f>
        <v>-3.5626960115433953E-3</v>
      </c>
      <c r="J102" s="34">
        <f>Prob!J12*'ER EL'!J94</f>
        <v>-3.7198788795566812E-3</v>
      </c>
      <c r="K102" s="34">
        <f>Prob!K12*'ER EL'!K94</f>
        <v>-1.4421765385296038E-2</v>
      </c>
      <c r="L102" s="46">
        <f t="shared" si="6"/>
        <v>-4.9437179728749045E-2</v>
      </c>
    </row>
    <row r="103" spans="1:12" x14ac:dyDescent="0.25">
      <c r="A103" s="45">
        <v>15</v>
      </c>
      <c r="B103" s="34">
        <f>Prob!B13*'ER EL'!B95</f>
        <v>-2.8579122499535941E-3</v>
      </c>
      <c r="C103" s="34">
        <f>Prob!C13*'ER EL'!C95</f>
        <v>-4.3034552028163916E-3</v>
      </c>
      <c r="D103" s="34">
        <f>Prob!D13*'ER EL'!D95</f>
        <v>-4.3034552028163916E-3</v>
      </c>
      <c r="E103" s="34">
        <f>Prob!E13*'ER EL'!E95</f>
        <v>-4.3034552028163916E-3</v>
      </c>
      <c r="F103" s="34">
        <f>Prob!F13*'ER EL'!F95</f>
        <v>-4.3034552028163916E-3</v>
      </c>
      <c r="G103" s="34">
        <f>Prob!G13*'ER EL'!G95</f>
        <v>-4.3034552028163916E-3</v>
      </c>
      <c r="H103" s="34">
        <f>Prob!H13*'ER EL'!H95</f>
        <v>-3.5739233592586299E-3</v>
      </c>
      <c r="I103" s="34">
        <f>Prob!I13*'ER EL'!I95</f>
        <v>-3.6983601269813026E-3</v>
      </c>
      <c r="J103" s="34">
        <f>Prob!J13*'ER EL'!J95</f>
        <v>-3.8443156472793543E-3</v>
      </c>
      <c r="K103" s="34">
        <f>Prob!K13*'ER EL'!K95</f>
        <v>-1.483216507826037E-2</v>
      </c>
      <c r="L103" s="46">
        <f t="shared" si="6"/>
        <v>-5.0323952475815219E-2</v>
      </c>
    </row>
    <row r="104" spans="1:12" x14ac:dyDescent="0.25">
      <c r="A104" s="45">
        <v>16</v>
      </c>
      <c r="B104" s="34">
        <f>Prob!B14*'ER EL'!B96</f>
        <v>-2.4827626170094569E-3</v>
      </c>
      <c r="C104" s="34">
        <f>Prob!C14*'ER EL'!C96</f>
        <v>-3.5862126690136597E-3</v>
      </c>
      <c r="D104" s="34">
        <f>Prob!D14*'ER EL'!D96</f>
        <v>-3.5862126690136597E-3</v>
      </c>
      <c r="E104" s="34">
        <f>Prob!E14*'ER EL'!E96</f>
        <v>-3.5862126690136597E-3</v>
      </c>
      <c r="F104" s="34">
        <f>Prob!F14*'ER EL'!F96</f>
        <v>-3.5862126690136597E-3</v>
      </c>
      <c r="G104" s="34">
        <f>Prob!G14*'ER EL'!G96</f>
        <v>-3.5862126690136597E-3</v>
      </c>
      <c r="H104" s="34">
        <f>Prob!H14*'ER EL'!H96</f>
        <v>-3.0906546010735889E-3</v>
      </c>
      <c r="I104" s="34">
        <f>Prob!I14*'ER EL'!I96</f>
        <v>-3.1869449570494672E-3</v>
      </c>
      <c r="J104" s="34">
        <f>Prob!J14*'ER EL'!J96</f>
        <v>-3.2998867287086725E-3</v>
      </c>
      <c r="K104" s="34">
        <f>Prob!K14*'ER EL'!K96</f>
        <v>-1.2677708756201278E-2</v>
      </c>
      <c r="L104" s="46">
        <f t="shared" si="6"/>
        <v>-4.266902100511076E-2</v>
      </c>
    </row>
    <row r="105" spans="1:12" x14ac:dyDescent="0.25">
      <c r="A105" s="45">
        <v>17</v>
      </c>
      <c r="B105" s="34">
        <f>Prob!B15*'ER EL'!B97</f>
        <v>-2.1316477937527341E-3</v>
      </c>
      <c r="C105" s="34">
        <f>Prob!C15*'ER EL'!C97</f>
        <v>-2.3057930089981954E-3</v>
      </c>
      <c r="D105" s="34">
        <f>Prob!D15*'ER EL'!D97</f>
        <v>-2.2352805043546519E-3</v>
      </c>
      <c r="E105" s="34">
        <f>Prob!E15*'ER EL'!E97</f>
        <v>-2.162229488611102E-3</v>
      </c>
      <c r="F105" s="34">
        <f>Prob!F15*'ER EL'!F97</f>
        <v>-2.0998864139607971E-3</v>
      </c>
      <c r="G105" s="34">
        <f>Prob!G15*'ER EL'!G97</f>
        <v>-1.8726050587694861E-3</v>
      </c>
      <c r="H105" s="34">
        <f>Prob!H15*'ER EL'!H97</f>
        <v>-1.6801156023861093E-3</v>
      </c>
      <c r="I105" s="34">
        <f>Prob!I15*'ER EL'!I97</f>
        <v>-2.8524907296296714E-3</v>
      </c>
      <c r="J105" s="34">
        <f>Prob!J15*'ER EL'!J97</f>
        <v>-2.9657687714140326E-3</v>
      </c>
      <c r="K105" s="34">
        <f>Prob!K15*'ER EL'!K97</f>
        <v>-1.1368788233347913E-2</v>
      </c>
      <c r="L105" s="46">
        <f t="shared" si="6"/>
        <v>-3.1674605605224691E-2</v>
      </c>
    </row>
    <row r="106" spans="1:12" x14ac:dyDescent="0.25">
      <c r="A106" s="45">
        <v>18</v>
      </c>
      <c r="B106" s="34">
        <f>Prob!B16*'ER EL'!B98</f>
        <v>-1.4244263763968084E-3</v>
      </c>
      <c r="C106" s="34">
        <f>Prob!C16*'ER EL'!C98</f>
        <v>-1.353392348483237E-3</v>
      </c>
      <c r="D106" s="34">
        <f>Prob!D16*'ER EL'!D98</f>
        <v>-1.3130953130704489E-3</v>
      </c>
      <c r="E106" s="34">
        <f>Prob!E16*'ER EL'!E98</f>
        <v>-1.2712016173132667E-3</v>
      </c>
      <c r="F106" s="34">
        <f>Prob!F16*'ER EL'!F98</f>
        <v>-1.234751970420159E-3</v>
      </c>
      <c r="G106" s="34">
        <f>Prob!G16*'ER EL'!G98</f>
        <v>-1.1111324625997113E-3</v>
      </c>
      <c r="H106" s="34">
        <f>Prob!H16*'ER EL'!H98</f>
        <v>-8.4232839260526258E-4</v>
      </c>
      <c r="I106" s="34">
        <f>Prob!I16*'ER EL'!I98</f>
        <v>-9.7353277407824458E-4</v>
      </c>
      <c r="J106" s="34">
        <f>Prob!J16*'ER EL'!J98</f>
        <v>-1.9356721259673039E-3</v>
      </c>
      <c r="K106" s="34">
        <f>Prob!K16*'ER EL'!K98</f>
        <v>-7.5969406741163122E-3</v>
      </c>
      <c r="L106" s="46">
        <f t="shared" si="6"/>
        <v>-1.9056474055050756E-2</v>
      </c>
    </row>
    <row r="107" spans="1:12" x14ac:dyDescent="0.25">
      <c r="A107" s="45">
        <v>19</v>
      </c>
      <c r="B107" s="34">
        <f>Prob!B17*'ER EL'!B99</f>
        <v>-1.1435345177914303E-3</v>
      </c>
      <c r="C107" s="34">
        <f>Prob!C17*'ER EL'!C99</f>
        <v>-8.8127424770942635E-4</v>
      </c>
      <c r="D107" s="34">
        <f>Prob!D17*'ER EL'!D99</f>
        <v>-8.5581525006925101E-4</v>
      </c>
      <c r="E107" s="34">
        <f>Prob!E17*'ER EL'!E99</f>
        <v>-8.291937406202924E-4</v>
      </c>
      <c r="F107" s="34">
        <f>Prob!F17*'ER EL'!F99</f>
        <v>-8.0616890655432121E-4</v>
      </c>
      <c r="G107" s="34">
        <f>Prob!G17*'ER EL'!G99</f>
        <v>-7.2418087818383397E-4</v>
      </c>
      <c r="H107" s="34">
        <f>Prob!H17*'ER EL'!H99</f>
        <v>-5.5602756277596164E-4</v>
      </c>
      <c r="I107" s="34">
        <f>Prob!I17*'ER EL'!I99</f>
        <v>-5.0537967640261396E-4</v>
      </c>
      <c r="J107" s="34">
        <f>Prob!J17*'ER EL'!J99</f>
        <v>-6.5842252285352012E-4</v>
      </c>
      <c r="K107" s="34">
        <f>Prob!K17*'ER EL'!K99</f>
        <v>-6.0988507615542956E-3</v>
      </c>
      <c r="L107" s="46">
        <f t="shared" si="6"/>
        <v>-1.3058848064514947E-2</v>
      </c>
    </row>
    <row r="108" spans="1:12" x14ac:dyDescent="0.25">
      <c r="A108" s="45" t="s">
        <v>4</v>
      </c>
      <c r="B108" s="32" t="s">
        <v>1</v>
      </c>
      <c r="C108" s="35">
        <v>2</v>
      </c>
      <c r="D108" s="35">
        <v>3</v>
      </c>
      <c r="E108" s="35">
        <v>4</v>
      </c>
      <c r="F108" s="35">
        <v>5</v>
      </c>
      <c r="G108" s="35">
        <v>6</v>
      </c>
      <c r="H108" s="35">
        <v>7</v>
      </c>
      <c r="I108" s="35">
        <v>8</v>
      </c>
      <c r="J108" s="35">
        <v>9</v>
      </c>
      <c r="K108" s="47">
        <v>10</v>
      </c>
      <c r="L108" s="47" t="s">
        <v>2</v>
      </c>
    </row>
    <row r="109" spans="1:12" x14ac:dyDescent="0.25">
      <c r="A109" s="45">
        <v>13</v>
      </c>
      <c r="B109" s="34">
        <f>Prob!B19*'ER EL'!B101</f>
        <v>-3.5444516269820332E-4</v>
      </c>
      <c r="C109" s="34">
        <f>Prob!C19*'ER EL'!C101</f>
        <v>-4.6832568066206318E-4</v>
      </c>
      <c r="D109" s="34">
        <f>Prob!D19*'ER EL'!D101</f>
        <v>-4.6563073817317832E-4</v>
      </c>
      <c r="E109" s="34">
        <f>Prob!E19*'ER EL'!E101</f>
        <v>-4.7679056600946558E-4</v>
      </c>
      <c r="F109" s="34">
        <f>Prob!F19*'ER EL'!F101</f>
        <v>-4.7460229025585372E-4</v>
      </c>
      <c r="G109" s="34">
        <f>Prob!G19*'ER EL'!G101</f>
        <v>-1.0245754561591211E-3</v>
      </c>
      <c r="H109" s="34">
        <f>Prob!H19*'ER EL'!H101</f>
        <v>-3.5940898135563046E-4</v>
      </c>
      <c r="I109" s="34">
        <f>Prob!I19*'ER EL'!I101</f>
        <v>-3.8118731237549207E-4</v>
      </c>
      <c r="J109" s="34">
        <f>Prob!J19*'ER EL'!J101</f>
        <v>-4.2179941523412187E-4</v>
      </c>
      <c r="K109" s="34">
        <f>Prob!K19*'ER EL'!K101</f>
        <v>-1.7575057538031544E-3</v>
      </c>
      <c r="L109" s="46">
        <f t="shared" ref="L109:L117" si="7">SUM(B109:K109)</f>
        <v>-6.1842713567262838E-3</v>
      </c>
    </row>
    <row r="110" spans="1:12" x14ac:dyDescent="0.25">
      <c r="A110" s="45">
        <v>14</v>
      </c>
      <c r="B110" s="34">
        <f>Prob!B20*'ER EL'!B102</f>
        <v>-3.6503690304245392E-4</v>
      </c>
      <c r="C110" s="34">
        <f>Prob!C20*'ER EL'!C102</f>
        <v>-4.8610545588639664E-4</v>
      </c>
      <c r="D110" s="34">
        <f>Prob!D20*'ER EL'!D102</f>
        <v>-4.8360300928957501E-4</v>
      </c>
      <c r="E110" s="34">
        <f>Prob!E20*'ER EL'!E102</f>
        <v>-4.939657065661274E-4</v>
      </c>
      <c r="F110" s="34">
        <f>Prob!F20*'ER EL'!F102</f>
        <v>-1.0410288857462177E-3</v>
      </c>
      <c r="G110" s="34">
        <f>Prob!G20*'ER EL'!G102</f>
        <v>-1.0245754561591211E-3</v>
      </c>
      <c r="H110" s="34">
        <f>Prob!H20*'ER EL'!H102</f>
        <v>-3.8014062255062547E-4</v>
      </c>
      <c r="I110" s="34">
        <f>Prob!I20*'ER EL'!I102</f>
        <v>-4.0159054555604875E-4</v>
      </c>
      <c r="J110" s="34">
        <f>Prob!J20*'ER EL'!J102</f>
        <v>-4.4074118747801166E-4</v>
      </c>
      <c r="K110" s="34">
        <f>Prob!K20*'ER EL'!K102</f>
        <v>-1.8194419152653377E-3</v>
      </c>
      <c r="L110" s="46">
        <f t="shared" si="7"/>
        <v>-6.936229687539916E-3</v>
      </c>
    </row>
    <row r="111" spans="1:12" x14ac:dyDescent="0.25">
      <c r="A111" s="45">
        <v>15</v>
      </c>
      <c r="B111" s="34">
        <f>Prob!B21*'ER EL'!B103</f>
        <v>-3.755226032929554E-4</v>
      </c>
      <c r="C111" s="34">
        <f>Prob!C21*'ER EL'!C103</f>
        <v>-5.0261524716613498E-4</v>
      </c>
      <c r="D111" s="34">
        <f>Prob!D21*'ER EL'!D103</f>
        <v>-5.0029154675480054E-4</v>
      </c>
      <c r="E111" s="34">
        <f>Prob!E21*'ER EL'!E103</f>
        <v>-5.0991405136874203E-4</v>
      </c>
      <c r="F111" s="34">
        <f>Prob!F21*'ER EL'!F103</f>
        <v>-1.0410288857462177E-3</v>
      </c>
      <c r="G111" s="34">
        <f>Prob!G21*'ER EL'!G103</f>
        <v>-1.0245754561591211E-3</v>
      </c>
      <c r="H111" s="34">
        <f>Prob!H21*'ER EL'!H103</f>
        <v>-4.0072143382961789E-4</v>
      </c>
      <c r="I111" s="34">
        <f>Prob!I21*'ER EL'!I103</f>
        <v>-4.2177875031746217E-4</v>
      </c>
      <c r="J111" s="34">
        <f>Prob!J21*'ER EL'!J103</f>
        <v>-4.5946950683014621E-4</v>
      </c>
      <c r="K111" s="34">
        <f>Prob!K21*'ER EL'!K103</f>
        <v>-1.8807123041410683E-3</v>
      </c>
      <c r="L111" s="46">
        <f t="shared" si="7"/>
        <v>-7.1166297856062651E-3</v>
      </c>
    </row>
    <row r="112" spans="1:12" x14ac:dyDescent="0.25">
      <c r="A112" s="45">
        <v>16</v>
      </c>
      <c r="B112" s="34">
        <f>Prob!B22*'ER EL'!B104</f>
        <v>-3.8850341510279925E-4</v>
      </c>
      <c r="C112" s="34">
        <f>Prob!C22*'ER EL'!C104</f>
        <v>-5.1794576764017757E-4</v>
      </c>
      <c r="D112" s="34">
        <f>Prob!D22*'ER EL'!D104</f>
        <v>-5.1578804582965278E-4</v>
      </c>
      <c r="E112" s="34">
        <f>Prob!E22*'ER EL'!E104</f>
        <v>-1.0456528816095868E-3</v>
      </c>
      <c r="F112" s="34">
        <f>Prob!F22*'ER EL'!F104</f>
        <v>-1.0410288857462177E-3</v>
      </c>
      <c r="G112" s="34">
        <f>Prob!G22*'ER EL'!G104</f>
        <v>-1.0245754561591211E-3</v>
      </c>
      <c r="H112" s="34">
        <f>Prob!H22*'ER EL'!H104</f>
        <v>-4.2106718864389923E-4</v>
      </c>
      <c r="I112" s="34">
        <f>Prob!I22*'ER EL'!I104</f>
        <v>-4.4167854687685222E-4</v>
      </c>
      <c r="J112" s="34">
        <f>Prob!J22*'ER EL'!J104</f>
        <v>-4.7791822486565439E-4</v>
      </c>
      <c r="K112" s="34">
        <f>Prob!K22*'ER EL'!K104</f>
        <v>-1.9410960299760516E-3</v>
      </c>
      <c r="L112" s="46">
        <f t="shared" si="7"/>
        <v>-7.815254442450013E-3</v>
      </c>
    </row>
    <row r="113" spans="1:12" x14ac:dyDescent="0.25">
      <c r="A113" s="45">
        <v>17</v>
      </c>
      <c r="B113" s="34">
        <f>Prob!B23*'ER EL'!B105</f>
        <v>-3.7615750436663598E-4</v>
      </c>
      <c r="C113" s="34">
        <f>Prob!C23*'ER EL'!C105</f>
        <v>-4.5901441322233341E-4</v>
      </c>
      <c r="D113" s="34">
        <f>Prob!D23*'ER EL'!D105</f>
        <v>-9.2631992300533784E-4</v>
      </c>
      <c r="E113" s="34">
        <f>Prob!E23*'ER EL'!E105</f>
        <v>-9.1420828034165843E-4</v>
      </c>
      <c r="F113" s="34">
        <f>Prob!F23*'ER EL'!F105</f>
        <v>-9.0382953912595361E-4</v>
      </c>
      <c r="G113" s="34">
        <f>Prob!G23*'ER EL'!G105</f>
        <v>-8.6639629213658214E-4</v>
      </c>
      <c r="H113" s="34">
        <f>Prob!H23*'ER EL'!H105</f>
        <v>-3.5454094097395888E-4</v>
      </c>
      <c r="I113" s="34">
        <f>Prob!I23*'ER EL'!I105</f>
        <v>-4.3654619420522401E-4</v>
      </c>
      <c r="J113" s="34">
        <f>Prob!J23*'ER EL'!J105</f>
        <v>-4.7182999308282349E-4</v>
      </c>
      <c r="K113" s="34">
        <f>Prob!K23*'ER EL'!K105</f>
        <v>-1.908760980189017E-3</v>
      </c>
      <c r="L113" s="46">
        <f t="shared" si="7"/>
        <v>-7.6176040606495254E-3</v>
      </c>
    </row>
    <row r="114" spans="1:12" x14ac:dyDescent="0.25">
      <c r="A114" s="45">
        <v>18</v>
      </c>
      <c r="B114" s="34">
        <f>Prob!B24*'ER EL'!B106</f>
        <v>-3.5610659409920209E-4</v>
      </c>
      <c r="C114" s="34">
        <f>Prob!C24*'ER EL'!C106</f>
        <v>-3.3834808712080924E-4</v>
      </c>
      <c r="D114" s="34">
        <f>Prob!D24*'ER EL'!D106</f>
        <v>-8.7149733564996035E-4</v>
      </c>
      <c r="E114" s="34">
        <f>Prob!E24*'ER EL'!E106</f>
        <v>-8.6129497569831812E-4</v>
      </c>
      <c r="F114" s="34">
        <f>Prob!F24*'ER EL'!F106</f>
        <v>-8.52465251347283E-4</v>
      </c>
      <c r="G114" s="34">
        <f>Prob!G24*'ER EL'!G106</f>
        <v>-8.2174803239628853E-4</v>
      </c>
      <c r="H114" s="34">
        <f>Prob!H24*'ER EL'!H106</f>
        <v>-2.1058209815131565E-4</v>
      </c>
      <c r="I114" s="34">
        <f>Prob!I24*'ER EL'!I106</f>
        <v>-2.4338319351956115E-4</v>
      </c>
      <c r="J114" s="34">
        <f>Prob!J24*'ER EL'!J106</f>
        <v>-4.4928576951397078E-4</v>
      </c>
      <c r="K114" s="34">
        <f>Prob!K24*'ER EL'!K106</f>
        <v>-1.827825748326056E-3</v>
      </c>
      <c r="L114" s="46">
        <f t="shared" si="7"/>
        <v>-6.8325370858227652E-3</v>
      </c>
    </row>
    <row r="115" spans="1:12" x14ac:dyDescent="0.25">
      <c r="A115" s="45">
        <v>19</v>
      </c>
      <c r="B115" s="34">
        <f>Prob!B25*'ER EL'!B107</f>
        <v>-2.8588362944785757E-4</v>
      </c>
      <c r="C115" s="34">
        <f>Prob!C25*'ER EL'!C107</f>
        <v>-2.2031856192735659E-4</v>
      </c>
      <c r="D115" s="34">
        <f>Prob!D25*'ER EL'!D107</f>
        <v>-2.1395381251731275E-4</v>
      </c>
      <c r="E115" s="34">
        <f>Prob!E25*'ER EL'!E107</f>
        <v>-2.072984351550731E-4</v>
      </c>
      <c r="F115" s="34">
        <f>Prob!F25*'ER EL'!F107</f>
        <v>-2.015422266385803E-4</v>
      </c>
      <c r="G115" s="34">
        <f>Prob!G25*'ER EL'!G107</f>
        <v>-1.8104521954595849E-4</v>
      </c>
      <c r="H115" s="34">
        <f>Prob!H25*'ER EL'!H107</f>
        <v>-1.3900689069399041E-4</v>
      </c>
      <c r="I115" s="34">
        <f>Prob!I25*'ER EL'!I107</f>
        <v>-1.2634491910065349E-4</v>
      </c>
      <c r="J115" s="34">
        <f>Prob!J25*'ER EL'!J107</f>
        <v>-1.6460563071338003E-4</v>
      </c>
      <c r="K115" s="34">
        <f>Prob!K25*'ER EL'!K107</f>
        <v>-1.5247126903885739E-3</v>
      </c>
      <c r="L115" s="46">
        <f t="shared" si="7"/>
        <v>-3.2647120161287367E-3</v>
      </c>
    </row>
    <row r="116" spans="1:12" x14ac:dyDescent="0.25">
      <c r="A116" s="45">
        <v>20</v>
      </c>
      <c r="B116" s="34">
        <f>Prob!B26*'ER EL'!B108</f>
        <v>-2.1566066479651298E-4</v>
      </c>
      <c r="C116" s="34">
        <f>Prob!C26*'ER EL'!C108</f>
        <v>-1.0741327674643611E-4</v>
      </c>
      <c r="D116" s="34">
        <f>Prob!D26*'ER EL'!D108</f>
        <v>-1.0441478625239024E-4</v>
      </c>
      <c r="E116" s="34">
        <f>Prob!E26*'ER EL'!E108</f>
        <v>-1.0125872283484806E-4</v>
      </c>
      <c r="F116" s="34">
        <f>Prob!F26*'ER EL'!F108</f>
        <v>-9.8539984892780883E-5</v>
      </c>
      <c r="G116" s="34">
        <f>Prob!G26*'ER EL'!G108</f>
        <v>-8.8450847662649201E-5</v>
      </c>
      <c r="H116" s="34">
        <f>Prob!H26*'ER EL'!H108</f>
        <v>-6.7431683236665173E-5</v>
      </c>
      <c r="I116" s="34">
        <f>Prob!I26*'ER EL'!I108</f>
        <v>-6.3172459550326745E-5</v>
      </c>
      <c r="J116" s="34">
        <f>Prob!J26*'ER EL'!J108</f>
        <v>-5.5369907922399573E-5</v>
      </c>
      <c r="K116" s="34">
        <f>Prob!K26*'ER EL'!K108</f>
        <v>-3.7452247814050447E-4</v>
      </c>
      <c r="L116" s="46">
        <f t="shared" si="7"/>
        <v>-1.2762348120355133E-3</v>
      </c>
    </row>
    <row r="117" spans="1:12" x14ac:dyDescent="0.25">
      <c r="A117" s="45">
        <v>21</v>
      </c>
      <c r="B117" s="34">
        <f>Prob!B27*'ER EL'!B109</f>
        <v>0</v>
      </c>
      <c r="C117" s="34">
        <f>Prob!C27*'ER EL'!C109</f>
        <v>0</v>
      </c>
      <c r="D117" s="34">
        <f>Prob!D27*'ER EL'!D109</f>
        <v>0</v>
      </c>
      <c r="E117" s="34">
        <f>Prob!E27*'ER EL'!E109</f>
        <v>0</v>
      </c>
      <c r="F117" s="34">
        <f>Prob!F27*'ER EL'!F109</f>
        <v>0</v>
      </c>
      <c r="G117" s="34">
        <f>Prob!G27*'ER EL'!G109</f>
        <v>0</v>
      </c>
      <c r="H117" s="34">
        <f>Prob!H27*'ER EL'!H109</f>
        <v>0</v>
      </c>
      <c r="I117" s="34">
        <f>Prob!I27*'ER EL'!I109</f>
        <v>0</v>
      </c>
      <c r="J117" s="34">
        <f>Prob!J27*'ER EL'!J109</f>
        <v>0</v>
      </c>
      <c r="K117" s="34">
        <f>Prob!K27*'ER EL'!K109</f>
        <v>0</v>
      </c>
      <c r="L117" s="46">
        <f t="shared" si="7"/>
        <v>0</v>
      </c>
    </row>
    <row r="118" spans="1:12" x14ac:dyDescent="0.25">
      <c r="A118" s="45" t="s">
        <v>10</v>
      </c>
      <c r="B118" s="32" t="s">
        <v>1</v>
      </c>
      <c r="C118" s="35">
        <v>2</v>
      </c>
      <c r="D118" s="35">
        <v>3</v>
      </c>
      <c r="E118" s="35">
        <v>4</v>
      </c>
      <c r="F118" s="35">
        <v>5</v>
      </c>
      <c r="G118" s="35">
        <v>6</v>
      </c>
      <c r="H118" s="35">
        <v>7</v>
      </c>
      <c r="I118" s="35">
        <v>8</v>
      </c>
      <c r="J118" s="35">
        <v>9</v>
      </c>
      <c r="K118" s="47">
        <v>10</v>
      </c>
      <c r="L118" s="47" t="s">
        <v>2</v>
      </c>
    </row>
    <row r="119" spans="1:12" x14ac:dyDescent="0.25">
      <c r="A119" s="45" t="s">
        <v>1</v>
      </c>
      <c r="B119" s="34">
        <f>Prob!B29*'ER EL'!B111</f>
        <v>-2.8974946646950582E-4</v>
      </c>
      <c r="C119" s="34">
        <f>Prob!C29*'ER EL'!C111</f>
        <v>-3.6257316896983849E-4</v>
      </c>
      <c r="D119" s="34">
        <f>Prob!D29*'ER EL'!D111</f>
        <v>-3.5999316899399276E-4</v>
      </c>
      <c r="E119" s="34">
        <f>Prob!E29*'ER EL'!E111</f>
        <v>-3.5730893300416289E-4</v>
      </c>
      <c r="F119" s="34">
        <f>Prob!F29*'ER EL'!F111</f>
        <v>-3.5499693507247843E-4</v>
      </c>
      <c r="G119" s="34">
        <f>Prob!G29*'ER EL'!G111</f>
        <v>-3.4677022027893018E-4</v>
      </c>
      <c r="H119" s="34">
        <f>Prob!H29*'ER EL'!H111</f>
        <v>-3.3378895858252717E-4</v>
      </c>
      <c r="I119" s="34">
        <f>Prob!I29*'ER EL'!I111</f>
        <v>-3.5304702977770271E-4</v>
      </c>
      <c r="J119" s="34">
        <f>Prob!J29*'ER EL'!J111</f>
        <v>-3.7563538410954401E-4</v>
      </c>
      <c r="K119" s="34">
        <f>Prob!K29*'ER EL'!K111</f>
        <v>-1.4856637390598597E-3</v>
      </c>
      <c r="L119" s="46">
        <f t="shared" ref="L119:L128" si="8">SUM(B119:K119)</f>
        <v>-4.6195270043185421E-3</v>
      </c>
    </row>
    <row r="120" spans="1:12" x14ac:dyDescent="0.25">
      <c r="A120" s="45">
        <v>2</v>
      </c>
      <c r="B120" s="34">
        <f>Prob!B30*'ER EL'!B112</f>
        <v>-2.0472775485633896E-4</v>
      </c>
      <c r="C120" s="34">
        <f>Prob!C30*'ER EL'!C112</f>
        <v>-2.8581905100856329E-4</v>
      </c>
      <c r="D120" s="34">
        <f>Prob!D30*'ER EL'!D112</f>
        <v>-2.8470360828276669E-4</v>
      </c>
      <c r="E120" s="34">
        <f>Prob!E30*'ER EL'!E112</f>
        <v>-5.6158200907942474E-4</v>
      </c>
      <c r="F120" s="34">
        <f>Prob!F30*'ER EL'!F112</f>
        <v>-5.5959311896224104E-4</v>
      </c>
      <c r="G120" s="34">
        <f>Prob!G30*'ER EL'!G112</f>
        <v>-5.5252769069996318E-4</v>
      </c>
      <c r="H120" s="34">
        <f>Prob!H30*'ER EL'!H112</f>
        <v>-4.2394774675015828E-4</v>
      </c>
      <c r="I120" s="34">
        <f>Prob!I30*'ER EL'!I112</f>
        <v>-2.426208476085438E-4</v>
      </c>
      <c r="J120" s="34">
        <f>Prob!J30*'ER EL'!J112</f>
        <v>-2.6097777422170169E-4</v>
      </c>
      <c r="K120" s="34">
        <f>Prob!K30*'ER EL'!K112</f>
        <v>-1.0425641463559937E-3</v>
      </c>
      <c r="L120" s="46">
        <f t="shared" si="8"/>
        <v>-4.4190637478256954E-3</v>
      </c>
    </row>
    <row r="121" spans="1:12" x14ac:dyDescent="0.25">
      <c r="A121" s="45">
        <v>3</v>
      </c>
      <c r="B121" s="34">
        <f>Prob!B31*'ER EL'!B113</f>
        <v>-2.1358648595278218E-4</v>
      </c>
      <c r="C121" s="34">
        <f>Prob!C31*'ER EL'!C113</f>
        <v>-2.9639655542597527E-4</v>
      </c>
      <c r="D121" s="34">
        <f>Prob!D31*'ER EL'!D113</f>
        <v>-2.9544747598679995E-4</v>
      </c>
      <c r="E121" s="34">
        <f>Prob!E31*'ER EL'!E113</f>
        <v>-5.7316139517817814E-4</v>
      </c>
      <c r="F121" s="34">
        <f>Prob!F31*'ER EL'!F113</f>
        <v>-5.7131620107405442E-4</v>
      </c>
      <c r="G121" s="34">
        <f>Prob!G31*'ER EL'!G113</f>
        <v>-5.647609217974348E-4</v>
      </c>
      <c r="H121" s="34">
        <f>Prob!H31*'ER EL'!H113</f>
        <v>-4.390177592687208E-4</v>
      </c>
      <c r="I121" s="34">
        <f>Prob!I31*'ER EL'!I113</f>
        <v>-2.5750052418974209E-4</v>
      </c>
      <c r="J121" s="34">
        <f>Prob!J31*'ER EL'!J113</f>
        <v>-2.7427678177392479E-4</v>
      </c>
      <c r="K121" s="34">
        <f>Prob!K31*'ER EL'!K113</f>
        <v>-1.0861700975235693E-3</v>
      </c>
      <c r="L121" s="46">
        <f t="shared" si="8"/>
        <v>-4.5716341981711815E-3</v>
      </c>
    </row>
    <row r="122" spans="1:12" x14ac:dyDescent="0.25">
      <c r="A122" s="45">
        <v>4</v>
      </c>
      <c r="B122" s="34">
        <f>Prob!B32*'ER EL'!B114</f>
        <v>-1.9496282168527564E-4</v>
      </c>
      <c r="C122" s="34">
        <f>Prob!C32*'ER EL'!C114</f>
        <v>-2.3928140866159313E-4</v>
      </c>
      <c r="D122" s="34">
        <f>Prob!D32*'ER EL'!D114</f>
        <v>-2.3660474835016755E-4</v>
      </c>
      <c r="E122" s="34">
        <f>Prob!E32*'ER EL'!E114</f>
        <v>-2.3981322626114691E-4</v>
      </c>
      <c r="F122" s="34">
        <f>Prob!F32*'ER EL'!F114</f>
        <v>-2.3750838521243207E-4</v>
      </c>
      <c r="G122" s="34">
        <f>Prob!G32*'ER EL'!G114</f>
        <v>-2.2949475144411858E-4</v>
      </c>
      <c r="H122" s="34">
        <f>Prob!H32*'ER EL'!H114</f>
        <v>-1.8210895876917654E-4</v>
      </c>
      <c r="I122" s="34">
        <f>Prob!I32*'ER EL'!I114</f>
        <v>-2.0211334690861319E-4</v>
      </c>
      <c r="J122" s="34">
        <f>Prob!J32*'ER EL'!J114</f>
        <v>-2.4897490469541223E-4</v>
      </c>
      <c r="K122" s="34">
        <f>Prob!K32*'ER EL'!K114</f>
        <v>-1.0097200743520753E-3</v>
      </c>
      <c r="L122" s="46">
        <f t="shared" si="8"/>
        <v>-3.0205826263400111E-3</v>
      </c>
    </row>
    <row r="123" spans="1:12" x14ac:dyDescent="0.25">
      <c r="A123" s="45">
        <v>5</v>
      </c>
      <c r="B123" s="34">
        <f>Prob!B33*'ER EL'!B115</f>
        <v>-1.6377080288092945E-4</v>
      </c>
      <c r="C123" s="34">
        <f>Prob!C33*'ER EL'!C115</f>
        <v>-3.8736084821901603E-4</v>
      </c>
      <c r="D123" s="34">
        <f>Prob!D33*'ER EL'!D115</f>
        <v>-3.8408888889839048E-4</v>
      </c>
      <c r="E123" s="34">
        <f>Prob!E33*'ER EL'!E115</f>
        <v>-3.8067633058143553E-4</v>
      </c>
      <c r="F123" s="34">
        <f>Prob!F33*'ER EL'!F115</f>
        <v>-3.7773693158619717E-4</v>
      </c>
      <c r="G123" s="34">
        <f>Prob!G33*'ER EL'!G115</f>
        <v>-3.6718195435492615E-4</v>
      </c>
      <c r="H123" s="34">
        <f>Prob!H33*'ER EL'!H115</f>
        <v>-3.4935011625252687E-4</v>
      </c>
      <c r="I123" s="34">
        <f>Prob!I33*'ER EL'!I115</f>
        <v>-3.6762528967393193E-4</v>
      </c>
      <c r="J123" s="34">
        <f>Prob!J33*'ER EL'!J115</f>
        <v>-3.8841305516855928E-4</v>
      </c>
      <c r="K123" s="34">
        <f>Prob!K33*'ER EL'!K115</f>
        <v>-7.3798448681050024E-4</v>
      </c>
      <c r="L123" s="46">
        <f t="shared" si="8"/>
        <v>-3.9041887044264124E-3</v>
      </c>
    </row>
    <row r="124" spans="1:12" x14ac:dyDescent="0.25">
      <c r="A124" s="45">
        <v>6</v>
      </c>
      <c r="B124" s="34">
        <f>Prob!B34*'ER EL'!B116</f>
        <v>-2.1899925058443617E-4</v>
      </c>
      <c r="C124" s="34">
        <f>Prob!C34*'ER EL'!C116</f>
        <v>-2.9375145184312447E-4</v>
      </c>
      <c r="D124" s="34">
        <f>Prob!D34*'ER EL'!D116</f>
        <v>-5.908949519735999E-4</v>
      </c>
      <c r="E124" s="34">
        <f>Prob!E34*'ER EL'!E116</f>
        <v>-6.0348372789722484E-4</v>
      </c>
      <c r="F124" s="34">
        <f>Prob!F34*'ER EL'!F116</f>
        <v>-6.0203229333029155E-4</v>
      </c>
      <c r="G124" s="34">
        <f>Prob!G34*'ER EL'!G116</f>
        <v>-5.968695855899527E-4</v>
      </c>
      <c r="H124" s="34">
        <f>Prob!H34*'ER EL'!H116</f>
        <v>-2.5865328415520958E-4</v>
      </c>
      <c r="I124" s="34">
        <f>Prob!I34*'ER EL'!I116</f>
        <v>-2.7160482757164923E-4</v>
      </c>
      <c r="J124" s="34">
        <f>Prob!J34*'ER EL'!J116</f>
        <v>-2.8679607122579319E-4</v>
      </c>
      <c r="K124" s="34">
        <f>Prob!K34*'ER EL'!K116</f>
        <v>-1.1253191647803316E-3</v>
      </c>
      <c r="L124" s="46">
        <f t="shared" si="8"/>
        <v>-4.8484046089516128E-3</v>
      </c>
    </row>
    <row r="125" spans="1:12" x14ac:dyDescent="0.25">
      <c r="A125" s="45">
        <v>7</v>
      </c>
      <c r="B125" s="34">
        <f>Prob!B35*'ER EL'!B117</f>
        <v>-2.3223968779215339E-4</v>
      </c>
      <c r="C125" s="34">
        <f>Prob!C35*'ER EL'!C117</f>
        <v>-5.2307600795700054E-4</v>
      </c>
      <c r="D125" s="34">
        <f>Prob!D35*'ER EL'!D117</f>
        <v>-5.1693953699084286E-4</v>
      </c>
      <c r="E125" s="34">
        <f>Prob!E35*'ER EL'!E117</f>
        <v>-5.234164818292157E-4</v>
      </c>
      <c r="F125" s="34">
        <f>Prob!F35*'ER EL'!F117</f>
        <v>-5.1818136889780243E-4</v>
      </c>
      <c r="G125" s="34">
        <f>Prob!G35*'ER EL'!G117</f>
        <v>-4.9932742499770601E-4</v>
      </c>
      <c r="H125" s="34">
        <f>Prob!H35*'ER EL'!H117</f>
        <v>-4.0788709492853634E-4</v>
      </c>
      <c r="I125" s="34">
        <f>Prob!I35*'ER EL'!I117</f>
        <v>-2.9689133429528289E-4</v>
      </c>
      <c r="J125" s="34">
        <f>Prob!J35*'ER EL'!J117</f>
        <v>-3.0998990662972338E-4</v>
      </c>
      <c r="K125" s="34">
        <f>Prob!K35*'ER EL'!K117</f>
        <v>-1.2018137821080029E-3</v>
      </c>
      <c r="L125" s="46">
        <f t="shared" si="8"/>
        <v>-5.0297626264262669E-3</v>
      </c>
    </row>
    <row r="126" spans="1:12" x14ac:dyDescent="0.25">
      <c r="A126" s="45">
        <v>8</v>
      </c>
      <c r="B126" s="34">
        <f>Prob!B36*'ER EL'!B118</f>
        <v>-2.482762617009456E-4</v>
      </c>
      <c r="C126" s="34">
        <f>Prob!C36*'ER EL'!C118</f>
        <v>-4.7856281732318627E-4</v>
      </c>
      <c r="D126" s="34">
        <f>Prob!D36*'ER EL'!D118</f>
        <v>-4.7320949670033509E-4</v>
      </c>
      <c r="E126" s="34">
        <f>Prob!E36*'ER EL'!E118</f>
        <v>-4.7962645252229376E-4</v>
      </c>
      <c r="F126" s="34">
        <f>Prob!F36*'ER EL'!F118</f>
        <v>-4.7501677042486424E-4</v>
      </c>
      <c r="G126" s="34">
        <f>Prob!G36*'ER EL'!G118</f>
        <v>-4.5898950288823716E-4</v>
      </c>
      <c r="H126" s="34">
        <f>Prob!H36*'ER EL'!H118</f>
        <v>-3.6421791753835303E-4</v>
      </c>
      <c r="I126" s="34">
        <f>Prob!I36*'ER EL'!I118</f>
        <v>-4.0422669381722637E-4</v>
      </c>
      <c r="J126" s="34">
        <f>Prob!J36*'ER EL'!J118</f>
        <v>-4.9794980939082446E-4</v>
      </c>
      <c r="K126" s="34">
        <f>Prob!K36*'ER EL'!K118</f>
        <v>-1.2677708756201277E-3</v>
      </c>
      <c r="L126" s="46">
        <f t="shared" si="8"/>
        <v>-5.1478465979263935E-3</v>
      </c>
    </row>
    <row r="127" spans="1:12" x14ac:dyDescent="0.25">
      <c r="A127" s="45">
        <v>9</v>
      </c>
      <c r="B127" s="34">
        <f>Prob!B37*'ER EL'!B119</f>
        <v>-1.7805329704960105E-4</v>
      </c>
      <c r="C127" s="34">
        <f>Prob!C37*'ER EL'!C119</f>
        <v>-4.305584961304541E-4</v>
      </c>
      <c r="D127" s="34">
        <f>Prob!D37*'ER EL'!D119</f>
        <v>-4.2609751848396026E-4</v>
      </c>
      <c r="E127" s="34">
        <f>Prob!E37*'ER EL'!E119</f>
        <v>-4.3263233596334624E-4</v>
      </c>
      <c r="F127" s="34">
        <f>Prob!F37*'ER EL'!F119</f>
        <v>-4.2881413622541844E-4</v>
      </c>
      <c r="G127" s="34">
        <f>Prob!G37*'ER EL'!G119</f>
        <v>-4.1522451865714605E-4</v>
      </c>
      <c r="H127" s="34">
        <f>Prob!H37*'ER EL'!H119</f>
        <v>-1.0529104907565782E-4</v>
      </c>
      <c r="I127" s="34">
        <f>Prob!I37*'ER EL'!I119</f>
        <v>-3.575025861620534E-4</v>
      </c>
      <c r="J127" s="34">
        <f>Prob!J37*'ER EL'!J119</f>
        <v>-4.0156847530596336E-4</v>
      </c>
      <c r="K127" s="34">
        <f>Prob!K37*'ER EL'!K119</f>
        <v>-9.4961758426453902E-4</v>
      </c>
      <c r="L127" s="46">
        <f t="shared" si="8"/>
        <v>-4.1253599973181398E-3</v>
      </c>
    </row>
    <row r="128" spans="1:12" ht="15.75" thickBot="1" x14ac:dyDescent="0.3">
      <c r="A128" s="67">
        <v>10</v>
      </c>
      <c r="B128" s="34">
        <f>Prob!B38*'ER EL'!B120</f>
        <v>-1.7252853183721039E-3</v>
      </c>
      <c r="C128" s="34">
        <f>Prob!C38*'ER EL'!C120</f>
        <v>-8.5930621397148886E-4</v>
      </c>
      <c r="D128" s="34">
        <f>Prob!D38*'ER EL'!D120</f>
        <v>-8.3531829001912193E-4</v>
      </c>
      <c r="E128" s="34">
        <f>Prob!E38*'ER EL'!E120</f>
        <v>-8.1006978267878448E-4</v>
      </c>
      <c r="F128" s="34">
        <f>Prob!F38*'ER EL'!F120</f>
        <v>-7.8831987914224706E-4</v>
      </c>
      <c r="G128" s="34">
        <f>Prob!G38*'ER EL'!G120</f>
        <v>-7.0760678130119361E-4</v>
      </c>
      <c r="H128" s="34">
        <f>Prob!H38*'ER EL'!H120</f>
        <v>-5.3945346589332139E-4</v>
      </c>
      <c r="I128" s="34">
        <f>Prob!I38*'ER EL'!I120</f>
        <v>-5.0537967640261396E-4</v>
      </c>
      <c r="J128" s="34">
        <f>Prob!J38*'ER EL'!J120</f>
        <v>-4.4295926337919658E-4</v>
      </c>
      <c r="K128" s="34">
        <f>Prob!K38*'ER EL'!K120</f>
        <v>-2.9961798251240358E-3</v>
      </c>
      <c r="L128" s="144">
        <f t="shared" si="8"/>
        <v>-1.0209878496284106E-2</v>
      </c>
    </row>
    <row r="129" spans="1:12" ht="15.75" thickBot="1" x14ac:dyDescent="0.3">
      <c r="A129" s="145" t="s">
        <v>2</v>
      </c>
      <c r="B129" s="69">
        <f>SUM(B93:B107,B109:B117,B119:B128)</f>
        <v>-3.1079726504627016E-2</v>
      </c>
      <c r="C129" s="69">
        <f t="shared" ref="C129:K129" si="9">SUM(C93:C107,C109:C117,C119:C128)</f>
        <v>-4.2818460348376101E-2</v>
      </c>
      <c r="D129" s="69">
        <f t="shared" si="9"/>
        <v>-4.5320496861268988E-2</v>
      </c>
      <c r="E129" s="69">
        <f t="shared" si="9"/>
        <v>-4.717708944921805E-2</v>
      </c>
      <c r="F129" s="69">
        <f t="shared" si="9"/>
        <v>-4.7969994317197805E-2</v>
      </c>
      <c r="G129" s="69">
        <f t="shared" si="9"/>
        <v>-4.7476761680009111E-2</v>
      </c>
      <c r="H129" s="69">
        <f t="shared" si="9"/>
        <v>-3.4605150242412432E-2</v>
      </c>
      <c r="I129" s="69">
        <f t="shared" si="9"/>
        <v>-3.7262966949512012E-2</v>
      </c>
      <c r="J129" s="69">
        <f t="shared" si="9"/>
        <v>-4.0748580076560716E-2</v>
      </c>
      <c r="K129" s="70">
        <f t="shared" si="9"/>
        <v>-0.15311911920297971</v>
      </c>
      <c r="L129" s="70">
        <f>SUM(L93:L107,L109:L117,L119:L128)</f>
        <v>-0.52757834563216199</v>
      </c>
    </row>
    <row r="130" spans="1:12" x14ac:dyDescent="0.25">
      <c r="B130" s="36"/>
      <c r="C130" s="36"/>
      <c r="D130" s="36"/>
      <c r="E130" s="36"/>
      <c r="F130" s="36"/>
      <c r="G130" s="36"/>
      <c r="H130" s="36"/>
      <c r="I130" s="36"/>
      <c r="J130" s="36"/>
      <c r="K130" s="36"/>
    </row>
    <row r="131" spans="1:12" x14ac:dyDescent="0.25">
      <c r="B131" s="313" t="s">
        <v>11</v>
      </c>
      <c r="C131" s="39">
        <f>Prob!C40*'ER EL'!C122</f>
        <v>-4.7337278106508882E-2</v>
      </c>
      <c r="D131" s="314" t="s">
        <v>2</v>
      </c>
      <c r="E131" s="73">
        <f>SUM(B93:K107,B109:K117,B119:K128,C131)</f>
        <v>-0.57491562373867078</v>
      </c>
      <c r="F131" s="314"/>
    </row>
  </sheetData>
  <sheetProtection sheet="1" objects="1" scenarios="1"/>
  <mergeCells count="8">
    <mergeCell ref="A1:R1"/>
    <mergeCell ref="A49:L49"/>
    <mergeCell ref="A91:L9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182" priority="37" operator="containsText" text="R">
      <formula>NOT(ISERROR(SEARCH("R",B3)))</formula>
    </cfRule>
    <cfRule type="containsText" dxfId="181" priority="38" operator="containsText" text="D">
      <formula>NOT(ISERROR(SEARCH("D",B3)))</formula>
    </cfRule>
    <cfRule type="containsText" dxfId="180" priority="39" operator="containsText" text="S">
      <formula>NOT(ISERROR(SEARCH("S",B3)))</formula>
    </cfRule>
    <cfRule type="containsText" dxfId="179" priority="40" operator="containsText" text="H">
      <formula>NOT(ISERROR(SEARCH("H",B3)))</formula>
    </cfRule>
  </conditionalFormatting>
  <conditionalFormatting sqref="B29:K40 B19:L27 L29:L39 B3:L17">
    <cfRule type="containsText" dxfId="178" priority="36" operator="containsText" text="P">
      <formula>NOT(ISERROR(SEARCH("P",B3)))</formula>
    </cfRule>
  </conditionalFormatting>
  <conditionalFormatting sqref="B3:L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L87 B51:L65 B67:L75 B77:K88">
    <cfRule type="containsText" dxfId="177" priority="19" operator="containsText" text="R">
      <formula>NOT(ISERROR(SEARCH("R",B51)))</formula>
    </cfRule>
    <cfRule type="containsText" dxfId="176" priority="20" operator="containsText" text="D">
      <formula>NOT(ISERROR(SEARCH("D",B51)))</formula>
    </cfRule>
    <cfRule type="containsText" dxfId="175" priority="21" operator="containsText" text="S">
      <formula>NOT(ISERROR(SEARCH("S",B51)))</formula>
    </cfRule>
    <cfRule type="containsText" dxfId="174" priority="22" operator="containsText" text="H">
      <formula>NOT(ISERROR(SEARCH("H",B51)))</formula>
    </cfRule>
  </conditionalFormatting>
  <conditionalFormatting sqref="L77:L87 B51:L65 B67:L75 B77:K88">
    <cfRule type="containsText" dxfId="173" priority="18" operator="containsText" text="P">
      <formula>NOT(ISERROR(SEARCH("P",B51)))</formula>
    </cfRule>
  </conditionalFormatting>
  <conditionalFormatting sqref="B51:L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L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L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29 B93:L107 B109:L117 B119:K130">
    <cfRule type="containsText" dxfId="172" priority="11" operator="containsText" text="R">
      <formula>NOT(ISERROR(SEARCH("R",B93)))</formula>
    </cfRule>
    <cfRule type="containsText" dxfId="171" priority="12" operator="containsText" text="D">
      <formula>NOT(ISERROR(SEARCH("D",B93)))</formula>
    </cfRule>
    <cfRule type="containsText" dxfId="170" priority="13" operator="containsText" text="S">
      <formula>NOT(ISERROR(SEARCH("S",B93)))</formula>
    </cfRule>
    <cfRule type="containsText" dxfId="169" priority="14" operator="containsText" text="H">
      <formula>NOT(ISERROR(SEARCH("H",B93)))</formula>
    </cfRule>
  </conditionalFormatting>
  <conditionalFormatting sqref="L119:L129 B93:L107 B109:L117 B119:K130">
    <cfRule type="containsText" dxfId="168" priority="10" operator="containsText" text="P">
      <formula>NOT(ISERROR(SEARCH("P",B93)))</formula>
    </cfRule>
  </conditionalFormatting>
  <conditionalFormatting sqref="B93:L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L1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L1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K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K1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U49"/>
  <sheetViews>
    <sheetView workbookViewId="0">
      <selection activeCell="P32" sqref="P32"/>
    </sheetView>
  </sheetViews>
  <sheetFormatPr defaultColWidth="8.75" defaultRowHeight="15" x14ac:dyDescent="0.25"/>
  <cols>
    <col min="1" max="2" width="8.75" style="33"/>
    <col min="3" max="3" width="8.75" style="33" customWidth="1"/>
    <col min="4" max="15" width="8.75" style="33"/>
    <col min="16" max="16" width="9.75" style="33" bestFit="1" customWidth="1"/>
    <col min="17" max="17" width="8.75" style="33" bestFit="1" customWidth="1"/>
    <col min="18" max="16384" width="8.75" style="33"/>
  </cols>
  <sheetData>
    <row r="1" spans="1:21" ht="27" thickBot="1" x14ac:dyDescent="0.45">
      <c r="A1" s="527" t="s">
        <v>288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ht="15.75" thickBot="1" x14ac:dyDescent="0.3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</row>
    <row r="3" spans="1:21" ht="15.75" thickBot="1" x14ac:dyDescent="0.3">
      <c r="A3" s="45">
        <v>5</v>
      </c>
      <c r="B3" s="34">
        <f>IF(EV!B3&lt;0,-Prob!B3,Prob!B3)</f>
        <v>-6.3023003396239633E-4</v>
      </c>
      <c r="C3" s="34">
        <f>IF(EV!C3&lt;0,-Prob!C3,Prob!C3)</f>
        <v>-9.1033227127901696E-4</v>
      </c>
      <c r="D3" s="34">
        <f>IF(EV!D3&lt;0,-Prob!D3,Prob!D3)</f>
        <v>-9.1033227127901696E-4</v>
      </c>
      <c r="E3" s="34">
        <f>IF(EV!E3&lt;0,-Prob!E3,Prob!E3)</f>
        <v>-9.1033227127901696E-4</v>
      </c>
      <c r="F3" s="34">
        <f>IF(EV!F3&lt;0,-Prob!F3,Prob!F3)</f>
        <v>-9.1033227127901696E-4</v>
      </c>
      <c r="G3" s="34">
        <f>IF(EV!G3&lt;0,-Prob!G3,Prob!G3)</f>
        <v>-9.1033227127901696E-4</v>
      </c>
      <c r="H3" s="34">
        <f>IF(EV!H3&lt;0,-Prob!H3,Prob!H3)</f>
        <v>-9.1033227127901696E-4</v>
      </c>
      <c r="I3" s="34">
        <f>IF(EV!I3&lt;0,-Prob!I3,Prob!I3)</f>
        <v>-9.1033227127901696E-4</v>
      </c>
      <c r="J3" s="34">
        <f>IF(EV!J3&lt;0,-Prob!J3,Prob!J3)</f>
        <v>-9.1033227127901696E-4</v>
      </c>
      <c r="K3" s="34">
        <f>IF(EV!K3&lt;0,-Prob!K3,Prob!K3)</f>
        <v>-3.3612268477994475E-3</v>
      </c>
      <c r="M3" s="600" t="s">
        <v>165</v>
      </c>
      <c r="N3" s="601"/>
      <c r="O3" s="601"/>
      <c r="P3" s="601"/>
      <c r="Q3" s="601"/>
      <c r="R3" s="602"/>
      <c r="S3" s="312"/>
    </row>
    <row r="4" spans="1:21" ht="16.149999999999999" customHeight="1" thickBot="1" x14ac:dyDescent="0.3">
      <c r="A4" s="45">
        <v>6</v>
      </c>
      <c r="B4" s="34">
        <f>IF(EV!B4&lt;0,-Prob!B4,Prob!B4)</f>
        <v>-6.3023003396239633E-4</v>
      </c>
      <c r="C4" s="34">
        <f>IF(EV!C4&lt;0,-Prob!C4,Prob!C4)</f>
        <v>-9.1033227127901696E-4</v>
      </c>
      <c r="D4" s="34">
        <f>IF(EV!D4&lt;0,-Prob!D4,Prob!D4)</f>
        <v>-9.1033227127901696E-4</v>
      </c>
      <c r="E4" s="34">
        <f>IF(EV!E4&lt;0,-Prob!E4,Prob!E4)</f>
        <v>-9.1033227127901696E-4</v>
      </c>
      <c r="F4" s="34">
        <f>IF(EV!F4&lt;0,-Prob!F4,Prob!F4)</f>
        <v>-9.1033227127901696E-4</v>
      </c>
      <c r="G4" s="34">
        <f>IF(EV!G4&lt;0,-Prob!G4,Prob!G4)</f>
        <v>-9.1033227127901696E-4</v>
      </c>
      <c r="H4" s="34">
        <f>IF(EV!H4&lt;0,-Prob!H4,Prob!H4)</f>
        <v>-9.1033227127901696E-4</v>
      </c>
      <c r="I4" s="34">
        <f>IF(EV!I4&lt;0,-Prob!I4,Prob!I4)</f>
        <v>-9.1033227127901696E-4</v>
      </c>
      <c r="J4" s="34">
        <f>IF(EV!J4&lt;0,-Prob!J4,Prob!J4)</f>
        <v>-9.1033227127901696E-4</v>
      </c>
      <c r="K4" s="34">
        <f>IF(EV!K4&lt;0,-Prob!K4,Prob!K4)</f>
        <v>-3.3612268477994475E-3</v>
      </c>
      <c r="M4" s="606"/>
      <c r="N4" s="607"/>
      <c r="O4" s="195" t="s">
        <v>8</v>
      </c>
      <c r="P4" s="196" t="s">
        <v>36</v>
      </c>
      <c r="Q4" s="196" t="s">
        <v>35</v>
      </c>
      <c r="R4" s="197" t="s">
        <v>37</v>
      </c>
    </row>
    <row r="5" spans="1:21" x14ac:dyDescent="0.25">
      <c r="A5" s="45">
        <v>7</v>
      </c>
      <c r="B5" s="34">
        <f>IF(EV!B5&lt;0,-Prob!B5,Prob!B5)</f>
        <v>-1.2604600679247927E-3</v>
      </c>
      <c r="C5" s="34">
        <f>IF(EV!C5&lt;0,-Prob!C5,Prob!C5)</f>
        <v>-1.8206645425580339E-3</v>
      </c>
      <c r="D5" s="34">
        <f>IF(EV!D5&lt;0,-Prob!D5,Prob!D5)</f>
        <v>-1.8206645425580339E-3</v>
      </c>
      <c r="E5" s="34">
        <f>IF(EV!E5&lt;0,-Prob!E5,Prob!E5)</f>
        <v>-1.8206645425580339E-3</v>
      </c>
      <c r="F5" s="34">
        <f>IF(EV!F5&lt;0,-Prob!F5,Prob!F5)</f>
        <v>-1.8206645425580339E-3</v>
      </c>
      <c r="G5" s="34">
        <f>IF(EV!G5&lt;0,-Prob!G5,Prob!G5)</f>
        <v>1.8206645425580339E-3</v>
      </c>
      <c r="H5" s="34">
        <f>IF(EV!H5&lt;0,-Prob!H5,Prob!H5)</f>
        <v>-1.8206645425580339E-3</v>
      </c>
      <c r="I5" s="34">
        <f>IF(EV!I5&lt;0,-Prob!I5,Prob!I5)</f>
        <v>-1.8206645425580339E-3</v>
      </c>
      <c r="J5" s="34">
        <f>IF(EV!J5&lt;0,-Prob!J5,Prob!J5)</f>
        <v>-1.8206645425580339E-3</v>
      </c>
      <c r="K5" s="34">
        <f>IF(EV!K5&lt;0,-Prob!K5,Prob!K5)</f>
        <v>-6.7224536955988951E-3</v>
      </c>
      <c r="M5" s="608" t="s">
        <v>34</v>
      </c>
      <c r="N5" s="609"/>
      <c r="O5" s="198">
        <f>-(SUMIF(B3:K17,"&lt;0")+SUMIF(B19:K27,"&lt;0")+SUMIF(B29:K38,"&lt;0")+C47)</f>
        <v>0.64167921291271257</v>
      </c>
      <c r="P5" s="199">
        <f>O5</f>
        <v>0.64167921291271257</v>
      </c>
      <c r="Q5" s="200">
        <f>O5</f>
        <v>0.64167921291271257</v>
      </c>
      <c r="R5" s="201">
        <f>ROUND(Q5*10,0)</f>
        <v>6</v>
      </c>
    </row>
    <row r="6" spans="1:21" ht="15.75" thickBot="1" x14ac:dyDescent="0.3">
      <c r="A6" s="45">
        <v>8</v>
      </c>
      <c r="B6" s="34">
        <f>IF(EV!B6&lt;0,-Prob!B6,Prob!B6)</f>
        <v>-1.2604600679247927E-3</v>
      </c>
      <c r="C6" s="34">
        <f>IF(EV!C6&lt;0,-Prob!C6,Prob!C6)</f>
        <v>-1.8206645425580339E-3</v>
      </c>
      <c r="D6" s="34">
        <f>IF(EV!D6&lt;0,-Prob!D6,Prob!D6)</f>
        <v>1.8206645425580339E-3</v>
      </c>
      <c r="E6" s="34">
        <f>IF(EV!E6&lt;0,-Prob!E6,Prob!E6)</f>
        <v>1.8206645425580339E-3</v>
      </c>
      <c r="F6" s="34">
        <f>IF(EV!F6&lt;0,-Prob!F6,Prob!F6)</f>
        <v>1.8206645425580339E-3</v>
      </c>
      <c r="G6" s="34">
        <f>IF(EV!G6&lt;0,-Prob!G6,Prob!G6)</f>
        <v>1.8206645425580339E-3</v>
      </c>
      <c r="H6" s="34">
        <f>IF(EV!H6&lt;0,-Prob!H6,Prob!H6)</f>
        <v>1.8206645425580339E-3</v>
      </c>
      <c r="I6" s="34">
        <f>IF(EV!I6&lt;0,-Prob!I6,Prob!I6)</f>
        <v>-1.8206645425580339E-3</v>
      </c>
      <c r="J6" s="34">
        <f>IF(EV!J6&lt;0,-Prob!J6,Prob!J6)</f>
        <v>-1.8206645425580339E-3</v>
      </c>
      <c r="K6" s="34">
        <f>IF(EV!K6&lt;0,-Prob!K6,Prob!K6)</f>
        <v>-6.7224536955988951E-3</v>
      </c>
      <c r="M6" s="610" t="s">
        <v>33</v>
      </c>
      <c r="N6" s="611"/>
      <c r="O6" s="202">
        <f>SUMIF(B3:K17,"&gt;0")+SUMIF(B19:K27,"&gt;0")+SUMIF(B29:K38,"&gt;0")</f>
        <v>0.35832078708728698</v>
      </c>
      <c r="P6" s="203">
        <f>O6</f>
        <v>0.35832078708728698</v>
      </c>
      <c r="Q6" s="204">
        <f>O6</f>
        <v>0.35832078708728698</v>
      </c>
      <c r="R6" s="205">
        <f>ROUND(Q6*10,0)</f>
        <v>4</v>
      </c>
    </row>
    <row r="7" spans="1:21" ht="15.75" thickBot="1" x14ac:dyDescent="0.3">
      <c r="A7" s="45">
        <v>9</v>
      </c>
      <c r="B7" s="34">
        <f>IF(EV!B7&lt;0,-Prob!B7,Prob!B7)</f>
        <v>-1.8906901018871894E-3</v>
      </c>
      <c r="C7" s="34">
        <f>IF(EV!C7&lt;0,-Prob!C7,Prob!C7)</f>
        <v>2.7309968138370514E-3</v>
      </c>
      <c r="D7" s="34">
        <f>IF(EV!D7&lt;0,-Prob!D7,Prob!D7)</f>
        <v>2.7309968138370514E-3</v>
      </c>
      <c r="E7" s="34">
        <f>IF(EV!E7&lt;0,-Prob!E7,Prob!E7)</f>
        <v>2.7309968138370514E-3</v>
      </c>
      <c r="F7" s="34">
        <f>IF(EV!F7&lt;0,-Prob!F7,Prob!F7)</f>
        <v>2.7309968138370514E-3</v>
      </c>
      <c r="G7" s="34">
        <f>IF(EV!G7&lt;0,-Prob!G7,Prob!G7)</f>
        <v>2.7309968138370514E-3</v>
      </c>
      <c r="H7" s="34">
        <f>IF(EV!H7&lt;0,-Prob!H7,Prob!H7)</f>
        <v>2.7309968138370514E-3</v>
      </c>
      <c r="I7" s="34">
        <f>IF(EV!I7&lt;0,-Prob!I7,Prob!I7)</f>
        <v>2.7309968138370514E-3</v>
      </c>
      <c r="J7" s="34">
        <f>IF(EV!J7&lt;0,-Prob!J7,Prob!J7)</f>
        <v>-2.7309968138370514E-3</v>
      </c>
      <c r="K7" s="34">
        <f>IF(EV!K7&lt;0,-Prob!K7,Prob!K7)</f>
        <v>-1.0083680543398345E-2</v>
      </c>
      <c r="M7" s="596" t="s">
        <v>2</v>
      </c>
      <c r="N7" s="597"/>
      <c r="O7" s="206">
        <f>SUM(O5:O6)</f>
        <v>0.99999999999999956</v>
      </c>
      <c r="P7" s="207">
        <f>O7</f>
        <v>0.99999999999999956</v>
      </c>
      <c r="Q7" s="208">
        <f>O7</f>
        <v>0.99999999999999956</v>
      </c>
      <c r="R7" s="209">
        <f>ROUND(Q7*10,0)</f>
        <v>10</v>
      </c>
    </row>
    <row r="8" spans="1:21" ht="15.75" thickBot="1" x14ac:dyDescent="0.3">
      <c r="A8" s="45">
        <v>10</v>
      </c>
      <c r="B8" s="34">
        <f>IF(EV!B8&lt;0,-Prob!B8,Prob!B8)</f>
        <v>-1.8906901018871894E-3</v>
      </c>
      <c r="C8" s="34">
        <f>IF(EV!C8&lt;0,-Prob!C8,Prob!C8)</f>
        <v>2.7309968138370514E-3</v>
      </c>
      <c r="D8" s="34">
        <f>IF(EV!D8&lt;0,-Prob!D8,Prob!D8)</f>
        <v>2.7309968138370514E-3</v>
      </c>
      <c r="E8" s="34">
        <f>IF(EV!E8&lt;0,-Prob!E8,Prob!E8)</f>
        <v>2.7309968138370514E-3</v>
      </c>
      <c r="F8" s="34">
        <f>IF(EV!F8&lt;0,-Prob!F8,Prob!F8)</f>
        <v>2.7309968138370514E-3</v>
      </c>
      <c r="G8" s="34">
        <f>IF(EV!G8&lt;0,-Prob!G8,Prob!G8)</f>
        <v>2.7309968138370514E-3</v>
      </c>
      <c r="H8" s="34">
        <f>IF(EV!H8&lt;0,-Prob!H8,Prob!H8)</f>
        <v>2.7309968138370514E-3</v>
      </c>
      <c r="I8" s="34">
        <f>IF(EV!I8&lt;0,-Prob!I8,Prob!I8)</f>
        <v>2.7309968138370514E-3</v>
      </c>
      <c r="J8" s="34">
        <f>IF(EV!J8&lt;0,-Prob!J8,Prob!J8)</f>
        <v>2.7309968138370514E-3</v>
      </c>
      <c r="K8" s="34">
        <f>IF(EV!K8&lt;0,-Prob!K8,Prob!K8)</f>
        <v>-1.0083680543398345E-2</v>
      </c>
      <c r="M8" s="598" t="s">
        <v>38</v>
      </c>
      <c r="N8" s="599"/>
      <c r="O8" s="210">
        <f>O6-O5</f>
        <v>-0.28335842582542559</v>
      </c>
      <c r="P8" s="211">
        <f>P6-P5</f>
        <v>-0.28335842582542559</v>
      </c>
      <c r="Q8" s="212"/>
      <c r="R8" s="213"/>
    </row>
    <row r="9" spans="1:21" ht="15.75" thickBot="1" x14ac:dyDescent="0.3">
      <c r="A9" s="45">
        <v>11</v>
      </c>
      <c r="B9" s="34">
        <f>IF(EV!B9&lt;0,-Prob!B9,Prob!B9)</f>
        <v>-2.5209201358495858E-3</v>
      </c>
      <c r="C9" s="34">
        <f>IF(EV!C9&lt;0,-Prob!C9,Prob!C9)</f>
        <v>3.6413290851160687E-3</v>
      </c>
      <c r="D9" s="34">
        <f>IF(EV!D9&lt;0,-Prob!D9,Prob!D9)</f>
        <v>3.6413290851160687E-3</v>
      </c>
      <c r="E9" s="34">
        <f>IF(EV!E9&lt;0,-Prob!E9,Prob!E9)</f>
        <v>3.6413290851160687E-3</v>
      </c>
      <c r="F9" s="34">
        <f>IF(EV!F9&lt;0,-Prob!F9,Prob!F9)</f>
        <v>3.6413290851160687E-3</v>
      </c>
      <c r="G9" s="34">
        <f>IF(EV!G9&lt;0,-Prob!G9,Prob!G9)</f>
        <v>3.6413290851160687E-3</v>
      </c>
      <c r="H9" s="34">
        <f>IF(EV!H9&lt;0,-Prob!H9,Prob!H9)</f>
        <v>3.6413290851160687E-3</v>
      </c>
      <c r="I9" s="34">
        <f>IF(EV!I9&lt;0,-Prob!I9,Prob!I9)</f>
        <v>3.6413290851160687E-3</v>
      </c>
      <c r="J9" s="34">
        <f>IF(EV!J9&lt;0,-Prob!J9,Prob!J9)</f>
        <v>3.6413290851160687E-3</v>
      </c>
      <c r="K9" s="34">
        <f>IF(EV!K9&lt;0,-Prob!K9,Prob!K9)</f>
        <v>1.3444907391197794E-2</v>
      </c>
    </row>
    <row r="10" spans="1:21" ht="15.75" thickBot="1" x14ac:dyDescent="0.3">
      <c r="A10" s="45">
        <v>12</v>
      </c>
      <c r="B10" s="34">
        <f>IF(EV!B10&lt;0,-Prob!B10,Prob!B10)</f>
        <v>-4.4116102377367754E-3</v>
      </c>
      <c r="C10" s="34">
        <f>IF(EV!C10&lt;0,-Prob!C10,Prob!C10)</f>
        <v>-6.3723258989531201E-3</v>
      </c>
      <c r="D10" s="34">
        <f>IF(EV!D10&lt;0,-Prob!D10,Prob!D10)</f>
        <v>-6.3723258989531201E-3</v>
      </c>
      <c r="E10" s="34">
        <f>IF(EV!E10&lt;0,-Prob!E10,Prob!E10)</f>
        <v>-6.3723258989531201E-3</v>
      </c>
      <c r="F10" s="34">
        <f>IF(EV!F10&lt;0,-Prob!F10,Prob!F10)</f>
        <v>-6.3723258989531201E-3</v>
      </c>
      <c r="G10" s="34">
        <f>IF(EV!G10&lt;0,-Prob!G10,Prob!G10)</f>
        <v>-6.3723258989531201E-3</v>
      </c>
      <c r="H10" s="34">
        <f>IF(EV!H10&lt;0,-Prob!H10,Prob!H10)</f>
        <v>-6.3723258989531201E-3</v>
      </c>
      <c r="I10" s="34">
        <f>IF(EV!I10&lt;0,-Prob!I10,Prob!I10)</f>
        <v>-6.3723258989531201E-3</v>
      </c>
      <c r="J10" s="34">
        <f>IF(EV!J10&lt;0,-Prob!J10,Prob!J10)</f>
        <v>-6.3723258989531201E-3</v>
      </c>
      <c r="K10" s="34">
        <f>IF(EV!K10&lt;0,-Prob!K10,Prob!K10)</f>
        <v>-2.3528587934596137E-2</v>
      </c>
      <c r="M10" s="603" t="s">
        <v>161</v>
      </c>
      <c r="N10" s="604"/>
      <c r="O10" s="604"/>
      <c r="P10" s="604"/>
      <c r="Q10" s="604"/>
      <c r="R10" s="604"/>
      <c r="S10" s="605"/>
    </row>
    <row r="11" spans="1:21" ht="15.75" thickBot="1" x14ac:dyDescent="0.3">
      <c r="A11" s="45">
        <v>13</v>
      </c>
      <c r="B11" s="34">
        <f>IF(EV!B11&lt;0,-Prob!B11,Prob!B11)</f>
        <v>-4.4116102377367754E-3</v>
      </c>
      <c r="C11" s="34">
        <f>IF(EV!C11&lt;0,-Prob!C11,Prob!C11)</f>
        <v>-6.3723258989531201E-3</v>
      </c>
      <c r="D11" s="34">
        <f>IF(EV!D11&lt;0,-Prob!D11,Prob!D11)</f>
        <v>-6.3723258989531201E-3</v>
      </c>
      <c r="E11" s="34">
        <f>IF(EV!E11&lt;0,-Prob!E11,Prob!E11)</f>
        <v>-6.3723258989531201E-3</v>
      </c>
      <c r="F11" s="34">
        <f>IF(EV!F11&lt;0,-Prob!F11,Prob!F11)</f>
        <v>-6.3723258989531201E-3</v>
      </c>
      <c r="G11" s="34">
        <f>IF(EV!G11&lt;0,-Prob!G11,Prob!G11)</f>
        <v>-6.3723258989531201E-3</v>
      </c>
      <c r="H11" s="34">
        <f>IF(EV!H11&lt;0,-Prob!H11,Prob!H11)</f>
        <v>-6.3723258989531201E-3</v>
      </c>
      <c r="I11" s="34">
        <f>IF(EV!I11&lt;0,-Prob!I11,Prob!I11)</f>
        <v>-6.3723258989531201E-3</v>
      </c>
      <c r="J11" s="34">
        <f>IF(EV!J11&lt;0,-Prob!J11,Prob!J11)</f>
        <v>-6.3723258989531201E-3</v>
      </c>
      <c r="K11" s="34">
        <f>IF(EV!K11&lt;0,-Prob!K11,Prob!K11)</f>
        <v>-2.3528587934596137E-2</v>
      </c>
      <c r="M11" s="233" t="s">
        <v>19</v>
      </c>
      <c r="N11" s="167">
        <f>P11+R11</f>
        <v>-3.1387851960808122E-2</v>
      </c>
      <c r="O11" s="229" t="s">
        <v>45</v>
      </c>
      <c r="P11" s="234">
        <f>EV!L43</f>
        <v>0.18628964679527144</v>
      </c>
      <c r="Q11" s="229" t="s">
        <v>162</v>
      </c>
      <c r="R11" s="167">
        <f>EV!L44</f>
        <v>-0.21767749875607956</v>
      </c>
      <c r="S11" s="183"/>
    </row>
    <row r="12" spans="1:21" ht="15.75" thickBot="1" x14ac:dyDescent="0.3">
      <c r="A12" s="45">
        <v>14</v>
      </c>
      <c r="B12" s="34">
        <f>IF(EV!B12&lt;0,-Prob!B12,Prob!B12)</f>
        <v>-3.7813802037743789E-3</v>
      </c>
      <c r="C12" s="34">
        <f>IF(EV!C12&lt;0,-Prob!C12,Prob!C12)</f>
        <v>-5.4619936276741029E-3</v>
      </c>
      <c r="D12" s="34">
        <f>IF(EV!D12&lt;0,-Prob!D12,Prob!D12)</f>
        <v>-5.4619936276741029E-3</v>
      </c>
      <c r="E12" s="34">
        <f>IF(EV!E12&lt;0,-Prob!E12,Prob!E12)</f>
        <v>-5.4619936276741029E-3</v>
      </c>
      <c r="F12" s="34">
        <f>IF(EV!F12&lt;0,-Prob!F12,Prob!F12)</f>
        <v>-5.4619936276741029E-3</v>
      </c>
      <c r="G12" s="34">
        <f>IF(EV!G12&lt;0,-Prob!G12,Prob!G12)</f>
        <v>-5.4619936276741029E-3</v>
      </c>
      <c r="H12" s="34">
        <f>IF(EV!H12&lt;0,-Prob!H12,Prob!H12)</f>
        <v>-5.4619936276741029E-3</v>
      </c>
      <c r="I12" s="34">
        <f>IF(EV!I12&lt;0,-Prob!I12,Prob!I12)</f>
        <v>-5.4619936276741029E-3</v>
      </c>
      <c r="J12" s="34">
        <f>IF(EV!J12&lt;0,-Prob!J12,Prob!J12)</f>
        <v>-5.4619936276741029E-3</v>
      </c>
      <c r="K12" s="34">
        <f>IF(EV!K12&lt;0,-Prob!K12,Prob!K12)</f>
        <v>-2.016736108679669E-2</v>
      </c>
      <c r="M12" s="165"/>
      <c r="N12" s="168"/>
      <c r="O12" s="231" t="s">
        <v>46</v>
      </c>
      <c r="P12" s="163">
        <f>'ER EL'!N3</f>
        <v>59.548342504882434</v>
      </c>
      <c r="Q12" s="231" t="s">
        <v>142</v>
      </c>
      <c r="R12" s="164">
        <f>'ER EL'!N4</f>
        <v>-42.077013244733351</v>
      </c>
      <c r="S12" s="232" t="s">
        <v>2</v>
      </c>
    </row>
    <row r="13" spans="1:21" ht="16.5" customHeight="1" thickBot="1" x14ac:dyDescent="0.3">
      <c r="A13" s="45">
        <v>15</v>
      </c>
      <c r="B13" s="34">
        <f>IF(EV!B13&lt;0,-Prob!B13,Prob!B13)</f>
        <v>-3.7813802037743789E-3</v>
      </c>
      <c r="C13" s="34">
        <f>IF(EV!C13&lt;0,-Prob!C13,Prob!C13)</f>
        <v>-5.4619936276741029E-3</v>
      </c>
      <c r="D13" s="34">
        <f>IF(EV!D13&lt;0,-Prob!D13,Prob!D13)</f>
        <v>-5.4619936276741029E-3</v>
      </c>
      <c r="E13" s="34">
        <f>IF(EV!E13&lt;0,-Prob!E13,Prob!E13)</f>
        <v>-5.4619936276741029E-3</v>
      </c>
      <c r="F13" s="34">
        <f>IF(EV!F13&lt;0,-Prob!F13,Prob!F13)</f>
        <v>-5.4619936276741029E-3</v>
      </c>
      <c r="G13" s="34">
        <f>IF(EV!G13&lt;0,-Prob!G13,Prob!G13)</f>
        <v>-5.4619936276741029E-3</v>
      </c>
      <c r="H13" s="34">
        <f>IF(EV!H13&lt;0,-Prob!H13,Prob!H13)</f>
        <v>-5.4619936276741029E-3</v>
      </c>
      <c r="I13" s="34">
        <f>IF(EV!I13&lt;0,-Prob!I13,Prob!I13)</f>
        <v>-5.4619936276741029E-3</v>
      </c>
      <c r="J13" s="34">
        <f>IF(EV!J13&lt;0,-Prob!J13,Prob!J13)</f>
        <v>-5.4619936276741029E-3</v>
      </c>
      <c r="K13" s="34">
        <f>IF(EV!K13&lt;0,-Prob!K13,Prob!K13)</f>
        <v>-2.016736108679669E-2</v>
      </c>
      <c r="M13" s="160"/>
      <c r="N13" s="169"/>
      <c r="O13" s="230" t="s">
        <v>40</v>
      </c>
      <c r="P13" s="227">
        <f>(N11-R12)/(P12-R12)</f>
        <v>0.41373164288216041</v>
      </c>
      <c r="Q13" s="230" t="s">
        <v>41</v>
      </c>
      <c r="R13" s="225">
        <f>(N11-P12)/(R12-P12)</f>
        <v>0.58626835711783964</v>
      </c>
      <c r="S13" s="188">
        <f>P13+R13</f>
        <v>1</v>
      </c>
    </row>
    <row r="14" spans="1:21" ht="15.75" thickBot="1" x14ac:dyDescent="0.3">
      <c r="A14" s="45">
        <v>16</v>
      </c>
      <c r="B14" s="34">
        <f>IF(EV!B14&lt;0,-Prob!B14,Prob!B14)</f>
        <v>-3.1511501698119823E-3</v>
      </c>
      <c r="C14" s="34">
        <f>IF(EV!C14&lt;0,-Prob!C14,Prob!C14)</f>
        <v>-4.5516613563950856E-3</v>
      </c>
      <c r="D14" s="34">
        <f>IF(EV!D14&lt;0,-Prob!D14,Prob!D14)</f>
        <v>-4.5516613563950856E-3</v>
      </c>
      <c r="E14" s="34">
        <f>IF(EV!E14&lt;0,-Prob!E14,Prob!E14)</f>
        <v>-4.5516613563950856E-3</v>
      </c>
      <c r="F14" s="34">
        <f>IF(EV!F14&lt;0,-Prob!F14,Prob!F14)</f>
        <v>-4.5516613563950856E-3</v>
      </c>
      <c r="G14" s="34">
        <f>IF(EV!G14&lt;0,-Prob!G14,Prob!G14)</f>
        <v>-4.5516613563950856E-3</v>
      </c>
      <c r="H14" s="34">
        <f>IF(EV!H14&lt;0,-Prob!H14,Prob!H14)</f>
        <v>-4.5516613563950856E-3</v>
      </c>
      <c r="I14" s="34">
        <f>IF(EV!I14&lt;0,-Prob!I14,Prob!I14)</f>
        <v>-4.5516613563950856E-3</v>
      </c>
      <c r="J14" s="34">
        <f>IF(EV!J14&lt;0,-Prob!J14,Prob!J14)</f>
        <v>-4.5516613563950856E-3</v>
      </c>
      <c r="K14" s="34">
        <f>IF(EV!K14&lt;0,-Prob!K14,Prob!K14)</f>
        <v>-1.6806134238997239E-2</v>
      </c>
      <c r="M14" s="161"/>
      <c r="N14" s="170"/>
      <c r="O14" s="229" t="s">
        <v>40</v>
      </c>
      <c r="P14" s="228">
        <f>P13</f>
        <v>0.41373164288216041</v>
      </c>
      <c r="Q14" s="229" t="s">
        <v>41</v>
      </c>
      <c r="R14" s="226">
        <f>R13</f>
        <v>0.58626835711783964</v>
      </c>
      <c r="S14" s="189">
        <f>P14+R14</f>
        <v>1</v>
      </c>
    </row>
    <row r="15" spans="1:21" ht="15.75" thickBot="1" x14ac:dyDescent="0.3">
      <c r="A15" s="45">
        <v>17</v>
      </c>
      <c r="B15" s="34">
        <f>IF(EV!B15&lt;0,-Prob!B15,Prob!B15)</f>
        <v>-3.1511501698119823E-3</v>
      </c>
      <c r="C15" s="34">
        <f>IF(EV!C15&lt;0,-Prob!C15,Prob!C15)</f>
        <v>-4.5516613563950856E-3</v>
      </c>
      <c r="D15" s="34">
        <f>IF(EV!D15&lt;0,-Prob!D15,Prob!D15)</f>
        <v>-4.5516613563950856E-3</v>
      </c>
      <c r="E15" s="34">
        <f>IF(EV!E15&lt;0,-Prob!E15,Prob!E15)</f>
        <v>-4.5516613563950856E-3</v>
      </c>
      <c r="F15" s="34">
        <f>IF(EV!F15&lt;0,-Prob!F15,Prob!F15)</f>
        <v>-4.5516613563950856E-3</v>
      </c>
      <c r="G15" s="34">
        <f>IF(EV!G15&lt;0,-Prob!G15,Prob!G15)</f>
        <v>4.5516613563950856E-3</v>
      </c>
      <c r="H15" s="34">
        <f>IF(EV!H15&lt;0,-Prob!H15,Prob!H15)</f>
        <v>-4.5516613563950856E-3</v>
      </c>
      <c r="I15" s="34">
        <f>IF(EV!I15&lt;0,-Prob!I15,Prob!I15)</f>
        <v>-4.5516613563950856E-3</v>
      </c>
      <c r="J15" s="34">
        <f>IF(EV!J15&lt;0,-Prob!J15,Prob!J15)</f>
        <v>-4.5516613563950856E-3</v>
      </c>
      <c r="K15" s="34">
        <f>IF(EV!K15&lt;0,-Prob!K15,Prob!K15)</f>
        <v>-1.6806134238997239E-2</v>
      </c>
    </row>
    <row r="16" spans="1:21" ht="15.75" thickBot="1" x14ac:dyDescent="0.3">
      <c r="A16" s="45">
        <v>18</v>
      </c>
      <c r="B16" s="34">
        <f>IF(EV!B16&lt;0,-Prob!B16,Prob!B16)</f>
        <v>-2.5209201358495853E-3</v>
      </c>
      <c r="C16" s="34">
        <f>IF(EV!C16&lt;0,-Prob!C16,Prob!C16)</f>
        <v>3.6413290851160678E-3</v>
      </c>
      <c r="D16" s="34">
        <f>IF(EV!D16&lt;0,-Prob!D16,Prob!D16)</f>
        <v>3.6413290851160678E-3</v>
      </c>
      <c r="E16" s="34">
        <f>IF(EV!E16&lt;0,-Prob!E16,Prob!E16)</f>
        <v>3.6413290851160678E-3</v>
      </c>
      <c r="F16" s="34">
        <f>IF(EV!F16&lt;0,-Prob!F16,Prob!F16)</f>
        <v>3.6413290851160678E-3</v>
      </c>
      <c r="G16" s="34">
        <f>IF(EV!G16&lt;0,-Prob!G16,Prob!G16)</f>
        <v>3.6413290851160678E-3</v>
      </c>
      <c r="H16" s="34">
        <f>IF(EV!H16&lt;0,-Prob!H16,Prob!H16)</f>
        <v>3.6413290851160678E-3</v>
      </c>
      <c r="I16" s="34">
        <f>IF(EV!I16&lt;0,-Prob!I16,Prob!I16)</f>
        <v>3.6413290851160678E-3</v>
      </c>
      <c r="J16" s="34">
        <f>IF(EV!J16&lt;0,-Prob!J16,Prob!J16)</f>
        <v>-3.6413290851160678E-3</v>
      </c>
      <c r="K16" s="34">
        <f>IF(EV!K16&lt;0,-Prob!K16,Prob!K16)</f>
        <v>-1.344490739119779E-2</v>
      </c>
      <c r="M16" s="603" t="s">
        <v>216</v>
      </c>
      <c r="N16" s="604"/>
      <c r="O16" s="604"/>
      <c r="P16" s="604"/>
      <c r="Q16" s="604"/>
      <c r="R16" s="604"/>
      <c r="S16" s="605"/>
    </row>
    <row r="17" spans="1:19" ht="15.75" thickBot="1" x14ac:dyDescent="0.3">
      <c r="A17" s="45">
        <v>19</v>
      </c>
      <c r="B17" s="34">
        <f>IF(EV!B17&lt;0,-Prob!B17,Prob!B17)</f>
        <v>-2.5209201358495853E-3</v>
      </c>
      <c r="C17" s="34">
        <f>IF(EV!C17&lt;0,-Prob!C17,Prob!C17)</f>
        <v>3.6413290851160678E-3</v>
      </c>
      <c r="D17" s="34">
        <f>IF(EV!D17&lt;0,-Prob!D17,Prob!D17)</f>
        <v>3.6413290851160678E-3</v>
      </c>
      <c r="E17" s="34">
        <f>IF(EV!E17&lt;0,-Prob!E17,Prob!E17)</f>
        <v>3.6413290851160678E-3</v>
      </c>
      <c r="F17" s="34">
        <f>IF(EV!F17&lt;0,-Prob!F17,Prob!F17)</f>
        <v>3.6413290851160678E-3</v>
      </c>
      <c r="G17" s="34">
        <f>IF(EV!G17&lt;0,-Prob!G17,Prob!G17)</f>
        <v>3.6413290851160678E-3</v>
      </c>
      <c r="H17" s="34">
        <f>IF(EV!H17&lt;0,-Prob!H17,Prob!H17)</f>
        <v>3.6413290851160678E-3</v>
      </c>
      <c r="I17" s="34">
        <f>IF(EV!I17&lt;0,-Prob!I17,Prob!I17)</f>
        <v>3.6413290851160678E-3</v>
      </c>
      <c r="J17" s="34">
        <f>IF(EV!J17&lt;0,-Prob!J17,Prob!J17)</f>
        <v>3.6413290851160678E-3</v>
      </c>
      <c r="K17" s="34">
        <f>IF(EV!K17&lt;0,-Prob!K17,Prob!K17)</f>
        <v>-1.344490739119779E-2</v>
      </c>
      <c r="M17" s="233" t="s">
        <v>19</v>
      </c>
      <c r="N17" s="167">
        <f>N11</f>
        <v>-3.1387851960808122E-2</v>
      </c>
      <c r="O17" s="229" t="s">
        <v>45</v>
      </c>
      <c r="P17" s="234">
        <f>EV!E89</f>
        <v>0.90373126542433635</v>
      </c>
      <c r="Q17" s="229" t="s">
        <v>162</v>
      </c>
      <c r="R17" s="167">
        <f>EV!E131</f>
        <v>-0.57491562373867078</v>
      </c>
      <c r="S17" s="183"/>
    </row>
    <row r="18" spans="1:19" ht="15.75" thickBot="1" x14ac:dyDescent="0.3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M18" s="165"/>
      <c r="N18" s="168"/>
      <c r="O18" s="231" t="s">
        <v>46</v>
      </c>
      <c r="P18" s="163">
        <f>'ER EL'!N42</f>
        <v>208.01683524340916</v>
      </c>
      <c r="Q18" s="231" t="s">
        <v>142</v>
      </c>
      <c r="R18" s="164">
        <f>'ER EL'!N83</f>
        <v>-211.03553852455806</v>
      </c>
      <c r="S18" s="232" t="s">
        <v>2</v>
      </c>
    </row>
    <row r="19" spans="1:19" ht="15.75" thickBot="1" x14ac:dyDescent="0.3">
      <c r="A19" s="45">
        <v>13</v>
      </c>
      <c r="B19" s="34">
        <f>IF(EV!B19&lt;0,-Prob!B19,Prob!B19)</f>
        <v>-6.3023003396239633E-4</v>
      </c>
      <c r="C19" s="34">
        <f>IF(EV!C19&lt;0,-Prob!C19,Prob!C19)</f>
        <v>9.1033227127901696E-4</v>
      </c>
      <c r="D19" s="34">
        <f>IF(EV!D19&lt;0,-Prob!D19,Prob!D19)</f>
        <v>9.1033227127901696E-4</v>
      </c>
      <c r="E19" s="34">
        <f>IF(EV!E19&lt;0,-Prob!E19,Prob!E19)</f>
        <v>9.1033227127901696E-4</v>
      </c>
      <c r="F19" s="34">
        <f>IF(EV!F19&lt;0,-Prob!F19,Prob!F19)</f>
        <v>9.1033227127901696E-4</v>
      </c>
      <c r="G19" s="34">
        <f>IF(EV!G19&lt;0,-Prob!G19,Prob!G19)</f>
        <v>9.1033227127901696E-4</v>
      </c>
      <c r="H19" s="34">
        <f>IF(EV!H19&lt;0,-Prob!H19,Prob!H19)</f>
        <v>9.1033227127901696E-4</v>
      </c>
      <c r="I19" s="34">
        <f>IF(EV!I19&lt;0,-Prob!I19,Prob!I19)</f>
        <v>9.1033227127901696E-4</v>
      </c>
      <c r="J19" s="34">
        <f>IF(EV!J19&lt;0,-Prob!J19,Prob!J19)</f>
        <v>-9.1033227127901696E-4</v>
      </c>
      <c r="K19" s="34">
        <f>IF(EV!K19&lt;0,-Prob!K19,Prob!K19)</f>
        <v>-3.3612268477994475E-3</v>
      </c>
      <c r="M19" s="160"/>
      <c r="N19" s="169"/>
      <c r="O19" s="230" t="s">
        <v>40</v>
      </c>
      <c r="P19" s="227">
        <f>(N17-R18)/(P18-R18)</f>
        <v>0.50352691902285229</v>
      </c>
      <c r="Q19" s="230" t="s">
        <v>41</v>
      </c>
      <c r="R19" s="225">
        <f>(N17-P18)/(R18-P18)</f>
        <v>0.49647308097714776</v>
      </c>
      <c r="S19" s="188">
        <f>P19+R19</f>
        <v>1</v>
      </c>
    </row>
    <row r="20" spans="1:19" ht="15.75" thickBot="1" x14ac:dyDescent="0.3">
      <c r="A20" s="45">
        <v>14</v>
      </c>
      <c r="B20" s="34">
        <f>IF(EV!B20&lt;0,-Prob!B20,Prob!B20)</f>
        <v>-6.3023003396239633E-4</v>
      </c>
      <c r="C20" s="34">
        <f>IF(EV!C20&lt;0,-Prob!C20,Prob!C20)</f>
        <v>9.1033227127901696E-4</v>
      </c>
      <c r="D20" s="34">
        <f>IF(EV!D20&lt;0,-Prob!D20,Prob!D20)</f>
        <v>9.1033227127901696E-4</v>
      </c>
      <c r="E20" s="34">
        <f>IF(EV!E20&lt;0,-Prob!E20,Prob!E20)</f>
        <v>9.1033227127901696E-4</v>
      </c>
      <c r="F20" s="34">
        <f>IF(EV!F20&lt;0,-Prob!F20,Prob!F20)</f>
        <v>9.1033227127901696E-4</v>
      </c>
      <c r="G20" s="34">
        <f>IF(EV!G20&lt;0,-Prob!G20,Prob!G20)</f>
        <v>9.1033227127901696E-4</v>
      </c>
      <c r="H20" s="34">
        <f>IF(EV!H20&lt;0,-Prob!H20,Prob!H20)</f>
        <v>9.1033227127901696E-4</v>
      </c>
      <c r="I20" s="34">
        <f>IF(EV!I20&lt;0,-Prob!I20,Prob!I20)</f>
        <v>9.1033227127901696E-4</v>
      </c>
      <c r="J20" s="34">
        <f>IF(EV!J20&lt;0,-Prob!J20,Prob!J20)</f>
        <v>-9.1033227127901696E-4</v>
      </c>
      <c r="K20" s="34">
        <f>IF(EV!K20&lt;0,-Prob!K20,Prob!K20)</f>
        <v>-3.3612268477994475E-3</v>
      </c>
      <c r="M20" s="161"/>
      <c r="N20" s="170"/>
      <c r="O20" s="229" t="s">
        <v>40</v>
      </c>
      <c r="P20" s="228">
        <f>P19</f>
        <v>0.50352691902285229</v>
      </c>
      <c r="Q20" s="229" t="s">
        <v>41</v>
      </c>
      <c r="R20" s="226">
        <f>R19</f>
        <v>0.49647308097714776</v>
      </c>
      <c r="S20" s="189">
        <f>P20+R20</f>
        <v>1</v>
      </c>
    </row>
    <row r="21" spans="1:19" ht="15.75" thickBot="1" x14ac:dyDescent="0.3">
      <c r="A21" s="45">
        <v>15</v>
      </c>
      <c r="B21" s="34">
        <f>IF(EV!B21&lt;0,-Prob!B21,Prob!B21)</f>
        <v>-6.3023003396239633E-4</v>
      </c>
      <c r="C21" s="34">
        <f>IF(EV!C21&lt;0,-Prob!C21,Prob!C21)</f>
        <v>-9.1033227127901696E-4</v>
      </c>
      <c r="D21" s="34">
        <f>IF(EV!D21&lt;0,-Prob!D21,Prob!D21)</f>
        <v>9.1033227127901696E-4</v>
      </c>
      <c r="E21" s="34">
        <f>IF(EV!E21&lt;0,-Prob!E21,Prob!E21)</f>
        <v>9.1033227127901696E-4</v>
      </c>
      <c r="F21" s="34">
        <f>IF(EV!F21&lt;0,-Prob!F21,Prob!F21)</f>
        <v>9.1033227127901696E-4</v>
      </c>
      <c r="G21" s="34">
        <f>IF(EV!G21&lt;0,-Prob!G21,Prob!G21)</f>
        <v>9.1033227127901696E-4</v>
      </c>
      <c r="H21" s="34">
        <f>IF(EV!H21&lt;0,-Prob!H21,Prob!H21)</f>
        <v>9.1033227127901696E-4</v>
      </c>
      <c r="I21" s="34">
        <f>IF(EV!I21&lt;0,-Prob!I21,Prob!I21)</f>
        <v>-9.1033227127901696E-4</v>
      </c>
      <c r="J21" s="34">
        <f>IF(EV!J21&lt;0,-Prob!J21,Prob!J21)</f>
        <v>-9.1033227127901696E-4</v>
      </c>
      <c r="K21" s="34">
        <f>IF(EV!K21&lt;0,-Prob!K21,Prob!K21)</f>
        <v>-3.3612268477994475E-3</v>
      </c>
    </row>
    <row r="22" spans="1:19" ht="15.75" thickBot="1" x14ac:dyDescent="0.3">
      <c r="A22" s="45">
        <v>16</v>
      </c>
      <c r="B22" s="34">
        <f>IF(EV!B22&lt;0,-Prob!B22,Prob!B22)</f>
        <v>-6.3023003396239633E-4</v>
      </c>
      <c r="C22" s="34">
        <f>IF(EV!C22&lt;0,-Prob!C22,Prob!C22)</f>
        <v>-9.1033227127901696E-4</v>
      </c>
      <c r="D22" s="34">
        <f>IF(EV!D22&lt;0,-Prob!D22,Prob!D22)</f>
        <v>9.1033227127901696E-4</v>
      </c>
      <c r="E22" s="34">
        <f>IF(EV!E22&lt;0,-Prob!E22,Prob!E22)</f>
        <v>9.1033227127901696E-4</v>
      </c>
      <c r="F22" s="34">
        <f>IF(EV!F22&lt;0,-Prob!F22,Prob!F22)</f>
        <v>9.1033227127901696E-4</v>
      </c>
      <c r="G22" s="34">
        <f>IF(EV!G22&lt;0,-Prob!G22,Prob!G22)</f>
        <v>9.1033227127901696E-4</v>
      </c>
      <c r="H22" s="34">
        <f>IF(EV!H22&lt;0,-Prob!H22,Prob!H22)</f>
        <v>-9.1033227127901696E-4</v>
      </c>
      <c r="I22" s="34">
        <f>IF(EV!I22&lt;0,-Prob!I22,Prob!I22)</f>
        <v>-9.1033227127901696E-4</v>
      </c>
      <c r="J22" s="34">
        <f>IF(EV!J22&lt;0,-Prob!J22,Prob!J22)</f>
        <v>-9.1033227127901696E-4</v>
      </c>
      <c r="K22" s="34">
        <f>IF(EV!K22&lt;0,-Prob!K22,Prob!K22)</f>
        <v>-3.3612268477994475E-3</v>
      </c>
      <c r="M22" s="603" t="s">
        <v>217</v>
      </c>
      <c r="N22" s="604"/>
      <c r="O22" s="604"/>
      <c r="P22" s="604"/>
      <c r="Q22" s="604"/>
      <c r="R22" s="604"/>
      <c r="S22" s="605"/>
    </row>
    <row r="23" spans="1:19" ht="15.75" thickBot="1" x14ac:dyDescent="0.3">
      <c r="A23" s="45">
        <v>17</v>
      </c>
      <c r="B23" s="34">
        <f>IF(EV!B23&lt;0,-Prob!B23,Prob!B23)</f>
        <v>-6.3023003396239633E-4</v>
      </c>
      <c r="C23" s="34">
        <f>IF(EV!C23&lt;0,-Prob!C23,Prob!C23)</f>
        <v>-9.1033227127901696E-4</v>
      </c>
      <c r="D23" s="34">
        <f>IF(EV!D23&lt;0,-Prob!D23,Prob!D23)</f>
        <v>9.1033227127901696E-4</v>
      </c>
      <c r="E23" s="34">
        <f>IF(EV!E23&lt;0,-Prob!E23,Prob!E23)</f>
        <v>9.1033227127901696E-4</v>
      </c>
      <c r="F23" s="34">
        <f>IF(EV!F23&lt;0,-Prob!F23,Prob!F23)</f>
        <v>9.1033227127901696E-4</v>
      </c>
      <c r="G23" s="34">
        <f>IF(EV!G23&lt;0,-Prob!G23,Prob!G23)</f>
        <v>9.1033227127901696E-4</v>
      </c>
      <c r="H23" s="34">
        <f>IF(EV!H23&lt;0,-Prob!H23,Prob!H23)</f>
        <v>9.1033227127901696E-4</v>
      </c>
      <c r="I23" s="34">
        <f>IF(EV!I23&lt;0,-Prob!I23,Prob!I23)</f>
        <v>-9.1033227127901696E-4</v>
      </c>
      <c r="J23" s="34">
        <f>IF(EV!J23&lt;0,-Prob!J23,Prob!J23)</f>
        <v>-9.1033227127901696E-4</v>
      </c>
      <c r="K23" s="34">
        <f>IF(EV!K23&lt;0,-Prob!K23,Prob!K23)</f>
        <v>-3.3612268477994475E-3</v>
      </c>
      <c r="M23" s="233" t="s">
        <v>19</v>
      </c>
      <c r="N23" s="167">
        <f>N17</f>
        <v>-3.1387851960808122E-2</v>
      </c>
      <c r="O23" s="229" t="s">
        <v>45</v>
      </c>
      <c r="P23" s="234">
        <f>P17</f>
        <v>0.90373126542433635</v>
      </c>
      <c r="Q23" s="229" t="s">
        <v>162</v>
      </c>
      <c r="R23" s="167">
        <f>R17</f>
        <v>-0.57491562373867078</v>
      </c>
      <c r="S23" s="183"/>
    </row>
    <row r="24" spans="1:19" ht="15.75" thickBot="1" x14ac:dyDescent="0.3">
      <c r="A24" s="45">
        <v>18</v>
      </c>
      <c r="B24" s="34">
        <f>IF(EV!B24&lt;0,-Prob!B24,Prob!B24)</f>
        <v>-6.3023003396239633E-4</v>
      </c>
      <c r="C24" s="34">
        <f>IF(EV!C24&lt;0,-Prob!C24,Prob!C24)</f>
        <v>9.1033227127901696E-4</v>
      </c>
      <c r="D24" s="34">
        <f>IF(EV!D24&lt;0,-Prob!D24,Prob!D24)</f>
        <v>9.1033227127901696E-4</v>
      </c>
      <c r="E24" s="34">
        <f>IF(EV!E24&lt;0,-Prob!E24,Prob!E24)</f>
        <v>9.1033227127901696E-4</v>
      </c>
      <c r="F24" s="34">
        <f>IF(EV!F24&lt;0,-Prob!F24,Prob!F24)</f>
        <v>9.1033227127901696E-4</v>
      </c>
      <c r="G24" s="34">
        <f>IF(EV!G24&lt;0,-Prob!G24,Prob!G24)</f>
        <v>9.1033227127901696E-4</v>
      </c>
      <c r="H24" s="34">
        <f>IF(EV!H24&lt;0,-Prob!H24,Prob!H24)</f>
        <v>9.1033227127901696E-4</v>
      </c>
      <c r="I24" s="34">
        <f>IF(EV!I24&lt;0,-Prob!I24,Prob!I24)</f>
        <v>9.1033227127901696E-4</v>
      </c>
      <c r="J24" s="34">
        <f>IF(EV!J24&lt;0,-Prob!J24,Prob!J24)</f>
        <v>-9.1033227127901696E-4</v>
      </c>
      <c r="K24" s="34">
        <f>IF(EV!K24&lt;0,-Prob!K24,Prob!K24)</f>
        <v>-3.3612268477994475E-3</v>
      </c>
      <c r="M24" s="165"/>
      <c r="N24" s="168"/>
      <c r="O24" s="231" t="s">
        <v>46</v>
      </c>
      <c r="P24" s="163">
        <f>P23/O6</f>
        <v>2.5221290474677018</v>
      </c>
      <c r="Q24" s="231" t="s">
        <v>142</v>
      </c>
      <c r="R24" s="164">
        <f>R23/O5</f>
        <v>-0.89595488239210952</v>
      </c>
      <c r="S24" s="232" t="s">
        <v>2</v>
      </c>
    </row>
    <row r="25" spans="1:19" ht="15.75" thickBot="1" x14ac:dyDescent="0.3">
      <c r="A25" s="45">
        <v>19</v>
      </c>
      <c r="B25" s="34">
        <f>IF(EV!B25&lt;0,-Prob!B25,Prob!B25)</f>
        <v>-6.3023003396239633E-4</v>
      </c>
      <c r="C25" s="34">
        <f>IF(EV!C25&lt;0,-Prob!C25,Prob!C25)</f>
        <v>9.1033227127901696E-4</v>
      </c>
      <c r="D25" s="34">
        <f>IF(EV!D25&lt;0,-Prob!D25,Prob!D25)</f>
        <v>9.1033227127901696E-4</v>
      </c>
      <c r="E25" s="34">
        <f>IF(EV!E25&lt;0,-Prob!E25,Prob!E25)</f>
        <v>9.1033227127901696E-4</v>
      </c>
      <c r="F25" s="34">
        <f>IF(EV!F25&lt;0,-Prob!F25,Prob!F25)</f>
        <v>9.1033227127901696E-4</v>
      </c>
      <c r="G25" s="34">
        <f>IF(EV!G25&lt;0,-Prob!G25,Prob!G25)</f>
        <v>9.1033227127901696E-4</v>
      </c>
      <c r="H25" s="34">
        <f>IF(EV!H25&lt;0,-Prob!H25,Prob!H25)</f>
        <v>9.1033227127901696E-4</v>
      </c>
      <c r="I25" s="34">
        <f>IF(EV!I25&lt;0,-Prob!I25,Prob!I25)</f>
        <v>9.1033227127901696E-4</v>
      </c>
      <c r="J25" s="34">
        <f>IF(EV!J25&lt;0,-Prob!J25,Prob!J25)</f>
        <v>9.1033227127901696E-4</v>
      </c>
      <c r="K25" s="34">
        <f>IF(EV!K25&lt;0,-Prob!K25,Prob!K25)</f>
        <v>-3.3612268477994475E-3</v>
      </c>
      <c r="M25" s="160"/>
      <c r="N25" s="169"/>
      <c r="O25" s="230" t="s">
        <v>40</v>
      </c>
      <c r="P25" s="227">
        <f>(N23-R24)/(P24-R24)</f>
        <v>0.25293908756265104</v>
      </c>
      <c r="Q25" s="230" t="s">
        <v>41</v>
      </c>
      <c r="R25" s="225">
        <f>(N23-P24)/(R24-P24)</f>
        <v>0.74706091243734885</v>
      </c>
      <c r="S25" s="188">
        <f>P25+R25</f>
        <v>0.99999999999999989</v>
      </c>
    </row>
    <row r="26" spans="1:19" ht="15.75" thickBot="1" x14ac:dyDescent="0.3">
      <c r="A26" s="45">
        <v>20</v>
      </c>
      <c r="B26" s="34">
        <f>IF(EV!B26&lt;0,-Prob!B26,Prob!B26)</f>
        <v>6.3023003396239633E-4</v>
      </c>
      <c r="C26" s="34">
        <f>IF(EV!C26&lt;0,-Prob!C26,Prob!C26)</f>
        <v>9.1033227127901696E-4</v>
      </c>
      <c r="D26" s="34">
        <f>IF(EV!D26&lt;0,-Prob!D26,Prob!D26)</f>
        <v>9.1033227127901696E-4</v>
      </c>
      <c r="E26" s="34">
        <f>IF(EV!E26&lt;0,-Prob!E26,Prob!E26)</f>
        <v>9.1033227127901696E-4</v>
      </c>
      <c r="F26" s="34">
        <f>IF(EV!F26&lt;0,-Prob!F26,Prob!F26)</f>
        <v>9.1033227127901696E-4</v>
      </c>
      <c r="G26" s="34">
        <f>IF(EV!G26&lt;0,-Prob!G26,Prob!G26)</f>
        <v>9.1033227127901696E-4</v>
      </c>
      <c r="H26" s="34">
        <f>IF(EV!H26&lt;0,-Prob!H26,Prob!H26)</f>
        <v>9.1033227127901696E-4</v>
      </c>
      <c r="I26" s="34">
        <f>IF(EV!I26&lt;0,-Prob!I26,Prob!I26)</f>
        <v>9.1033227127901696E-4</v>
      </c>
      <c r="J26" s="34">
        <f>IF(EV!J26&lt;0,-Prob!J26,Prob!J26)</f>
        <v>9.1033227127901696E-4</v>
      </c>
      <c r="K26" s="34">
        <f>IF(EV!K26&lt;0,-Prob!K26,Prob!K26)</f>
        <v>3.3612268477994475E-3</v>
      </c>
      <c r="M26" s="161"/>
      <c r="N26" s="170"/>
      <c r="O26" s="229" t="s">
        <v>40</v>
      </c>
      <c r="P26" s="228">
        <f>P25</f>
        <v>0.25293908756265104</v>
      </c>
      <c r="Q26" s="229" t="s">
        <v>41</v>
      </c>
      <c r="R26" s="226">
        <f>R25</f>
        <v>0.74706091243734885</v>
      </c>
      <c r="S26" s="189">
        <f>P26+R26</f>
        <v>0.99999999999999989</v>
      </c>
    </row>
    <row r="27" spans="1:19" x14ac:dyDescent="0.25">
      <c r="A27" s="45">
        <v>21</v>
      </c>
      <c r="B27" s="34">
        <f>IF(EV!B27&lt;0,-Prob!B27,Prob!B27)</f>
        <v>2.5209201358495853E-3</v>
      </c>
      <c r="C27" s="34">
        <f>IF(EV!C27&lt;0,-Prob!C27,Prob!C27)</f>
        <v>3.6413290851160678E-3</v>
      </c>
      <c r="D27" s="34">
        <f>IF(EV!D27&lt;0,-Prob!D27,Prob!D27)</f>
        <v>3.6413290851160678E-3</v>
      </c>
      <c r="E27" s="34">
        <f>IF(EV!E27&lt;0,-Prob!E27,Prob!E27)</f>
        <v>3.6413290851160678E-3</v>
      </c>
      <c r="F27" s="34">
        <f>IF(EV!F27&lt;0,-Prob!F27,Prob!F27)</f>
        <v>3.6413290851160678E-3</v>
      </c>
      <c r="G27" s="34">
        <f>IF(EV!G27&lt;0,-Prob!G27,Prob!G27)</f>
        <v>3.6413290851160678E-3</v>
      </c>
      <c r="H27" s="34">
        <f>IF(EV!H27&lt;0,-Prob!H27,Prob!H27)</f>
        <v>3.6413290851160678E-3</v>
      </c>
      <c r="I27" s="34">
        <f>IF(EV!I27&lt;0,-Prob!I27,Prob!I27)</f>
        <v>3.6413290851160678E-3</v>
      </c>
      <c r="J27" s="34">
        <f>IF(EV!J27&lt;0,-Prob!J27,Prob!J27)</f>
        <v>3.6413290851160678E-3</v>
      </c>
      <c r="K27" s="34">
        <f>IF(EV!K27&lt;0,-Prob!K27,Prob!K27)</f>
        <v>1.344490739119779E-2</v>
      </c>
    </row>
    <row r="28" spans="1:19" ht="15.75" customHeight="1" thickBot="1" x14ac:dyDescent="0.3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</row>
    <row r="29" spans="1:19" ht="16.5" thickBot="1" x14ac:dyDescent="0.3">
      <c r="A29" s="45" t="s">
        <v>1</v>
      </c>
      <c r="B29" s="34">
        <f>IF(EV!B29&lt;0,-Prob!B29,Prob!B29)</f>
        <v>-3.1511501698119817E-4</v>
      </c>
      <c r="C29" s="34">
        <f>IF(EV!C29&lt;0,-Prob!C29,Prob!C29)</f>
        <v>4.5516613563950848E-4</v>
      </c>
      <c r="D29" s="34">
        <f>IF(EV!D29&lt;0,-Prob!D29,Prob!D29)</f>
        <v>4.5516613563950848E-4</v>
      </c>
      <c r="E29" s="34">
        <f>IF(EV!E29&lt;0,-Prob!E29,Prob!E29)</f>
        <v>4.5516613563950848E-4</v>
      </c>
      <c r="F29" s="34">
        <f>IF(EV!F29&lt;0,-Prob!F29,Prob!F29)</f>
        <v>4.5516613563950848E-4</v>
      </c>
      <c r="G29" s="34">
        <f>IF(EV!G29&lt;0,-Prob!G29,Prob!G29)</f>
        <v>4.5516613563950848E-4</v>
      </c>
      <c r="H29" s="34">
        <f>IF(EV!H29&lt;0,-Prob!H29,Prob!H29)</f>
        <v>4.5516613563950848E-4</v>
      </c>
      <c r="I29" s="34">
        <f>IF(EV!I29&lt;0,-Prob!I29,Prob!I29)</f>
        <v>4.5516613563950848E-4</v>
      </c>
      <c r="J29" s="34">
        <f>IF(EV!J29&lt;0,-Prob!J29,Prob!J29)</f>
        <v>4.5516613563950848E-4</v>
      </c>
      <c r="K29" s="34">
        <f>IF(EV!K29&lt;0,-Prob!K29,Prob!K29)</f>
        <v>1.6806134238997238E-3</v>
      </c>
      <c r="N29"/>
      <c r="O29" s="416" t="s">
        <v>40</v>
      </c>
      <c r="P29" s="417">
        <f>IF(Rules!B24=Rules!D24,'WL Prob'!O6,IF(Rules!B24=Rules!E24,'WL Prob'!P13,IF(Rules!B24=Rules!F24,'WL Prob'!P19,'WL Prob'!P25)))</f>
        <v>0.41373164288216041</v>
      </c>
      <c r="Q29" s="229" t="s">
        <v>41</v>
      </c>
      <c r="R29" s="73">
        <f>IF(Rules!B24=Rules!D24,'WL Prob'!O5,IF(Rules!B24=Rules!E24,'WL Prob'!R13,IF(Rules!B24=Rules!F24,'WL Prob'!R19,'WL Prob'!R25)))</f>
        <v>0.58626835711783964</v>
      </c>
    </row>
    <row r="30" spans="1:19" ht="15.75" customHeight="1" x14ac:dyDescent="0.25">
      <c r="A30" s="45">
        <v>2</v>
      </c>
      <c r="B30" s="34">
        <f>IF(EV!B30&lt;0,-Prob!B30,Prob!B30)</f>
        <v>-3.1511501698119817E-4</v>
      </c>
      <c r="C30" s="34">
        <f>IF(EV!C30&lt;0,-Prob!C30,Prob!C30)</f>
        <v>-4.5516613563950848E-4</v>
      </c>
      <c r="D30" s="34">
        <f>IF(EV!D30&lt;0,-Prob!D30,Prob!D30)</f>
        <v>-4.5516613563950848E-4</v>
      </c>
      <c r="E30" s="34">
        <f>IF(EV!E30&lt;0,-Prob!E30,Prob!E30)</f>
        <v>-4.5516613563950848E-4</v>
      </c>
      <c r="F30" s="34">
        <f>IF(EV!F30&lt;0,-Prob!F30,Prob!F30)</f>
        <v>4.5516613563950848E-4</v>
      </c>
      <c r="G30" s="34">
        <f>IF(EV!G30&lt;0,-Prob!G30,Prob!G30)</f>
        <v>4.5516613563950848E-4</v>
      </c>
      <c r="H30" s="34">
        <f>IF(EV!H30&lt;0,-Prob!H30,Prob!H30)</f>
        <v>-4.5516613563950848E-4</v>
      </c>
      <c r="I30" s="34">
        <f>IF(EV!I30&lt;0,-Prob!I30,Prob!I30)</f>
        <v>-4.5516613563950848E-4</v>
      </c>
      <c r="J30" s="34">
        <f>IF(EV!J30&lt;0,-Prob!J30,Prob!J30)</f>
        <v>-4.5516613563950848E-4</v>
      </c>
      <c r="K30" s="34">
        <f>IF(EV!K30&lt;0,-Prob!K30,Prob!K30)</f>
        <v>-1.6806134238997238E-3</v>
      </c>
      <c r="N30"/>
      <c r="O30" s="416" t="s">
        <v>46</v>
      </c>
      <c r="P30" s="1">
        <f>IF(Rules!B24=Rules!D24,'ER EL'!N3,IF(Rules!B24=Rules!E24,'ER EL'!N3,IF(Rules!B24=Rules!F24,'ER EL'!N42,'WL Prob'!P24)))</f>
        <v>59.548342504882434</v>
      </c>
      <c r="Q30" s="231" t="s">
        <v>142</v>
      </c>
      <c r="R30" s="73">
        <f>IF(Rules!B24=Rules!D24,'ER EL'!N4,IF(Rules!B24=Rules!E24,'ER EL'!N4,IF(Rules!B24=Rules!F24,'ER EL'!N83,'WL Prob'!R24)))</f>
        <v>-42.077013244733351</v>
      </c>
    </row>
    <row r="31" spans="1:19" ht="15.75" customHeight="1" thickBot="1" x14ac:dyDescent="0.3">
      <c r="A31" s="45">
        <v>3</v>
      </c>
      <c r="B31" s="34">
        <f>IF(EV!B31&lt;0,-Prob!B31,Prob!B31)</f>
        <v>-3.1511501698119817E-4</v>
      </c>
      <c r="C31" s="34">
        <f>IF(EV!C31&lt;0,-Prob!C31,Prob!C31)</f>
        <v>-4.5516613563950848E-4</v>
      </c>
      <c r="D31" s="34">
        <f>IF(EV!D31&lt;0,-Prob!D31,Prob!D31)</f>
        <v>-4.5516613563950848E-4</v>
      </c>
      <c r="E31" s="34">
        <f>IF(EV!E31&lt;0,-Prob!E31,Prob!E31)</f>
        <v>-4.5516613563950848E-4</v>
      </c>
      <c r="F31" s="34">
        <f>IF(EV!F31&lt;0,-Prob!F31,Prob!F31)</f>
        <v>4.5516613563950848E-4</v>
      </c>
      <c r="G31" s="34">
        <f>IF(EV!G31&lt;0,-Prob!G31,Prob!G31)</f>
        <v>4.5516613563950848E-4</v>
      </c>
      <c r="H31" s="34">
        <f>IF(EV!H31&lt;0,-Prob!H31,Prob!H31)</f>
        <v>-4.5516613563950848E-4</v>
      </c>
      <c r="I31" s="34">
        <f>IF(EV!I31&lt;0,-Prob!I31,Prob!I31)</f>
        <v>-4.5516613563950848E-4</v>
      </c>
      <c r="J31" s="34">
        <f>IF(EV!J31&lt;0,-Prob!J31,Prob!J31)</f>
        <v>-4.5516613563950848E-4</v>
      </c>
      <c r="K31" s="34">
        <f>IF(EV!K31&lt;0,-Prob!K31,Prob!K31)</f>
        <v>-1.6806134238997238E-3</v>
      </c>
      <c r="N31"/>
      <c r="O31" s="416" t="s">
        <v>19</v>
      </c>
      <c r="P31" s="1">
        <f>P30*P29+R29*R30</f>
        <v>-3.1387851960808177E-2</v>
      </c>
      <c r="Q31" s="230" t="s">
        <v>308</v>
      </c>
      <c r="R31" s="73">
        <v>-1</v>
      </c>
    </row>
    <row r="32" spans="1:19" ht="15.75" customHeight="1" thickBot="1" x14ac:dyDescent="0.3">
      <c r="A32" s="45">
        <v>4</v>
      </c>
      <c r="B32" s="34">
        <f>IF(EV!B32&lt;0,-Prob!B32,Prob!B32)</f>
        <v>-3.1511501698119817E-4</v>
      </c>
      <c r="C32" s="34">
        <f>IF(EV!C32&lt;0,-Prob!C32,Prob!C32)</f>
        <v>-4.5516613563950848E-4</v>
      </c>
      <c r="D32" s="34">
        <f>IF(EV!D32&lt;0,-Prob!D32,Prob!D32)</f>
        <v>4.5516613563950848E-4</v>
      </c>
      <c r="E32" s="34">
        <f>IF(EV!E32&lt;0,-Prob!E32,Prob!E32)</f>
        <v>4.5516613563950848E-4</v>
      </c>
      <c r="F32" s="34">
        <f>IF(EV!F32&lt;0,-Prob!F32,Prob!F32)</f>
        <v>4.5516613563950848E-4</v>
      </c>
      <c r="G32" s="34">
        <f>IF(EV!G32&lt;0,-Prob!G32,Prob!G32)</f>
        <v>4.5516613563950848E-4</v>
      </c>
      <c r="H32" s="34">
        <f>IF(EV!H32&lt;0,-Prob!H32,Prob!H32)</f>
        <v>4.5516613563950848E-4</v>
      </c>
      <c r="I32" s="34">
        <f>IF(EV!I32&lt;0,-Prob!I32,Prob!I32)</f>
        <v>-4.5516613563950848E-4</v>
      </c>
      <c r="J32" s="34">
        <f>IF(EV!J32&lt;0,-Prob!J32,Prob!J32)</f>
        <v>-4.5516613563950848E-4</v>
      </c>
      <c r="K32" s="34">
        <f>IF(EV!K32&lt;0,-Prob!K32,Prob!K32)</f>
        <v>-1.6806134238997238E-3</v>
      </c>
      <c r="N32"/>
      <c r="O32" s="416" t="s">
        <v>46</v>
      </c>
      <c r="P32" s="1">
        <f>(P31+R29)/P29</f>
        <v>1.3411604229533713</v>
      </c>
      <c r="Q32" s="229" t="s">
        <v>309</v>
      </c>
      <c r="R32" s="73">
        <f>P32*P29+R31*R29</f>
        <v>-3.1387851960808177E-2</v>
      </c>
    </row>
    <row r="33" spans="1:16" ht="16.5" customHeight="1" x14ac:dyDescent="0.25">
      <c r="A33" s="45">
        <v>5</v>
      </c>
      <c r="B33" s="34">
        <f>IF(EV!B33&lt;0,-Prob!B33,Prob!B33)</f>
        <v>-3.1511501698119817E-4</v>
      </c>
      <c r="C33" s="34">
        <f>IF(EV!C33&lt;0,-Prob!C33,Prob!C33)</f>
        <v>4.5516613563950848E-4</v>
      </c>
      <c r="D33" s="34">
        <f>IF(EV!D33&lt;0,-Prob!D33,Prob!D33)</f>
        <v>4.5516613563950848E-4</v>
      </c>
      <c r="E33" s="34">
        <f>IF(EV!E33&lt;0,-Prob!E33,Prob!E33)</f>
        <v>4.5516613563950848E-4</v>
      </c>
      <c r="F33" s="34">
        <f>IF(EV!F33&lt;0,-Prob!F33,Prob!F33)</f>
        <v>4.5516613563950848E-4</v>
      </c>
      <c r="G33" s="34">
        <f>IF(EV!G33&lt;0,-Prob!G33,Prob!G33)</f>
        <v>4.5516613563950848E-4</v>
      </c>
      <c r="H33" s="34">
        <f>IF(EV!H33&lt;0,-Prob!H33,Prob!H33)</f>
        <v>4.5516613563950848E-4</v>
      </c>
      <c r="I33" s="34">
        <f>IF(EV!I33&lt;0,-Prob!I33,Prob!I33)</f>
        <v>4.5516613563950848E-4</v>
      </c>
      <c r="J33" s="34">
        <f>IF(EV!J33&lt;0,-Prob!J33,Prob!J33)</f>
        <v>4.5516613563950848E-4</v>
      </c>
      <c r="K33" s="34">
        <f>IF(EV!K33&lt;0,-Prob!K33,Prob!K33)</f>
        <v>-1.6806134238997238E-3</v>
      </c>
      <c r="N33"/>
      <c r="O33"/>
      <c r="P33"/>
    </row>
    <row r="34" spans="1:16" ht="15.75" x14ac:dyDescent="0.25">
      <c r="A34" s="45">
        <v>6</v>
      </c>
      <c r="B34" s="34">
        <f>IF(EV!B34&lt;0,-Prob!B34,Prob!B34)</f>
        <v>-3.1511501698119817E-4</v>
      </c>
      <c r="C34" s="34">
        <f>IF(EV!C34&lt;0,-Prob!C34,Prob!C34)</f>
        <v>-4.5516613563950848E-4</v>
      </c>
      <c r="D34" s="34">
        <f>IF(EV!D34&lt;0,-Prob!D34,Prob!D34)</f>
        <v>-4.5516613563950848E-4</v>
      </c>
      <c r="E34" s="34">
        <f>IF(EV!E34&lt;0,-Prob!E34,Prob!E34)</f>
        <v>-4.5516613563950848E-4</v>
      </c>
      <c r="F34" s="34">
        <f>IF(EV!F34&lt;0,-Prob!F34,Prob!F34)</f>
        <v>-4.5516613563950848E-4</v>
      </c>
      <c r="G34" s="34">
        <f>IF(EV!G34&lt;0,-Prob!G34,Prob!G34)</f>
        <v>-4.5516613563950848E-4</v>
      </c>
      <c r="H34" s="34">
        <f>IF(EV!H34&lt;0,-Prob!H34,Prob!H34)</f>
        <v>-4.5516613563950848E-4</v>
      </c>
      <c r="I34" s="34">
        <f>IF(EV!I34&lt;0,-Prob!I34,Prob!I34)</f>
        <v>-4.5516613563950848E-4</v>
      </c>
      <c r="J34" s="34">
        <f>IF(EV!J34&lt;0,-Prob!J34,Prob!J34)</f>
        <v>-4.5516613563950848E-4</v>
      </c>
      <c r="K34" s="34">
        <f>IF(EV!K34&lt;0,-Prob!K34,Prob!K34)</f>
        <v>-1.6806134238997238E-3</v>
      </c>
      <c r="N34"/>
      <c r="O34"/>
      <c r="P34"/>
    </row>
    <row r="35" spans="1:16" x14ac:dyDescent="0.25">
      <c r="A35" s="45">
        <v>7</v>
      </c>
      <c r="B35" s="34">
        <f>IF(EV!B35&lt;0,-Prob!B35,Prob!B35)</f>
        <v>-3.1511501698119817E-4</v>
      </c>
      <c r="C35" s="34">
        <f>IF(EV!C35&lt;0,-Prob!C35,Prob!C35)</f>
        <v>-4.5516613563950848E-4</v>
      </c>
      <c r="D35" s="34">
        <f>IF(EV!D35&lt;0,-Prob!D35,Prob!D35)</f>
        <v>-4.5516613563950848E-4</v>
      </c>
      <c r="E35" s="34">
        <f>IF(EV!E35&lt;0,-Prob!E35,Prob!E35)</f>
        <v>-4.5516613563950848E-4</v>
      </c>
      <c r="F35" s="34">
        <f>IF(EV!F35&lt;0,-Prob!F35,Prob!F35)</f>
        <v>-4.5516613563950848E-4</v>
      </c>
      <c r="G35" s="34">
        <f>IF(EV!G35&lt;0,-Prob!G35,Prob!G35)</f>
        <v>4.5516613563950848E-4</v>
      </c>
      <c r="H35" s="34">
        <f>IF(EV!H35&lt;0,-Prob!H35,Prob!H35)</f>
        <v>-4.5516613563950848E-4</v>
      </c>
      <c r="I35" s="34">
        <f>IF(EV!I35&lt;0,-Prob!I35,Prob!I35)</f>
        <v>-4.5516613563950848E-4</v>
      </c>
      <c r="J35" s="34">
        <f>IF(EV!J35&lt;0,-Prob!J35,Prob!J35)</f>
        <v>-4.5516613563950848E-4</v>
      </c>
      <c r="K35" s="34">
        <f>IF(EV!K35&lt;0,-Prob!K35,Prob!K35)</f>
        <v>-1.6806134238997238E-3</v>
      </c>
    </row>
    <row r="36" spans="1:16" x14ac:dyDescent="0.25">
      <c r="A36" s="45">
        <v>8</v>
      </c>
      <c r="B36" s="34">
        <f>IF(EV!B36&lt;0,-Prob!B36,Prob!B36)</f>
        <v>-3.1511501698119817E-4</v>
      </c>
      <c r="C36" s="34">
        <f>IF(EV!C36&lt;0,-Prob!C36,Prob!C36)</f>
        <v>-4.5516613563950848E-4</v>
      </c>
      <c r="D36" s="34">
        <f>IF(EV!D36&lt;0,-Prob!D36,Prob!D36)</f>
        <v>4.5516613563950848E-4</v>
      </c>
      <c r="E36" s="34">
        <f>IF(EV!E36&lt;0,-Prob!E36,Prob!E36)</f>
        <v>4.5516613563950848E-4</v>
      </c>
      <c r="F36" s="34">
        <f>IF(EV!F36&lt;0,-Prob!F36,Prob!F36)</f>
        <v>4.5516613563950848E-4</v>
      </c>
      <c r="G36" s="34">
        <f>IF(EV!G36&lt;0,-Prob!G36,Prob!G36)</f>
        <v>4.5516613563950848E-4</v>
      </c>
      <c r="H36" s="34">
        <f>IF(EV!H36&lt;0,-Prob!H36,Prob!H36)</f>
        <v>4.5516613563950848E-4</v>
      </c>
      <c r="I36" s="34">
        <f>IF(EV!I36&lt;0,-Prob!I36,Prob!I36)</f>
        <v>-4.5516613563950848E-4</v>
      </c>
      <c r="J36" s="34">
        <f>IF(EV!J36&lt;0,-Prob!J36,Prob!J36)</f>
        <v>-4.5516613563950848E-4</v>
      </c>
      <c r="K36" s="34">
        <f>IF(EV!K36&lt;0,-Prob!K36,Prob!K36)</f>
        <v>-1.6806134238997238E-3</v>
      </c>
    </row>
    <row r="37" spans="1:16" x14ac:dyDescent="0.25">
      <c r="A37" s="45">
        <v>9</v>
      </c>
      <c r="B37" s="34">
        <f>IF(EV!B37&lt;0,-Prob!B37,Prob!B37)</f>
        <v>-3.1511501698119817E-4</v>
      </c>
      <c r="C37" s="34">
        <f>IF(EV!C37&lt;0,-Prob!C37,Prob!C37)</f>
        <v>4.5516613563950848E-4</v>
      </c>
      <c r="D37" s="34">
        <f>IF(EV!D37&lt;0,-Prob!D37,Prob!D37)</f>
        <v>4.5516613563950848E-4</v>
      </c>
      <c r="E37" s="34">
        <f>IF(EV!E37&lt;0,-Prob!E37,Prob!E37)</f>
        <v>4.5516613563950848E-4</v>
      </c>
      <c r="F37" s="34">
        <f>IF(EV!F37&lt;0,-Prob!F37,Prob!F37)</f>
        <v>4.5516613563950848E-4</v>
      </c>
      <c r="G37" s="34">
        <f>IF(EV!G37&lt;0,-Prob!G37,Prob!G37)</f>
        <v>4.5516613563950848E-4</v>
      </c>
      <c r="H37" s="34">
        <f>IF(EV!H37&lt;0,-Prob!H37,Prob!H37)</f>
        <v>4.5516613563950848E-4</v>
      </c>
      <c r="I37" s="34">
        <f>IF(EV!I37&lt;0,-Prob!I37,Prob!I37)</f>
        <v>4.5516613563950848E-4</v>
      </c>
      <c r="J37" s="34">
        <f>IF(EV!J37&lt;0,-Prob!J37,Prob!J37)</f>
        <v>-4.5516613563950848E-4</v>
      </c>
      <c r="K37" s="34">
        <f>IF(EV!K37&lt;0,-Prob!K37,Prob!K37)</f>
        <v>-1.6806134238997238E-3</v>
      </c>
    </row>
    <row r="38" spans="1:16" x14ac:dyDescent="0.25">
      <c r="A38" s="67">
        <v>10</v>
      </c>
      <c r="B38" s="68">
        <f>IF(EV!B38&lt;0,-Prob!B38,Prob!B38)</f>
        <v>5.0418402716991707E-3</v>
      </c>
      <c r="C38" s="68">
        <f>IF(EV!C38&lt;0,-Prob!C38,Prob!C38)</f>
        <v>7.2826581702321357E-3</v>
      </c>
      <c r="D38" s="68">
        <f>IF(EV!D38&lt;0,-Prob!D38,Prob!D38)</f>
        <v>7.2826581702321357E-3</v>
      </c>
      <c r="E38" s="68">
        <f>IF(EV!E38&lt;0,-Prob!E38,Prob!E38)</f>
        <v>7.2826581702321357E-3</v>
      </c>
      <c r="F38" s="68">
        <f>IF(EV!F38&lt;0,-Prob!F38,Prob!F38)</f>
        <v>7.2826581702321357E-3</v>
      </c>
      <c r="G38" s="68">
        <f>IF(EV!G38&lt;0,-Prob!G38,Prob!G38)</f>
        <v>7.2826581702321357E-3</v>
      </c>
      <c r="H38" s="68">
        <f>IF(EV!H38&lt;0,-Prob!H38,Prob!H38)</f>
        <v>7.2826581702321357E-3</v>
      </c>
      <c r="I38" s="68">
        <f>IF(EV!I38&lt;0,-Prob!I38,Prob!I38)</f>
        <v>7.2826581702321357E-3</v>
      </c>
      <c r="J38" s="68">
        <f>IF(EV!J38&lt;0,-Prob!J38,Prob!J38)</f>
        <v>7.2826581702321357E-3</v>
      </c>
      <c r="K38" s="68">
        <f>IF(EV!K38&lt;0,-Prob!K38,Prob!K38)</f>
        <v>2.688981478239558E-2</v>
      </c>
    </row>
    <row r="39" spans="1:16" ht="15.75" thickBot="1" x14ac:dyDescent="0.3">
      <c r="A39" s="74" t="s">
        <v>39</v>
      </c>
      <c r="B39" s="79" t="s">
        <v>1</v>
      </c>
      <c r="C39" s="80">
        <v>2</v>
      </c>
      <c r="D39" s="80">
        <v>3</v>
      </c>
      <c r="E39" s="80">
        <v>4</v>
      </c>
      <c r="F39" s="80">
        <v>5</v>
      </c>
      <c r="G39" s="80">
        <v>6</v>
      </c>
      <c r="H39" s="80">
        <v>7</v>
      </c>
      <c r="I39" s="80">
        <v>8</v>
      </c>
      <c r="J39" s="80">
        <v>9</v>
      </c>
      <c r="K39" s="81">
        <v>10</v>
      </c>
    </row>
    <row r="40" spans="1:16" x14ac:dyDescent="0.25">
      <c r="A40" s="78" t="s">
        <v>41</v>
      </c>
      <c r="B40" s="82">
        <f>-(SUMIF(B29:B38,"&lt;0")+SUMIF(B19:B27,"&lt;0") +SUMIF(B3:B17,"&lt;0"))</f>
        <v>4.5061447428311342E-2</v>
      </c>
      <c r="C40" s="83">
        <f t="shared" ref="C40:K40" si="0">-(SUMIF(C29:C38,"&lt;0")+SUMIF(C19:C27,"&lt;0") +SUMIF(C3:C17,"&lt;0"))</f>
        <v>4.3695949021392816E-2</v>
      </c>
      <c r="D40" s="83">
        <f t="shared" si="0"/>
        <v>3.8233955393718717E-2</v>
      </c>
      <c r="E40" s="83">
        <f t="shared" si="0"/>
        <v>3.8233955393718717E-2</v>
      </c>
      <c r="F40" s="83">
        <f t="shared" si="0"/>
        <v>3.7323623122439704E-2</v>
      </c>
      <c r="G40" s="83">
        <f t="shared" si="0"/>
        <v>3.0496131087847076E-2</v>
      </c>
      <c r="H40" s="83">
        <f t="shared" si="0"/>
        <v>3.9144287664997737E-2</v>
      </c>
      <c r="I40" s="83">
        <f t="shared" si="0"/>
        <v>4.3695949021392816E-2</v>
      </c>
      <c r="J40" s="83">
        <f t="shared" si="0"/>
        <v>5.3254437869822494E-2</v>
      </c>
      <c r="K40" s="84">
        <f t="shared" si="0"/>
        <v>0.22520219880256304</v>
      </c>
    </row>
    <row r="41" spans="1:16" ht="15.75" thickBot="1" x14ac:dyDescent="0.3">
      <c r="A41" s="78" t="s">
        <v>42</v>
      </c>
      <c r="B41" s="85">
        <f>B40</f>
        <v>4.5061447428311342E-2</v>
      </c>
      <c r="C41" s="86">
        <f t="shared" ref="C41:K41" si="1">C40</f>
        <v>4.3695949021392816E-2</v>
      </c>
      <c r="D41" s="86">
        <f t="shared" si="1"/>
        <v>3.8233955393718717E-2</v>
      </c>
      <c r="E41" s="86">
        <f t="shared" si="1"/>
        <v>3.8233955393718717E-2</v>
      </c>
      <c r="F41" s="86">
        <f t="shared" si="1"/>
        <v>3.7323623122439704E-2</v>
      </c>
      <c r="G41" s="86">
        <f t="shared" si="1"/>
        <v>3.0496131087847076E-2</v>
      </c>
      <c r="H41" s="86">
        <f t="shared" si="1"/>
        <v>3.9144287664997737E-2</v>
      </c>
      <c r="I41" s="86">
        <f t="shared" si="1"/>
        <v>4.3695949021392816E-2</v>
      </c>
      <c r="J41" s="86">
        <f t="shared" si="1"/>
        <v>5.3254437869822494E-2</v>
      </c>
      <c r="K41" s="87">
        <f t="shared" si="1"/>
        <v>0.22520219880256304</v>
      </c>
    </row>
    <row r="42" spans="1:16" x14ac:dyDescent="0.25">
      <c r="A42" s="78" t="s">
        <v>40</v>
      </c>
      <c r="B42" s="82">
        <f>SUMIF(B29:B38,"&gt;0")+SUMIF(B19:B27,"&gt;0") +SUMIF(B3:B17,"&gt;0")</f>
        <v>8.1929904415111512E-3</v>
      </c>
      <c r="C42" s="83">
        <f t="shared" ref="C42:K42" si="2">SUMIF(C29:C38,"&gt;0")+SUMIF(C19:C27,"&gt;0") +SUMIF(C3:C17,"&gt;0")</f>
        <v>3.3227127901684125E-2</v>
      </c>
      <c r="D42" s="83">
        <f t="shared" si="2"/>
        <v>3.8689121529358224E-2</v>
      </c>
      <c r="E42" s="83">
        <f t="shared" si="2"/>
        <v>3.8689121529358224E-2</v>
      </c>
      <c r="F42" s="83">
        <f t="shared" si="2"/>
        <v>3.9599453800637244E-2</v>
      </c>
      <c r="G42" s="83">
        <f t="shared" si="2"/>
        <v>4.6426945835229869E-2</v>
      </c>
      <c r="H42" s="83">
        <f t="shared" si="2"/>
        <v>3.7778789258079204E-2</v>
      </c>
      <c r="I42" s="83">
        <f t="shared" si="2"/>
        <v>3.3227127901684125E-2</v>
      </c>
      <c r="J42" s="83">
        <f t="shared" si="2"/>
        <v>2.3668639053254441E-2</v>
      </c>
      <c r="K42" s="84">
        <f t="shared" si="2"/>
        <v>5.8821469836490343E-2</v>
      </c>
    </row>
    <row r="43" spans="1:16" ht="15.75" thickBot="1" x14ac:dyDescent="0.3">
      <c r="A43" s="78" t="s">
        <v>43</v>
      </c>
      <c r="B43" s="85">
        <f>B42</f>
        <v>8.1929904415111512E-3</v>
      </c>
      <c r="C43" s="86">
        <f t="shared" ref="C43:K43" si="3">C42</f>
        <v>3.3227127901684125E-2</v>
      </c>
      <c r="D43" s="86">
        <f t="shared" si="3"/>
        <v>3.8689121529358224E-2</v>
      </c>
      <c r="E43" s="86">
        <f t="shared" si="3"/>
        <v>3.8689121529358224E-2</v>
      </c>
      <c r="F43" s="86">
        <f t="shared" si="3"/>
        <v>3.9599453800637244E-2</v>
      </c>
      <c r="G43" s="86">
        <f t="shared" si="3"/>
        <v>4.6426945835229869E-2</v>
      </c>
      <c r="H43" s="86">
        <f t="shared" si="3"/>
        <v>3.7778789258079204E-2</v>
      </c>
      <c r="I43" s="86">
        <f t="shared" si="3"/>
        <v>3.3227127901684125E-2</v>
      </c>
      <c r="J43" s="86">
        <f t="shared" si="3"/>
        <v>2.3668639053254441E-2</v>
      </c>
      <c r="K43" s="87">
        <f t="shared" si="3"/>
        <v>5.8821469836490343E-2</v>
      </c>
    </row>
    <row r="44" spans="1:16" ht="15.75" thickBot="1" x14ac:dyDescent="0.3">
      <c r="A44" s="78" t="s">
        <v>2</v>
      </c>
      <c r="B44" s="89">
        <f>B42+B40</f>
        <v>5.3254437869822494E-2</v>
      </c>
      <c r="C44" s="75">
        <f t="shared" ref="C44:K44" si="4">C42+C40</f>
        <v>7.6923076923076941E-2</v>
      </c>
      <c r="D44" s="75">
        <f t="shared" si="4"/>
        <v>7.6923076923076941E-2</v>
      </c>
      <c r="E44" s="75">
        <f t="shared" si="4"/>
        <v>7.6923076923076941E-2</v>
      </c>
      <c r="F44" s="75">
        <f t="shared" si="4"/>
        <v>7.6923076923076955E-2</v>
      </c>
      <c r="G44" s="75">
        <f t="shared" si="4"/>
        <v>7.6923076923076941E-2</v>
      </c>
      <c r="H44" s="75">
        <f t="shared" si="4"/>
        <v>7.6923076923076941E-2</v>
      </c>
      <c r="I44" s="75">
        <f t="shared" si="4"/>
        <v>7.6923076923076941E-2</v>
      </c>
      <c r="J44" s="75">
        <f t="shared" si="4"/>
        <v>7.6923076923076927E-2</v>
      </c>
      <c r="K44" s="90">
        <f t="shared" si="4"/>
        <v>0.28402366863905337</v>
      </c>
      <c r="L44" s="76">
        <f>SUM(B44:K44)-C47</f>
        <v>1.0000000000000002</v>
      </c>
    </row>
    <row r="45" spans="1:16" ht="15.75" thickBot="1" x14ac:dyDescent="0.3">
      <c r="A45" s="88" t="s">
        <v>44</v>
      </c>
      <c r="B45" s="91">
        <f>B42-B40</f>
        <v>-3.6868456986800191E-2</v>
      </c>
      <c r="C45" s="69">
        <f t="shared" ref="C45:K45" si="5">C42-C40</f>
        <v>-1.0468821119708691E-2</v>
      </c>
      <c r="D45" s="69">
        <f t="shared" si="5"/>
        <v>4.5516613563950648E-4</v>
      </c>
      <c r="E45" s="69">
        <f t="shared" si="5"/>
        <v>4.5516613563950648E-4</v>
      </c>
      <c r="F45" s="69">
        <f t="shared" si="5"/>
        <v>2.2758306781975393E-3</v>
      </c>
      <c r="G45" s="69">
        <f t="shared" si="5"/>
        <v>1.5930814747382793E-2</v>
      </c>
      <c r="H45" s="69">
        <f t="shared" si="5"/>
        <v>-1.3654984069185333E-3</v>
      </c>
      <c r="I45" s="69">
        <f t="shared" si="5"/>
        <v>-1.0468821119708691E-2</v>
      </c>
      <c r="J45" s="69">
        <f t="shared" si="5"/>
        <v>-2.9585798816568053E-2</v>
      </c>
      <c r="K45" s="70">
        <f t="shared" si="5"/>
        <v>-0.1663807289660727</v>
      </c>
      <c r="L45" s="77">
        <f>SUM(B45:K45)</f>
        <v>-0.23602114771891752</v>
      </c>
    </row>
    <row r="46" spans="1:16" x14ac:dyDescent="0.25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6" x14ac:dyDescent="0.25">
      <c r="A47" s="585" t="s">
        <v>11</v>
      </c>
      <c r="B47" s="586"/>
      <c r="C47" s="34">
        <f>IF(EV!H41&lt;0,-Prob!C40,Prob!C40)</f>
        <v>-4.7337278106508882E-2</v>
      </c>
    </row>
    <row r="48" spans="1:16" x14ac:dyDescent="0.25">
      <c r="C48" s="73">
        <f>SUM(B45:K45)</f>
        <v>-0.23602114771891752</v>
      </c>
    </row>
    <row r="49" spans="2:3" x14ac:dyDescent="0.25">
      <c r="B49" s="40" t="s">
        <v>2</v>
      </c>
      <c r="C49" s="73">
        <f>C48+C47</f>
        <v>-0.28335842582542642</v>
      </c>
    </row>
  </sheetData>
  <sheetProtection sheet="1" objects="1" scenarios="1"/>
  <mergeCells count="11">
    <mergeCell ref="A1:U1"/>
    <mergeCell ref="A47:B47"/>
    <mergeCell ref="M7:N7"/>
    <mergeCell ref="M8:N8"/>
    <mergeCell ref="M3:R3"/>
    <mergeCell ref="M10:S10"/>
    <mergeCell ref="M4:N4"/>
    <mergeCell ref="M5:N5"/>
    <mergeCell ref="M6:N6"/>
    <mergeCell ref="M16:S16"/>
    <mergeCell ref="M22:S22"/>
  </mergeCells>
  <phoneticPr fontId="16" type="noConversion"/>
  <conditionalFormatting sqref="B3:K17 B19:K27 B29:K38 B40:K46">
    <cfRule type="containsText" dxfId="167" priority="23" operator="containsText" text="R">
      <formula>NOT(ISERROR(SEARCH("R",B3)))</formula>
    </cfRule>
    <cfRule type="containsText" dxfId="166" priority="24" operator="containsText" text="D">
      <formula>NOT(ISERROR(SEARCH("D",B3)))</formula>
    </cfRule>
    <cfRule type="containsText" dxfId="165" priority="25" operator="containsText" text="S">
      <formula>NOT(ISERROR(SEARCH("S",B3)))</formula>
    </cfRule>
    <cfRule type="containsText" dxfId="164" priority="26" operator="containsText" text="H">
      <formula>NOT(ISERROR(SEARCH("H",B3)))</formula>
    </cfRule>
  </conditionalFormatting>
  <conditionalFormatting sqref="B3:K17 B19:K27 B29:K38 B40:K46">
    <cfRule type="containsText" dxfId="163" priority="22" operator="containsText" text="P">
      <formula>NOT(ISERROR(SEARCH("P",B3)))</formula>
    </cfRule>
  </conditionalFormatting>
  <conditionalFormatting sqref="B3:K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38 B40:K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ntainsText" dxfId="162" priority="12" operator="containsText" text="R">
      <formula>NOT(ISERROR(SEARCH("R",C47)))</formula>
    </cfRule>
    <cfRule type="containsText" dxfId="161" priority="13" operator="containsText" text="D">
      <formula>NOT(ISERROR(SEARCH("D",C47)))</formula>
    </cfRule>
    <cfRule type="containsText" dxfId="160" priority="14" operator="containsText" text="S">
      <formula>NOT(ISERROR(SEARCH("S",C47)))</formula>
    </cfRule>
    <cfRule type="containsText" dxfId="159" priority="15" operator="containsText" text="H">
      <formula>NOT(ISERROR(SEARCH("H",C47)))</formula>
    </cfRule>
  </conditionalFormatting>
  <conditionalFormatting sqref="C47">
    <cfRule type="containsText" dxfId="158" priority="11" operator="containsText" text="P">
      <formula>NOT(ISERROR(SEARCH("P",C47)))</formula>
    </cfRule>
  </conditionalFormatting>
  <conditionalFormatting sqref="C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ellIs" dxfId="157" priority="413" operator="notEqual">
      <formula>$P$31</formula>
    </cfRule>
    <cfRule type="cellIs" dxfId="156" priority="414" operator="equal">
      <formula>$P$31</formula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AD62"/>
  <sheetViews>
    <sheetView topLeftCell="A4" zoomScale="90" zoomScaleNormal="90" zoomScalePageLayoutView="90" workbookViewId="0">
      <selection activeCell="Z7" sqref="Z7"/>
    </sheetView>
  </sheetViews>
  <sheetFormatPr defaultColWidth="8.75" defaultRowHeight="15.75" x14ac:dyDescent="0.25"/>
  <cols>
    <col min="1" max="17" width="8.75" customWidth="1"/>
    <col min="18" max="18" width="8.75" style="156" customWidth="1"/>
    <col min="21" max="21" width="8.75" style="156" customWidth="1"/>
    <col min="22" max="22" width="9.75" bestFit="1" customWidth="1"/>
    <col min="25" max="25" width="8.75" style="420"/>
  </cols>
  <sheetData>
    <row r="2" spans="1:30" x14ac:dyDescent="0.25">
      <c r="R2" s="426" t="s">
        <v>122</v>
      </c>
      <c r="S2" s="427">
        <f>'WL Prob'!P29</f>
        <v>0.41373164288216041</v>
      </c>
      <c r="T2" s="426" t="s">
        <v>123</v>
      </c>
      <c r="U2" s="427">
        <f>'WL Prob'!R29</f>
        <v>0.58626835711783964</v>
      </c>
      <c r="V2" s="427" t="s">
        <v>129</v>
      </c>
      <c r="W2" s="427">
        <f>S2+U2</f>
        <v>1</v>
      </c>
      <c r="X2" s="420" t="s">
        <v>46</v>
      </c>
      <c r="Y2" s="420">
        <f>'WL Prob'!P32</f>
        <v>1.3411604229533713</v>
      </c>
      <c r="Z2" s="420" t="s">
        <v>181</v>
      </c>
      <c r="AA2" s="420">
        <v>1</v>
      </c>
      <c r="AB2" s="426" t="s">
        <v>124</v>
      </c>
      <c r="AC2" s="427">
        <f>Y2*S2-U2*AA2</f>
        <v>-3.1387851960808177E-2</v>
      </c>
      <c r="AD2" s="420"/>
    </row>
    <row r="3" spans="1:30" ht="18.75" x14ac:dyDescent="0.3">
      <c r="A3" s="613" t="s">
        <v>317</v>
      </c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  <c r="R3" s="613"/>
      <c r="S3" s="613"/>
      <c r="T3" s="613"/>
      <c r="U3" s="613"/>
      <c r="V3" s="613"/>
      <c r="W3" s="613"/>
    </row>
    <row r="4" spans="1:30" x14ac:dyDescent="0.25">
      <c r="R4" s="420" t="s">
        <v>120</v>
      </c>
      <c r="S4" s="420">
        <f>$S$2</f>
        <v>0.41373164288216041</v>
      </c>
      <c r="T4" s="420" t="s">
        <v>121</v>
      </c>
      <c r="U4" s="420">
        <f>$U$2</f>
        <v>0.58626835711783964</v>
      </c>
      <c r="V4" s="420" t="s">
        <v>129</v>
      </c>
      <c r="W4" s="420">
        <f>S4+U4</f>
        <v>1</v>
      </c>
      <c r="X4" s="420" t="s">
        <v>46</v>
      </c>
      <c r="Y4" s="420">
        <f>Y2</f>
        <v>1.3411604229533713</v>
      </c>
      <c r="Z4" s="420" t="s">
        <v>142</v>
      </c>
      <c r="AA4" s="420">
        <f>AA2</f>
        <v>1</v>
      </c>
      <c r="AB4" s="420" t="s">
        <v>47</v>
      </c>
      <c r="AC4" s="420">
        <f>S4*Y4-U4*AA4</f>
        <v>-3.1387851960808177E-2</v>
      </c>
    </row>
    <row r="5" spans="1:30" ht="16.5" thickBot="1" x14ac:dyDescent="0.3">
      <c r="Y5" s="612" t="s">
        <v>313</v>
      </c>
      <c r="Z5" s="612"/>
    </row>
    <row r="6" spans="1:30" ht="16.5" thickBot="1" x14ac:dyDescent="0.3">
      <c r="A6" s="102"/>
      <c r="B6" s="102">
        <v>1</v>
      </c>
      <c r="C6" s="137">
        <v>0</v>
      </c>
      <c r="D6" s="134">
        <v>-1</v>
      </c>
      <c r="E6" s="116">
        <v>-2</v>
      </c>
      <c r="F6" s="116">
        <v>-3</v>
      </c>
      <c r="G6" s="116">
        <v>-4</v>
      </c>
      <c r="H6" s="116">
        <v>-5</v>
      </c>
      <c r="I6" s="116">
        <v>-6</v>
      </c>
      <c r="J6" s="116">
        <v>-7</v>
      </c>
      <c r="K6" s="116">
        <v>-8</v>
      </c>
      <c r="L6" s="116">
        <v>-9</v>
      </c>
      <c r="M6" s="104">
        <v>-10</v>
      </c>
      <c r="N6" t="s">
        <v>129</v>
      </c>
      <c r="R6" t="s">
        <v>310</v>
      </c>
      <c r="S6" t="s">
        <v>307</v>
      </c>
      <c r="T6" t="s">
        <v>46</v>
      </c>
      <c r="U6" s="156" t="s">
        <v>142</v>
      </c>
      <c r="V6" s="259" t="s">
        <v>306</v>
      </c>
      <c r="W6" s="388" t="s">
        <v>310</v>
      </c>
      <c r="X6" s="388" t="s">
        <v>307</v>
      </c>
      <c r="Y6" s="413" t="s">
        <v>48</v>
      </c>
      <c r="Z6" s="410" t="s">
        <v>125</v>
      </c>
      <c r="AA6" s="411" t="s">
        <v>130</v>
      </c>
      <c r="AB6" s="414" t="s">
        <v>47</v>
      </c>
      <c r="AC6" s="421" t="s">
        <v>310</v>
      </c>
      <c r="AD6" s="418" t="s">
        <v>307</v>
      </c>
    </row>
    <row r="7" spans="1:30" x14ac:dyDescent="0.25">
      <c r="A7" s="100">
        <v>1</v>
      </c>
      <c r="B7" s="95">
        <f>C7*S4</f>
        <v>0.41373164288216041</v>
      </c>
      <c r="C7" s="95">
        <v>1</v>
      </c>
      <c r="D7" s="135">
        <f>C7*U4</f>
        <v>0.58626835711783964</v>
      </c>
      <c r="E7" s="108"/>
      <c r="F7" s="108"/>
      <c r="G7" s="108"/>
      <c r="H7" s="108"/>
      <c r="I7" s="108"/>
      <c r="J7" s="108"/>
      <c r="K7" s="108"/>
      <c r="L7" s="108"/>
      <c r="M7" s="57"/>
      <c r="N7">
        <f>B7+D7</f>
        <v>1</v>
      </c>
      <c r="R7">
        <f>S4</f>
        <v>0.41373164288216041</v>
      </c>
      <c r="S7">
        <f>U4</f>
        <v>0.58626835711783964</v>
      </c>
      <c r="T7">
        <f>Y4</f>
        <v>1.3411604229533713</v>
      </c>
      <c r="U7">
        <f>A7</f>
        <v>1</v>
      </c>
      <c r="V7" s="239">
        <f>SUM(C7)</f>
        <v>1</v>
      </c>
      <c r="W7" s="100">
        <f t="shared" ref="W7:W16" si="0">B7</f>
        <v>0.41373164288216041</v>
      </c>
      <c r="X7" s="95">
        <f>D7</f>
        <v>0.58626835711783964</v>
      </c>
      <c r="Y7" s="157">
        <f>B7-D7</f>
        <v>-0.17253671423567923</v>
      </c>
      <c r="Z7" s="57">
        <f>W7*T7</f>
        <v>0.55488050515703147</v>
      </c>
      <c r="AA7" s="100">
        <f>U7*X7</f>
        <v>0.58626835711783964</v>
      </c>
      <c r="AB7" s="222">
        <f>Z7-AA7</f>
        <v>-3.1387851960808177E-2</v>
      </c>
      <c r="AC7" s="424">
        <f>(AB7+X7*AD7)/W7</f>
        <v>1.3411604229533713</v>
      </c>
      <c r="AD7" s="95">
        <f>AA4</f>
        <v>1</v>
      </c>
    </row>
    <row r="8" spans="1:30" x14ac:dyDescent="0.25">
      <c r="A8" s="98">
        <v>2</v>
      </c>
      <c r="B8" s="97">
        <f>C8*S4</f>
        <v>0.54622204413945596</v>
      </c>
      <c r="C8" s="97">
        <f>1/(1-S4*U4)</f>
        <v>1.3202327004391869</v>
      </c>
      <c r="D8" s="128">
        <f>C8*U4</f>
        <v>0.77401065629973109</v>
      </c>
      <c r="E8" s="1">
        <f>D8*U4</f>
        <v>0.4537779558605442</v>
      </c>
      <c r="F8" s="1"/>
      <c r="G8" s="1"/>
      <c r="H8" s="1"/>
      <c r="I8" s="1"/>
      <c r="J8" s="1"/>
      <c r="K8" s="1"/>
      <c r="L8" s="1"/>
      <c r="M8" s="9"/>
      <c r="N8">
        <f>B8+E8</f>
        <v>1.0000000000000002</v>
      </c>
      <c r="R8">
        <f>R7</f>
        <v>0.41373164288216041</v>
      </c>
      <c r="S8">
        <f>S7</f>
        <v>0.58626835711783964</v>
      </c>
      <c r="T8">
        <f>T7</f>
        <v>1.3411604229533713</v>
      </c>
      <c r="U8">
        <f t="shared" ref="U8:U16" si="1">A8</f>
        <v>2</v>
      </c>
      <c r="V8" s="98">
        <f>SUM(C8:D8)</f>
        <v>2.094243356738918</v>
      </c>
      <c r="W8" s="239">
        <f t="shared" si="0"/>
        <v>0.54622204413945596</v>
      </c>
      <c r="X8" s="97">
        <f>E8</f>
        <v>0.4537779558605442</v>
      </c>
      <c r="Y8" s="158">
        <f>B8-E8</f>
        <v>9.2444088278911762E-2</v>
      </c>
      <c r="Z8" s="9">
        <f t="shared" ref="Z8:Z16" si="2">W8*T8</f>
        <v>0.73257138774452779</v>
      </c>
      <c r="AA8" s="98">
        <f t="shared" ref="AA8:AA16" si="3">U8*X8</f>
        <v>0.9075559117210884</v>
      </c>
      <c r="AB8" s="223">
        <f t="shared" ref="AB8:AB16" si="4">Z8-AA8</f>
        <v>-0.17498452397656061</v>
      </c>
      <c r="AC8" s="422">
        <f t="shared" ref="AC8:AC16" si="5">(AB8+X8*AD8)/W8</f>
        <v>1.3411604229533713</v>
      </c>
      <c r="AD8" s="97">
        <f>AD7*2</f>
        <v>2</v>
      </c>
    </row>
    <row r="9" spans="1:30" x14ac:dyDescent="0.25">
      <c r="A9" s="98">
        <v>3</v>
      </c>
      <c r="B9" s="97">
        <f>C9*S4</f>
        <v>0.60863716620300201</v>
      </c>
      <c r="C9" s="97">
        <f>1/(1-U4*S4/(1-U4*S4))</f>
        <v>1.4710916524611941</v>
      </c>
      <c r="D9" s="128">
        <f>C9*U4*C8</f>
        <v>1.1386406153985447</v>
      </c>
      <c r="E9" s="1">
        <f>D9*(U4)</f>
        <v>0.66754896293735067</v>
      </c>
      <c r="F9" s="1">
        <f>E9*U4</f>
        <v>0.39136283379699821</v>
      </c>
      <c r="G9" s="1"/>
      <c r="H9" s="1"/>
      <c r="I9" s="1"/>
      <c r="J9" s="1"/>
      <c r="K9" s="1"/>
      <c r="L9" s="1"/>
      <c r="M9" s="9"/>
      <c r="N9">
        <f>B9+F9</f>
        <v>1.0000000000000002</v>
      </c>
      <c r="R9">
        <f t="shared" ref="R9:R16" si="6">R8</f>
        <v>0.41373164288216041</v>
      </c>
      <c r="S9">
        <f t="shared" ref="S9:S16" si="7">S8</f>
        <v>0.58626835711783964</v>
      </c>
      <c r="T9">
        <f t="shared" ref="T9:T16" si="8">T8</f>
        <v>1.3411604229533713</v>
      </c>
      <c r="U9">
        <f t="shared" si="1"/>
        <v>3</v>
      </c>
      <c r="V9" s="98">
        <f>SUM(C9:E9)</f>
        <v>3.2772812307970898</v>
      </c>
      <c r="W9" s="239">
        <f t="shared" si="0"/>
        <v>0.60863716620300201</v>
      </c>
      <c r="X9" s="97">
        <f>F9</f>
        <v>0.39136283379699821</v>
      </c>
      <c r="Y9" s="158">
        <f>B9-F9</f>
        <v>0.2172743324060038</v>
      </c>
      <c r="Z9" s="9">
        <f t="shared" si="2"/>
        <v>0.8162800792499596</v>
      </c>
      <c r="AA9" s="98">
        <f t="shared" si="3"/>
        <v>1.1740885013909947</v>
      </c>
      <c r="AB9" s="223">
        <f t="shared" si="4"/>
        <v>-0.35780842214103514</v>
      </c>
      <c r="AC9" s="422">
        <f t="shared" si="5"/>
        <v>1.3411604229533713</v>
      </c>
      <c r="AD9" s="97">
        <f>AD7*3</f>
        <v>3</v>
      </c>
    </row>
    <row r="10" spans="1:30" x14ac:dyDescent="0.25">
      <c r="A10" s="98">
        <v>4</v>
      </c>
      <c r="B10" s="97">
        <f>C10*S4</f>
        <v>0.64326420850828114</v>
      </c>
      <c r="C10" s="97">
        <f>1/(1-U4*S4/(1-U4*S4/(1-U4*S4)))</f>
        <v>1.5547861024772922</v>
      </c>
      <c r="D10" s="128">
        <f>C10*U4*C9</f>
        <v>1.3409322492534299</v>
      </c>
      <c r="E10" s="1">
        <f>D10*U4*C8</f>
        <v>1.0378958502981219</v>
      </c>
      <c r="F10" s="1">
        <f>E10*U4</f>
        <v>0.60848549501370319</v>
      </c>
      <c r="G10" s="1">
        <f>F10*U4</f>
        <v>0.35673579149171919</v>
      </c>
      <c r="H10" s="1"/>
      <c r="I10" s="1"/>
      <c r="J10" s="1"/>
      <c r="K10" s="1"/>
      <c r="L10" s="1"/>
      <c r="M10" s="9"/>
      <c r="N10">
        <f>B10+G10</f>
        <v>1.0000000000000004</v>
      </c>
      <c r="R10">
        <f t="shared" si="6"/>
        <v>0.41373164288216041</v>
      </c>
      <c r="S10">
        <f t="shared" si="7"/>
        <v>0.58626835711783964</v>
      </c>
      <c r="T10">
        <f t="shared" si="8"/>
        <v>1.3411604229533713</v>
      </c>
      <c r="U10">
        <f t="shared" si="1"/>
        <v>4</v>
      </c>
      <c r="V10" s="98">
        <f>SUM(C10:F10)</f>
        <v>4.5420996970425476</v>
      </c>
      <c r="W10" s="239">
        <f t="shared" si="0"/>
        <v>0.64326420850828114</v>
      </c>
      <c r="X10" s="97">
        <f>G10</f>
        <v>0.35673579149171919</v>
      </c>
      <c r="Y10" s="158">
        <f>B10-G10</f>
        <v>0.28652841701656195</v>
      </c>
      <c r="Z10" s="9">
        <f t="shared" si="2"/>
        <v>0.86272049795373196</v>
      </c>
      <c r="AA10" s="98">
        <f t="shared" si="3"/>
        <v>1.4269431659668768</v>
      </c>
      <c r="AB10" s="223">
        <f t="shared" si="4"/>
        <v>-0.5642226680131448</v>
      </c>
      <c r="AC10" s="422">
        <f t="shared" si="5"/>
        <v>1.3411604229533713</v>
      </c>
      <c r="AD10" s="97">
        <f>AD7*4</f>
        <v>4</v>
      </c>
    </row>
    <row r="11" spans="1:30" x14ac:dyDescent="0.25">
      <c r="A11" s="98">
        <v>5</v>
      </c>
      <c r="B11" s="97">
        <f>C11*S4</f>
        <v>0.66422948787519054</v>
      </c>
      <c r="C11" s="97">
        <f>1/(1-U4*S4/(1-U4*S4/(1-U4*S4/(1-U4*S4))))</f>
        <v>1.6054597208180599</v>
      </c>
      <c r="D11" s="128">
        <f>C11*U4*C10</f>
        <v>1.4634116854110379</v>
      </c>
      <c r="E11" s="1">
        <f>D11*U4*C9</f>
        <v>1.2621259733254118</v>
      </c>
      <c r="F11" s="1">
        <f>E11*U4*C8</f>
        <v>0.97689895294653883</v>
      </c>
      <c r="G11" s="1">
        <f>F11*U4</f>
        <v>0.57272494421410503</v>
      </c>
      <c r="H11" s="1">
        <f>G11*U4</f>
        <v>0.33577051212480974</v>
      </c>
      <c r="I11" s="1"/>
      <c r="J11" s="1"/>
      <c r="K11" s="1"/>
      <c r="L11" s="1"/>
      <c r="M11" s="9"/>
      <c r="N11">
        <f>B11+H11</f>
        <v>1.0000000000000002</v>
      </c>
      <c r="R11">
        <f t="shared" si="6"/>
        <v>0.41373164288216041</v>
      </c>
      <c r="S11">
        <f t="shared" si="7"/>
        <v>0.58626835711783964</v>
      </c>
      <c r="T11">
        <f t="shared" si="8"/>
        <v>1.3411604229533713</v>
      </c>
      <c r="U11">
        <f t="shared" si="1"/>
        <v>5</v>
      </c>
      <c r="V11" s="98">
        <f>SUM(C11:G11)</f>
        <v>5.8806212767151536</v>
      </c>
      <c r="W11" s="239">
        <f t="shared" si="0"/>
        <v>0.66422948787519054</v>
      </c>
      <c r="X11" s="97">
        <f>H11</f>
        <v>0.33577051212480974</v>
      </c>
      <c r="Y11" s="158">
        <f>B11-H11</f>
        <v>0.3284589757503808</v>
      </c>
      <c r="Z11" s="9">
        <f t="shared" si="2"/>
        <v>0.89083830089679183</v>
      </c>
      <c r="AA11" s="98">
        <f t="shared" si="3"/>
        <v>1.6788525606240488</v>
      </c>
      <c r="AB11" s="223">
        <f t="shared" si="4"/>
        <v>-0.78801425972725692</v>
      </c>
      <c r="AC11" s="422">
        <f t="shared" si="5"/>
        <v>1.3411604229533713</v>
      </c>
      <c r="AD11" s="97">
        <f>AD7*5</f>
        <v>5</v>
      </c>
    </row>
    <row r="12" spans="1:30" x14ac:dyDescent="0.25">
      <c r="A12" s="98">
        <v>6</v>
      </c>
      <c r="B12" s="97">
        <f>C12*S4</f>
        <v>0.67760068711456678</v>
      </c>
      <c r="C12" s="97">
        <f>1/(1-U4*S4/(1-U4*S4/(1-U4*S4/(1-U4*S4/(1-U4*S4)))))</f>
        <v>1.6377782525750921</v>
      </c>
      <c r="D12" s="128">
        <f>C12*U4*C11</f>
        <v>1.5415264061800196</v>
      </c>
      <c r="E12" s="1">
        <f>D12*U4*C10</f>
        <v>1.4051350693644546</v>
      </c>
      <c r="F12" s="1">
        <f>E12*U4*C9</f>
        <v>1.21186504437209</v>
      </c>
      <c r="G12" s="1">
        <f>F12*U4*C8</f>
        <v>0.93799645834114398</v>
      </c>
      <c r="H12" s="1">
        <f>G12*U4</f>
        <v>0.54991764261401455</v>
      </c>
      <c r="I12" s="1">
        <f>H12*U4</f>
        <v>0.32239931288543361</v>
      </c>
      <c r="J12" s="1"/>
      <c r="K12" s="1"/>
      <c r="L12" s="1"/>
      <c r="M12" s="9"/>
      <c r="N12">
        <f>B12+I12</f>
        <v>1.0000000000000004</v>
      </c>
      <c r="R12">
        <f t="shared" si="6"/>
        <v>0.41373164288216041</v>
      </c>
      <c r="S12">
        <f t="shared" si="7"/>
        <v>0.58626835711783964</v>
      </c>
      <c r="T12">
        <f t="shared" si="8"/>
        <v>1.3411604229533713</v>
      </c>
      <c r="U12">
        <f t="shared" si="1"/>
        <v>6</v>
      </c>
      <c r="V12" s="98">
        <f>SUM(C12:H12)</f>
        <v>7.2842188734468136</v>
      </c>
      <c r="W12" s="239">
        <f t="shared" si="0"/>
        <v>0.67760068711456678</v>
      </c>
      <c r="X12" s="97">
        <f>I12</f>
        <v>0.32239931288543361</v>
      </c>
      <c r="Y12" s="158">
        <f>B12-I12</f>
        <v>0.35520137422913317</v>
      </c>
      <c r="Z12" s="9">
        <f t="shared" si="2"/>
        <v>0.90877122412406741</v>
      </c>
      <c r="AA12" s="98">
        <f t="shared" si="3"/>
        <v>1.9343958773126015</v>
      </c>
      <c r="AB12" s="223">
        <f t="shared" si="4"/>
        <v>-1.025624653188534</v>
      </c>
      <c r="AC12" s="422">
        <f t="shared" si="5"/>
        <v>1.3411604229533716</v>
      </c>
      <c r="AD12" s="97">
        <f>AD7*6</f>
        <v>6</v>
      </c>
    </row>
    <row r="13" spans="1:30" x14ac:dyDescent="0.25">
      <c r="A13" s="98">
        <v>7</v>
      </c>
      <c r="B13" s="97">
        <f>C13*S4</f>
        <v>0.68641335984375196</v>
      </c>
      <c r="C13" s="97">
        <f>1/(1-U4*S4/(1-U4*S4/(1-U4*S4/(1-U4*S4/(1-U4*S4/(1-U4*S4))))))</f>
        <v>1.6590787087543535</v>
      </c>
      <c r="D13" s="128">
        <f>C13*U4*C12</f>
        <v>1.5930101554791471</v>
      </c>
      <c r="E13" s="1">
        <f>D13*U4*C11</f>
        <v>1.4993893197219943</v>
      </c>
      <c r="F13" s="1">
        <f>E13*U4*C10</f>
        <v>1.3667261925098995</v>
      </c>
      <c r="G13" s="1">
        <f>F13*U4*C9</f>
        <v>1.1787391362167403</v>
      </c>
      <c r="H13" s="1">
        <f>G13*U4*C8</f>
        <v>0.91235665242929731</v>
      </c>
      <c r="I13" s="1">
        <f>H13*U4</f>
        <v>0.53488583572525594</v>
      </c>
      <c r="J13" s="1">
        <f>I13*U4</f>
        <v>0.31358664015624849</v>
      </c>
      <c r="K13" s="1"/>
      <c r="L13" s="1"/>
      <c r="M13" s="9"/>
      <c r="N13">
        <f>B13+J13</f>
        <v>1.0000000000000004</v>
      </c>
      <c r="R13">
        <f t="shared" si="6"/>
        <v>0.41373164288216041</v>
      </c>
      <c r="S13">
        <f t="shared" si="7"/>
        <v>0.58626835711783964</v>
      </c>
      <c r="T13">
        <f t="shared" si="8"/>
        <v>1.3411604229533713</v>
      </c>
      <c r="U13">
        <f t="shared" si="1"/>
        <v>7</v>
      </c>
      <c r="V13" s="98">
        <f>SUM(C13:I13)</f>
        <v>8.7441860008366881</v>
      </c>
      <c r="W13" s="239">
        <f t="shared" si="0"/>
        <v>0.68641335984375196</v>
      </c>
      <c r="X13" s="97">
        <f>J13</f>
        <v>0.31358664015624849</v>
      </c>
      <c r="Y13" s="158">
        <f>B13-J13</f>
        <v>0.37282671968750347</v>
      </c>
      <c r="Z13" s="9">
        <f t="shared" si="2"/>
        <v>0.92059043200889101</v>
      </c>
      <c r="AA13" s="98">
        <f t="shared" si="3"/>
        <v>2.1951064810937395</v>
      </c>
      <c r="AB13" s="223">
        <f t="shared" si="4"/>
        <v>-1.2745160490848484</v>
      </c>
      <c r="AC13" s="422">
        <f t="shared" si="5"/>
        <v>1.3411604229533713</v>
      </c>
      <c r="AD13" s="97">
        <f>AD7*7</f>
        <v>7</v>
      </c>
    </row>
    <row r="14" spans="1:30" x14ac:dyDescent="0.25">
      <c r="A14" s="98">
        <v>8</v>
      </c>
      <c r="B14" s="97">
        <f>C14*S4</f>
        <v>0.69234801568343018</v>
      </c>
      <c r="C14" s="97">
        <f>1/(1-U4*S4/(1-U4*S4/(1-U4*S4/(1-U4*S4/(1-U4*S4/(1-U4*S4/(1-U4*S4)))))))</f>
        <v>1.6734229242422862</v>
      </c>
      <c r="D14" s="128">
        <f>C14*U4*C13</f>
        <v>1.6276804924831225</v>
      </c>
      <c r="E14" s="1">
        <f>D14*U4*C12</f>
        <v>1.5628622926200337</v>
      </c>
      <c r="F14" s="1">
        <f>E14*U4*C11</f>
        <v>1.4710132397403815</v>
      </c>
      <c r="G14" s="1">
        <f>F14*U4*C10</f>
        <v>1.3408607743416436</v>
      </c>
      <c r="H14" s="1">
        <f>G14*U4*C9</f>
        <v>1.1564313902785841</v>
      </c>
      <c r="I14" s="1">
        <f>H14*U4*C8</f>
        <v>0.89509021935513722</v>
      </c>
      <c r="J14" s="1">
        <f>I14*U4</f>
        <v>0.52476307237358299</v>
      </c>
      <c r="K14" s="1">
        <f>J14*U4</f>
        <v>0.30765198431657048</v>
      </c>
      <c r="L14" s="1"/>
      <c r="M14" s="9"/>
      <c r="N14">
        <f>B14+K14</f>
        <v>1.0000000000000007</v>
      </c>
      <c r="R14">
        <f t="shared" si="6"/>
        <v>0.41373164288216041</v>
      </c>
      <c r="S14">
        <f t="shared" si="7"/>
        <v>0.58626835711783964</v>
      </c>
      <c r="T14">
        <f t="shared" si="8"/>
        <v>1.3411604229533713</v>
      </c>
      <c r="U14">
        <f t="shared" si="1"/>
        <v>8</v>
      </c>
      <c r="V14" s="98">
        <f>SUM(C14:J14)</f>
        <v>10.25212440543477</v>
      </c>
      <c r="W14" s="239">
        <f t="shared" si="0"/>
        <v>0.69234801568343018</v>
      </c>
      <c r="X14" s="97">
        <f>K14</f>
        <v>0.30765198431657048</v>
      </c>
      <c r="Y14" s="158">
        <f>B14-K14</f>
        <v>0.3846960313668597</v>
      </c>
      <c r="Z14" s="9">
        <f t="shared" si="2"/>
        <v>0.92854975754491664</v>
      </c>
      <c r="AA14" s="98">
        <f t="shared" si="3"/>
        <v>2.4612158745325639</v>
      </c>
      <c r="AB14" s="223">
        <f t="shared" si="4"/>
        <v>-1.5326661169876472</v>
      </c>
      <c r="AC14" s="422">
        <f t="shared" si="5"/>
        <v>1.3411604229533713</v>
      </c>
      <c r="AD14" s="97">
        <f>AD7*8</f>
        <v>8</v>
      </c>
    </row>
    <row r="15" spans="1:30" x14ac:dyDescent="0.25">
      <c r="A15" s="98">
        <v>9</v>
      </c>
      <c r="B15" s="97">
        <f>C15*S4</f>
        <v>0.696402710387937</v>
      </c>
      <c r="C15" s="97">
        <f>1/(1-U4*S4/(1-U4*S4/(1-U4*S4/(1-U4*S4/(1-U4*S4/(1-U4*S4/(1-U4*S4/(1-U4*S4))))))))</f>
        <v>1.6832232254139849</v>
      </c>
      <c r="D15" s="128">
        <f>C15*U4*C14</f>
        <v>1.6513680719571684</v>
      </c>
      <c r="E15" s="1">
        <f>D15*U4*C13</f>
        <v>1.6062285018900466</v>
      </c>
      <c r="F15" s="1">
        <f>E15*U4*C12</f>
        <v>1.5422645725180919</v>
      </c>
      <c r="G15" s="1">
        <f>F15*U4*C11</f>
        <v>1.4516260428507386</v>
      </c>
      <c r="H15" s="1">
        <f>G15*U4*C10</f>
        <v>1.3231889199140463</v>
      </c>
      <c r="I15" s="1">
        <f>H15*U4*C9</f>
        <v>1.141190220147001</v>
      </c>
      <c r="J15" s="1">
        <f>I15*U4*C8</f>
        <v>0.88329339125881479</v>
      </c>
      <c r="K15" s="1">
        <f>J15*U4</f>
        <v>0.51784696534635044</v>
      </c>
      <c r="L15" s="1">
        <f>K15*U4</f>
        <v>0.30359728961206373</v>
      </c>
      <c r="M15" s="9"/>
      <c r="N15">
        <f>B15+L15</f>
        <v>1.0000000000000007</v>
      </c>
      <c r="R15">
        <f t="shared" si="6"/>
        <v>0.41373164288216041</v>
      </c>
      <c r="S15">
        <f t="shared" si="7"/>
        <v>0.58626835711783964</v>
      </c>
      <c r="T15">
        <f t="shared" si="8"/>
        <v>1.3411604229533713</v>
      </c>
      <c r="U15">
        <f t="shared" si="1"/>
        <v>9</v>
      </c>
      <c r="V15" s="98">
        <f>SUM(C15:K15)</f>
        <v>11.800229911296245</v>
      </c>
      <c r="W15" s="239">
        <f t="shared" si="0"/>
        <v>0.696402710387937</v>
      </c>
      <c r="X15" s="97">
        <f>L15</f>
        <v>0.30359728961206373</v>
      </c>
      <c r="Y15" s="158">
        <f>B15-L15</f>
        <v>0.39280542077587327</v>
      </c>
      <c r="Z15" s="9">
        <f t="shared" si="2"/>
        <v>0.93398775360975972</v>
      </c>
      <c r="AA15" s="98">
        <f t="shared" si="3"/>
        <v>2.7323756065085734</v>
      </c>
      <c r="AB15" s="223">
        <f t="shared" si="4"/>
        <v>-1.7983878528988138</v>
      </c>
      <c r="AC15" s="422">
        <f t="shared" si="5"/>
        <v>1.3411604229533711</v>
      </c>
      <c r="AD15" s="97">
        <f>AD7*9</f>
        <v>9</v>
      </c>
    </row>
    <row r="16" spans="1:30" ht="16.5" thickBot="1" x14ac:dyDescent="0.3">
      <c r="A16" s="99">
        <v>10</v>
      </c>
      <c r="B16" s="129">
        <f>C16*S4</f>
        <v>0.69920039008563861</v>
      </c>
      <c r="C16" s="129">
        <f>1/(1-U4*S4/(1-U4*S4/(1-U4*S4/(1-U4*S4/(1-U4*S4/(1-U4*S4/(1-U4*S4/(1-U4*S4/(1-U4*S4)))))))))</f>
        <v>1.6899852890507236</v>
      </c>
      <c r="D16" s="136">
        <f>C16*U4*C15</f>
        <v>1.6677121533274799</v>
      </c>
      <c r="E16" s="109">
        <f>D16*U4*C14</f>
        <v>1.6361505483282506</v>
      </c>
      <c r="F16" s="109">
        <f>E16*U4*C13</f>
        <v>1.59142694395997</v>
      </c>
      <c r="G16" s="109">
        <f>F16*U4*C12</f>
        <v>1.5280524486597682</v>
      </c>
      <c r="H16" s="109">
        <f>G16*U4*C11</f>
        <v>1.4382491622009557</v>
      </c>
      <c r="I16" s="109">
        <f>H16*U4*C10</f>
        <v>1.3109956003287586</v>
      </c>
      <c r="J16" s="109">
        <f>I16*U4*C9</f>
        <v>1.1306740369682897</v>
      </c>
      <c r="K16" s="109">
        <f>J16*U4*C8</f>
        <v>0.87515375341489232</v>
      </c>
      <c r="L16" s="109">
        <f>K16*U4</f>
        <v>0.51307495324005992</v>
      </c>
      <c r="M16" s="10">
        <f>L16*U4</f>
        <v>0.30079960991436233</v>
      </c>
      <c r="N16">
        <f>B16+M16</f>
        <v>1.0000000000000009</v>
      </c>
      <c r="R16">
        <f t="shared" si="6"/>
        <v>0.41373164288216041</v>
      </c>
      <c r="S16">
        <f t="shared" si="7"/>
        <v>0.58626835711783964</v>
      </c>
      <c r="T16">
        <f t="shared" si="8"/>
        <v>1.3411604229533713</v>
      </c>
      <c r="U16">
        <f t="shared" si="1"/>
        <v>10</v>
      </c>
      <c r="V16" s="99">
        <f>SUM(C16:L16)</f>
        <v>13.381474889479151</v>
      </c>
      <c r="W16" s="415">
        <f t="shared" si="0"/>
        <v>0.69920039008563861</v>
      </c>
      <c r="X16" s="129">
        <f>M16</f>
        <v>0.30079960991436233</v>
      </c>
      <c r="Y16" s="159">
        <f>B16-M16</f>
        <v>0.39840078017127628</v>
      </c>
      <c r="Z16" s="10">
        <f t="shared" si="2"/>
        <v>0.93773989089641729</v>
      </c>
      <c r="AA16" s="99">
        <f t="shared" si="3"/>
        <v>3.0079960991436234</v>
      </c>
      <c r="AB16" s="224">
        <f t="shared" si="4"/>
        <v>-2.0702562082472062</v>
      </c>
      <c r="AC16" s="423">
        <f t="shared" si="5"/>
        <v>1.3411604229533711</v>
      </c>
      <c r="AD16" s="129">
        <f>AD7*10</f>
        <v>10</v>
      </c>
    </row>
    <row r="19" spans="1:30" ht="18.75" x14ac:dyDescent="0.3">
      <c r="A19" s="613" t="s">
        <v>314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</row>
    <row r="20" spans="1:30" x14ac:dyDescent="0.25">
      <c r="R20" t="s">
        <v>120</v>
      </c>
      <c r="S20">
        <f>$S$2</f>
        <v>0.41373164288216041</v>
      </c>
      <c r="T20" t="s">
        <v>121</v>
      </c>
      <c r="U20">
        <f>$U$2</f>
        <v>0.58626835711783964</v>
      </c>
      <c r="V20" t="s">
        <v>129</v>
      </c>
      <c r="W20">
        <f>S20+U20</f>
        <v>1</v>
      </c>
      <c r="X20" t="s">
        <v>46</v>
      </c>
      <c r="Y20">
        <f>Y2</f>
        <v>1.3411604229533713</v>
      </c>
      <c r="Z20" t="s">
        <v>142</v>
      </c>
      <c r="AA20">
        <f>AA2</f>
        <v>1</v>
      </c>
      <c r="AB20" t="s">
        <v>47</v>
      </c>
      <c r="AC20">
        <f>S20*Y20-U20*AA20</f>
        <v>-3.1387851960808177E-2</v>
      </c>
    </row>
    <row r="21" spans="1:30" ht="16.5" thickBot="1" x14ac:dyDescent="0.3">
      <c r="Y21" s="612" t="s">
        <v>313</v>
      </c>
      <c r="Z21" s="612"/>
    </row>
    <row r="22" spans="1:30" ht="16.5" thickBot="1" x14ac:dyDescent="0.3">
      <c r="A22" s="102"/>
      <c r="B22" s="115">
        <v>2</v>
      </c>
      <c r="C22" s="102">
        <v>1</v>
      </c>
      <c r="D22" s="137">
        <v>0</v>
      </c>
      <c r="E22" s="134">
        <v>-1</v>
      </c>
      <c r="F22" s="116">
        <v>-2</v>
      </c>
      <c r="G22" s="116">
        <v>-3</v>
      </c>
      <c r="H22" s="116">
        <v>-4</v>
      </c>
      <c r="I22" s="116">
        <v>-5</v>
      </c>
      <c r="J22" s="116">
        <v>-6</v>
      </c>
      <c r="K22" s="116">
        <v>-7</v>
      </c>
      <c r="L22" s="116">
        <v>-8</v>
      </c>
      <c r="M22" s="116">
        <v>-9</v>
      </c>
      <c r="N22" s="104">
        <v>-10</v>
      </c>
      <c r="O22" t="s">
        <v>129</v>
      </c>
      <c r="R22" t="s">
        <v>310</v>
      </c>
      <c r="S22" t="s">
        <v>307</v>
      </c>
      <c r="T22" t="s">
        <v>46</v>
      </c>
      <c r="U22" s="156" t="s">
        <v>142</v>
      </c>
      <c r="V22" s="259" t="s">
        <v>306</v>
      </c>
      <c r="W22" s="388" t="s">
        <v>310</v>
      </c>
      <c r="X22" s="388" t="s">
        <v>307</v>
      </c>
      <c r="Y22" s="413" t="s">
        <v>48</v>
      </c>
      <c r="Z22" s="410" t="s">
        <v>125</v>
      </c>
      <c r="AA22" s="411" t="s">
        <v>130</v>
      </c>
      <c r="AB22" s="414" t="s">
        <v>47</v>
      </c>
      <c r="AC22" s="421" t="s">
        <v>310</v>
      </c>
      <c r="AD22" s="418" t="s">
        <v>307</v>
      </c>
    </row>
    <row r="23" spans="1:30" x14ac:dyDescent="0.25">
      <c r="A23" s="100">
        <v>1</v>
      </c>
      <c r="B23" s="107">
        <f>C23*S20</f>
        <v>0.22598934370026905</v>
      </c>
      <c r="C23" s="95">
        <f>D23*S20</f>
        <v>0.54622204413945596</v>
      </c>
      <c r="D23" s="95">
        <f>1/(1-S20*U20)</f>
        <v>1.3202327004391869</v>
      </c>
      <c r="E23" s="135">
        <f>D23*U20</f>
        <v>0.77401065629973109</v>
      </c>
      <c r="F23" s="108"/>
      <c r="G23" s="108"/>
      <c r="H23" s="108"/>
      <c r="I23" s="108"/>
      <c r="J23" s="108"/>
      <c r="K23" s="108"/>
      <c r="L23" s="108"/>
      <c r="M23" s="108"/>
      <c r="N23" s="57"/>
      <c r="O23">
        <f>E23+B23</f>
        <v>1.0000000000000002</v>
      </c>
      <c r="R23">
        <f>S20</f>
        <v>0.41373164288216041</v>
      </c>
      <c r="S23">
        <f>U20</f>
        <v>0.58626835711783964</v>
      </c>
      <c r="T23">
        <f>Y20*2</f>
        <v>2.6823208459067427</v>
      </c>
      <c r="U23">
        <f>A23</f>
        <v>1</v>
      </c>
      <c r="V23" s="239">
        <f>SUM(C23:D23)</f>
        <v>1.8664547445786428</v>
      </c>
      <c r="W23" s="100">
        <f t="shared" ref="W23:W32" si="9">B23</f>
        <v>0.22598934370026905</v>
      </c>
      <c r="X23" s="95">
        <f>E23</f>
        <v>0.77401065629973109</v>
      </c>
      <c r="Y23" s="157">
        <f>B23-D23</f>
        <v>-1.0942433567389178</v>
      </c>
      <c r="Z23" s="57">
        <f>W23*T23</f>
        <v>0.60617592756001526</v>
      </c>
      <c r="AA23" s="100">
        <f>U23*X23</f>
        <v>0.77401065629973109</v>
      </c>
      <c r="AB23" s="222">
        <f>Z23-AA23</f>
        <v>-0.16783472873971583</v>
      </c>
      <c r="AC23" s="424">
        <f>(AB23+X23*AD23)/W23</f>
        <v>2.6823208459067427</v>
      </c>
      <c r="AD23" s="95">
        <f>AA20</f>
        <v>1</v>
      </c>
    </row>
    <row r="24" spans="1:30" x14ac:dyDescent="0.25">
      <c r="A24" s="98">
        <v>2</v>
      </c>
      <c r="B24" s="93">
        <f>C24*S20</f>
        <v>0.3324510370626495</v>
      </c>
      <c r="C24" s="97">
        <f>D24*S20</f>
        <v>0.80354268952384345</v>
      </c>
      <c r="D24" s="97">
        <f>1/(1-S20*U20*2)</f>
        <v>1.942183304922388</v>
      </c>
      <c r="E24" s="128">
        <f>D24*U20</f>
        <v>1.1386406153985447</v>
      </c>
      <c r="F24" s="1">
        <f>E24*U20</f>
        <v>0.66754896293735067</v>
      </c>
      <c r="G24" s="1"/>
      <c r="H24" s="1"/>
      <c r="I24" s="1"/>
      <c r="J24" s="1"/>
      <c r="K24" s="1"/>
      <c r="L24" s="1"/>
      <c r="M24" s="1"/>
      <c r="N24" s="9"/>
      <c r="O24">
        <f>F24+B24</f>
        <v>1.0000000000000002</v>
      </c>
      <c r="R24">
        <f>R23</f>
        <v>0.41373164288216041</v>
      </c>
      <c r="S24">
        <f>S23</f>
        <v>0.58626835711783964</v>
      </c>
      <c r="T24">
        <f>T23</f>
        <v>2.6823208459067427</v>
      </c>
      <c r="U24">
        <f t="shared" ref="U24:U32" si="10">A24</f>
        <v>2</v>
      </c>
      <c r="V24" s="98">
        <f>SUM(C24:E24)</f>
        <v>3.884366609844776</v>
      </c>
      <c r="W24" s="239">
        <f t="shared" si="9"/>
        <v>0.3324510370626495</v>
      </c>
      <c r="X24" s="97">
        <f>F24</f>
        <v>0.66754896293735067</v>
      </c>
      <c r="Y24" s="158">
        <f>B24-E24</f>
        <v>-0.80618957833589522</v>
      </c>
      <c r="Z24" s="9">
        <f t="shared" ref="Z24:Z32" si="11">W24*T24</f>
        <v>0.89174034695645987</v>
      </c>
      <c r="AA24" s="98">
        <f t="shared" ref="AA24:AA32" si="12">U24*X24</f>
        <v>1.3350979258747013</v>
      </c>
      <c r="AB24" s="223">
        <f t="shared" ref="AB24:AB32" si="13">Z24-AA24</f>
        <v>-0.44335757891824146</v>
      </c>
      <c r="AC24" s="422">
        <f t="shared" ref="AC24:AC32" si="14">(AB24+X24*AD24)/W24</f>
        <v>2.6823208459067427</v>
      </c>
      <c r="AD24" s="97">
        <f>AD23*2</f>
        <v>2</v>
      </c>
    </row>
    <row r="25" spans="1:30" x14ac:dyDescent="0.25">
      <c r="A25" s="98">
        <v>3</v>
      </c>
      <c r="B25" s="93">
        <f>C25*S20</f>
        <v>0.39151450498629714</v>
      </c>
      <c r="C25" s="97">
        <f>D25*S20</f>
        <v>0.94630060746358924</v>
      </c>
      <c r="D25" s="97">
        <f>1/(1-S20*U20-U20*S20/(1-U20*S20))</f>
        <v>2.287232856717019</v>
      </c>
      <c r="E25" s="128">
        <f>D25*U20/(1-S20*U20)</f>
        <v>1.7703426045378485</v>
      </c>
      <c r="F25" s="1">
        <f>E25*(U20)</f>
        <v>1.0378958502981217</v>
      </c>
      <c r="G25" s="1">
        <f>F25*U20</f>
        <v>0.60848549501370308</v>
      </c>
      <c r="H25" s="1"/>
      <c r="I25" s="1"/>
      <c r="J25" s="1"/>
      <c r="K25" s="1"/>
      <c r="L25" s="1"/>
      <c r="M25" s="1"/>
      <c r="N25" s="9"/>
      <c r="O25">
        <f>G25+B25</f>
        <v>1.0000000000000002</v>
      </c>
      <c r="R25">
        <f t="shared" ref="R25:R32" si="15">R24</f>
        <v>0.41373164288216041</v>
      </c>
      <c r="S25">
        <f t="shared" ref="S25:S32" si="16">S24</f>
        <v>0.58626835711783964</v>
      </c>
      <c r="T25">
        <f t="shared" ref="T25:T32" si="17">T24</f>
        <v>2.6823208459067427</v>
      </c>
      <c r="U25">
        <f t="shared" si="10"/>
        <v>3</v>
      </c>
      <c r="V25" s="98">
        <f>SUM(C25:F25)</f>
        <v>6.0417719190165782</v>
      </c>
      <c r="W25" s="239">
        <f t="shared" si="9"/>
        <v>0.39151450498629714</v>
      </c>
      <c r="X25" s="97">
        <f>G25</f>
        <v>0.60848549501370308</v>
      </c>
      <c r="Y25" s="158">
        <f>B25-F25</f>
        <v>-0.64638134531182456</v>
      </c>
      <c r="Z25" s="9">
        <f t="shared" si="11"/>
        <v>1.0501675181996042</v>
      </c>
      <c r="AA25" s="98">
        <f t="shared" si="12"/>
        <v>1.8254564850411092</v>
      </c>
      <c r="AB25" s="223">
        <f t="shared" si="13"/>
        <v>-0.77528896684150506</v>
      </c>
      <c r="AC25" s="422">
        <f t="shared" si="14"/>
        <v>2.6823208459067427</v>
      </c>
      <c r="AD25" s="97">
        <f>AD23*3</f>
        <v>3</v>
      </c>
    </row>
    <row r="26" spans="1:30" x14ac:dyDescent="0.25">
      <c r="A26" s="98">
        <v>4</v>
      </c>
      <c r="B26" s="93">
        <f>C26*S20</f>
        <v>0.42727505578589536</v>
      </c>
      <c r="C26" s="97">
        <f>D26*S20</f>
        <v>1.0327347766039554</v>
      </c>
      <c r="D26" s="97">
        <f>1/(1-S20*U20-U20*S20/(1-U20*S20/(1-U20*S20)))</f>
        <v>2.4961464620149934</v>
      </c>
      <c r="E26" s="128">
        <f>D26*U20/(1-U20*S20/(1-U20*S20))</f>
        <v>2.1528127145223452</v>
      </c>
      <c r="F26" s="1">
        <f>E26*U20/(1-S20*U20)</f>
        <v>1.6662999820578459</v>
      </c>
      <c r="G26" s="1">
        <f>F26*U20</f>
        <v>0.97689895294653895</v>
      </c>
      <c r="H26" s="1">
        <f>G26*U20</f>
        <v>0.57272494421410514</v>
      </c>
      <c r="I26" s="1"/>
      <c r="J26" s="1"/>
      <c r="K26" s="1"/>
      <c r="L26" s="1"/>
      <c r="M26" s="1"/>
      <c r="N26" s="9"/>
      <c r="O26">
        <f>H26+B26</f>
        <v>1.0000000000000004</v>
      </c>
      <c r="R26">
        <f t="shared" si="15"/>
        <v>0.41373164288216041</v>
      </c>
      <c r="S26">
        <f t="shared" si="16"/>
        <v>0.58626835711783964</v>
      </c>
      <c r="T26">
        <f t="shared" si="17"/>
        <v>2.6823208459067427</v>
      </c>
      <c r="U26">
        <f t="shared" si="10"/>
        <v>4</v>
      </c>
      <c r="V26" s="98">
        <f>SUM(C26:G26)</f>
        <v>8.3248928881456798</v>
      </c>
      <c r="W26" s="239">
        <f t="shared" si="9"/>
        <v>0.42727505578589536</v>
      </c>
      <c r="X26" s="97">
        <f>H26</f>
        <v>0.57272494421410514</v>
      </c>
      <c r="Y26" s="158">
        <f>B26-G26</f>
        <v>-0.54962389716064353</v>
      </c>
      <c r="Z26" s="9">
        <f t="shared" si="11"/>
        <v>1.1460887890704736</v>
      </c>
      <c r="AA26" s="98">
        <f t="shared" si="12"/>
        <v>2.2908997768564205</v>
      </c>
      <c r="AB26" s="223">
        <f t="shared" si="13"/>
        <v>-1.1448109877859469</v>
      </c>
      <c r="AC26" s="422">
        <f t="shared" si="14"/>
        <v>2.6823208459067431</v>
      </c>
      <c r="AD26" s="97">
        <f>AD23*4</f>
        <v>4</v>
      </c>
    </row>
    <row r="27" spans="1:30" x14ac:dyDescent="0.25">
      <c r="A27" s="98">
        <v>5</v>
      </c>
      <c r="B27" s="93">
        <f>C27*S20</f>
        <v>0.4500823573859859</v>
      </c>
      <c r="C27" s="97">
        <f>D27*S20</f>
        <v>1.0878606099610779</v>
      </c>
      <c r="D27" s="97">
        <f>1/(1-S20*U20-U20*S20/(1-U20*S20/(1-U20*S20/(1-U20*S20))))</f>
        <v>2.6293870161410977</v>
      </c>
      <c r="E27" s="128">
        <f>D27*U20/(1-U20*S20/(1-U20*S20/(1-U20*S20)))</f>
        <v>2.3967438329304604</v>
      </c>
      <c r="F27" s="1">
        <f>E27*U20/(1-S20*U20/(1-S20*U20))</f>
        <v>2.0670824711225309</v>
      </c>
      <c r="G27" s="1">
        <f>F27*U20/(1-S20*U20)</f>
        <v>1.59994386009922</v>
      </c>
      <c r="H27" s="1">
        <f>G27*U20</f>
        <v>0.93799645834114431</v>
      </c>
      <c r="I27" s="1">
        <f>H27*U20</f>
        <v>0.54991764261401477</v>
      </c>
      <c r="J27" s="1"/>
      <c r="K27" s="1"/>
      <c r="L27" s="1"/>
      <c r="M27" s="1"/>
      <c r="N27" s="9"/>
      <c r="O27">
        <f>I27+B27</f>
        <v>1.0000000000000007</v>
      </c>
      <c r="R27">
        <f t="shared" si="15"/>
        <v>0.41373164288216041</v>
      </c>
      <c r="S27">
        <f t="shared" si="16"/>
        <v>0.58626835711783964</v>
      </c>
      <c r="T27">
        <f t="shared" si="17"/>
        <v>2.6823208459067427</v>
      </c>
      <c r="U27">
        <f t="shared" si="10"/>
        <v>5</v>
      </c>
      <c r="V27" s="98">
        <f>SUM(C27:H27)</f>
        <v>10.719014248595531</v>
      </c>
      <c r="W27" s="239">
        <f t="shared" si="9"/>
        <v>0.4500823573859859</v>
      </c>
      <c r="X27" s="97">
        <f>I27</f>
        <v>0.54991764261401477</v>
      </c>
      <c r="Y27" s="158">
        <f>B27-H27</f>
        <v>-0.48791410095515841</v>
      </c>
      <c r="Z27" s="9">
        <f t="shared" si="11"/>
        <v>1.2072652895912785</v>
      </c>
      <c r="AA27" s="98">
        <f t="shared" si="12"/>
        <v>2.7495882130700737</v>
      </c>
      <c r="AB27" s="223">
        <f t="shared" si="13"/>
        <v>-1.5423229234787952</v>
      </c>
      <c r="AC27" s="422">
        <f t="shared" si="14"/>
        <v>2.6823208459067427</v>
      </c>
      <c r="AD27" s="97">
        <f>AD23*5</f>
        <v>5</v>
      </c>
    </row>
    <row r="28" spans="1:30" x14ac:dyDescent="0.25">
      <c r="A28" s="98">
        <v>6</v>
      </c>
      <c r="B28" s="93">
        <f>C28*S20</f>
        <v>0.46511416427474456</v>
      </c>
      <c r="C28" s="97">
        <f>D28*S20</f>
        <v>1.1241928730290978</v>
      </c>
      <c r="D28" s="97">
        <f>1/(1-S20*U20-U20*S20/(1-U20*S20/(1-U20*S20/(1-U20*S20/(1-U20*S20)))))</f>
        <v>2.7172030285082447</v>
      </c>
      <c r="E28" s="128">
        <f>D28*U20/(1-S20*U20/(1-U20*S20/(1-U20*S20/(1-U20*S20))))</f>
        <v>2.5575136394758853</v>
      </c>
      <c r="F28" s="1">
        <f>E28*U20/(1-U20*S20/(1-U20*S20/(1-U20*S20)))</f>
        <v>2.3312296765066378</v>
      </c>
      <c r="G28" s="1">
        <f>F28*U20/(1-U20*S20/(1-U20*S20))</f>
        <v>2.0105794930013836</v>
      </c>
      <c r="H28" s="1">
        <f>G28*U20/(1-U20*S20)</f>
        <v>1.5562099529207813</v>
      </c>
      <c r="I28" s="1">
        <f>H28*U20</f>
        <v>0.91235665242929709</v>
      </c>
      <c r="J28" s="1">
        <f>I28*U20</f>
        <v>0.53488583572525583</v>
      </c>
      <c r="K28" s="1"/>
      <c r="L28" s="1"/>
      <c r="M28" s="1"/>
      <c r="N28" s="9"/>
      <c r="O28">
        <f>J28+B28</f>
        <v>1.0000000000000004</v>
      </c>
      <c r="R28">
        <f t="shared" si="15"/>
        <v>0.41373164288216041</v>
      </c>
      <c r="S28">
        <f t="shared" si="16"/>
        <v>0.58626835711783964</v>
      </c>
      <c r="T28">
        <f t="shared" si="17"/>
        <v>2.6823208459067427</v>
      </c>
      <c r="U28">
        <f t="shared" si="10"/>
        <v>6</v>
      </c>
      <c r="V28" s="98">
        <f>SUM(C28:I28)</f>
        <v>13.209285315871329</v>
      </c>
      <c r="W28" s="239">
        <f t="shared" si="9"/>
        <v>0.46511416427474456</v>
      </c>
      <c r="X28" s="97">
        <f>J28</f>
        <v>0.53488583572525583</v>
      </c>
      <c r="Y28" s="158">
        <f>B28-I28</f>
        <v>-0.44724248815455253</v>
      </c>
      <c r="Z28" s="9">
        <f t="shared" si="11"/>
        <v>1.2475854185606405</v>
      </c>
      <c r="AA28" s="98">
        <f t="shared" si="12"/>
        <v>3.2093150143515352</v>
      </c>
      <c r="AB28" s="223">
        <f t="shared" si="13"/>
        <v>-1.9617295957908947</v>
      </c>
      <c r="AC28" s="422">
        <f t="shared" si="14"/>
        <v>2.6823208459067427</v>
      </c>
      <c r="AD28" s="97">
        <f>AD23*6</f>
        <v>6</v>
      </c>
    </row>
    <row r="29" spans="1:30" x14ac:dyDescent="0.25">
      <c r="A29" s="98">
        <v>7</v>
      </c>
      <c r="B29" s="93">
        <f>C29*S20</f>
        <v>0.47523692762641795</v>
      </c>
      <c r="C29" s="97">
        <f>D29*S20</f>
        <v>1.1486598518687041</v>
      </c>
      <c r="D29" s="97">
        <f>1/(1-S20*U20-U20*S20/(1-U20*S20/(1-U20*S20/(1-U20*S20/(1-U20*S20/(1-U20*S20))))))</f>
        <v>2.7763403443518264</v>
      </c>
      <c r="E29" s="128">
        <f>D29*U20/(1-U20*S20/(1-U20*S20/(1-U20*S20/(1-U20*S20/(1-U20*S20)))))</f>
        <v>2.6657797127295737</v>
      </c>
      <c r="F29" s="1">
        <f>E29*U20/(1-U20*S20/(1-U20*S20/(1-U20*S20/(1-U20*S20))))</f>
        <v>2.5091124599868326</v>
      </c>
      <c r="G29" s="1">
        <f>F29*U20/(1-U20*S20/(1-U20*S20/(1-U20*S20)))</f>
        <v>2.2871109417084425</v>
      </c>
      <c r="H29" s="1">
        <f>G29*U20/(1-U20*S20/(1-U20*S20))</f>
        <v>1.9725290922466447</v>
      </c>
      <c r="I29" s="1">
        <f>H29*U20/(1-U20*S20)</f>
        <v>1.526758537260138</v>
      </c>
      <c r="J29" s="1">
        <f>I29*U20</f>
        <v>0.89509021935513711</v>
      </c>
      <c r="K29" s="1">
        <f>J29*U20</f>
        <v>0.52476307237358299</v>
      </c>
      <c r="L29" s="1"/>
      <c r="M29" s="1"/>
      <c r="N29" s="9"/>
      <c r="O29">
        <f>K29+B29</f>
        <v>1.0000000000000009</v>
      </c>
      <c r="R29">
        <f t="shared" si="15"/>
        <v>0.41373164288216041</v>
      </c>
      <c r="S29">
        <f t="shared" si="16"/>
        <v>0.58626835711783964</v>
      </c>
      <c r="T29">
        <f t="shared" si="17"/>
        <v>2.6823208459067427</v>
      </c>
      <c r="U29">
        <f t="shared" si="10"/>
        <v>7</v>
      </c>
      <c r="V29" s="98">
        <f>SUM(C29:J29)</f>
        <v>15.781381159507299</v>
      </c>
      <c r="W29" s="239">
        <f t="shared" si="9"/>
        <v>0.47523692762641795</v>
      </c>
      <c r="X29" s="97">
        <f>K29</f>
        <v>0.52476307237358299</v>
      </c>
      <c r="Y29" s="158">
        <f>B29-J29</f>
        <v>-0.41985329172871916</v>
      </c>
      <c r="Z29" s="9">
        <f t="shared" si="11"/>
        <v>1.2747379177170148</v>
      </c>
      <c r="AA29" s="98">
        <f t="shared" si="12"/>
        <v>3.6733415066150812</v>
      </c>
      <c r="AB29" s="223">
        <f t="shared" si="13"/>
        <v>-2.3986035888980664</v>
      </c>
      <c r="AC29" s="422">
        <f t="shared" si="14"/>
        <v>2.6823208459067427</v>
      </c>
      <c r="AD29" s="97">
        <f>AD23*7</f>
        <v>7</v>
      </c>
    </row>
    <row r="30" spans="1:30" x14ac:dyDescent="0.25">
      <c r="A30" s="98">
        <v>8</v>
      </c>
      <c r="B30" s="93">
        <f>C30*S20</f>
        <v>0.48215303465365061</v>
      </c>
      <c r="C30" s="97">
        <f>D30*S20</f>
        <v>1.1653762600676354</v>
      </c>
      <c r="D30" s="97">
        <f>1/(1-S20*U20-U20*S20/(1-U20*S20/(1-U20*S20/(1-U20*S20/(1-U20*S20/(1-U20*S20/(1-U20*S20)))))))</f>
        <v>2.8167443320248036</v>
      </c>
      <c r="E30" s="128">
        <f>D30*U20/(1-U20*S20/(1-U20*S20/(1-U20*S20/(1-U20*S20/(1-U20*S20/(1-U20*S20))))))</f>
        <v>2.7397496085008646</v>
      </c>
      <c r="F30" s="1">
        <f>E30*U20/(1-U20*S20/(1-U20*S20/(1-U20*S20/(1-U20*S20/(1-U20*S20)))))</f>
        <v>2.6306461090617876</v>
      </c>
      <c r="G30" s="1">
        <f>F30*U20/(1-U20*S20/(1-U20*S20/(1-U20*S20/(1-U20*S20))))</f>
        <v>2.4760436500224796</v>
      </c>
      <c r="H30" s="1">
        <f>G30*U20/(1-U20*S20/(1-U20*S20/(1-U20*S20)))</f>
        <v>2.256967997418434</v>
      </c>
      <c r="I30" s="1">
        <f>H30*U20/(1-U20*S20/(1-U20*S20))</f>
        <v>1.9465321747146964</v>
      </c>
      <c r="J30" s="1">
        <f>I30*U20/(1-U20*S20)</f>
        <v>1.5066366460594651</v>
      </c>
      <c r="K30" s="1">
        <f>J30*U20</f>
        <v>0.88329339125881468</v>
      </c>
      <c r="L30" s="1">
        <f>K30*U20</f>
        <v>0.51784696534635044</v>
      </c>
      <c r="M30" s="1"/>
      <c r="N30" s="9"/>
      <c r="O30">
        <f>L30+B30</f>
        <v>1.0000000000000011</v>
      </c>
      <c r="R30">
        <f t="shared" si="15"/>
        <v>0.41373164288216041</v>
      </c>
      <c r="S30">
        <f t="shared" si="16"/>
        <v>0.58626835711783964</v>
      </c>
      <c r="T30">
        <f t="shared" si="17"/>
        <v>2.6823208459067427</v>
      </c>
      <c r="U30">
        <f t="shared" si="10"/>
        <v>8</v>
      </c>
      <c r="V30" s="98">
        <f>SUM(C30:K30)</f>
        <v>18.421990169128978</v>
      </c>
      <c r="W30" s="239">
        <f t="shared" si="9"/>
        <v>0.48215303465365061</v>
      </c>
      <c r="X30" s="97">
        <f>L30</f>
        <v>0.51784696534635044</v>
      </c>
      <c r="Y30" s="158">
        <f>B30-K30</f>
        <v>-0.40114035660516406</v>
      </c>
      <c r="Z30" s="9">
        <f t="shared" si="11"/>
        <v>1.2932891357686831</v>
      </c>
      <c r="AA30" s="98">
        <f t="shared" si="12"/>
        <v>4.1427757227708035</v>
      </c>
      <c r="AB30" s="223">
        <f t="shared" si="13"/>
        <v>-2.8494865870021204</v>
      </c>
      <c r="AC30" s="422">
        <f t="shared" si="14"/>
        <v>2.6823208459067427</v>
      </c>
      <c r="AD30" s="97">
        <f>AD23*8</f>
        <v>8</v>
      </c>
    </row>
    <row r="31" spans="1:30" x14ac:dyDescent="0.25">
      <c r="A31" s="98">
        <v>9</v>
      </c>
      <c r="B31" s="93">
        <f>C31*S20</f>
        <v>0.48692504675994153</v>
      </c>
      <c r="C31" s="97">
        <f>D31*S20</f>
        <v>1.176910335810665</v>
      </c>
      <c r="D31" s="97">
        <f>1/(1-S20*U20-U20*S20/(1-U20*S20/(1-U20*S20/(1-U20*S20/(1-U20*S20/(1-U20*S20/(1-U20*S20/(1-U20*S20))))))))</f>
        <v>2.8446224891381444</v>
      </c>
      <c r="E31" s="128">
        <f>D31*U20/(1-U20*S20/(1-U20*S20/(1-U20*S20/(1-U20*S20/(1-U20*S20/(1-U20*S20/(1-U20*S20)))))))</f>
        <v>2.7907877484156711</v>
      </c>
      <c r="F31" s="1">
        <f>E31*U20/(1-U20*S20/(1-U20*S20/(1-U20*S20/(1-U20*S20/(1-U20*S20/(1-U20*S20))))))</f>
        <v>2.7145025390481607</v>
      </c>
      <c r="G31" s="1">
        <f>F31*U20/(1-U20*S20/(1-U20*S20/(1-U20*S20/(1-U20*S20/(1-U20*S20)))))</f>
        <v>2.6064044393796779</v>
      </c>
      <c r="H31" s="1">
        <f>G31*U20/(1-U20*S20/(1-U20*S20/(1-U20*S20/(1-U20*S20))))</f>
        <v>2.4532266576206636</v>
      </c>
      <c r="I31" s="1">
        <f>H31*U20/(1-U20*S20/(1-U20*S20/(1-U20*S20)))</f>
        <v>2.2361698092896543</v>
      </c>
      <c r="J31" s="1">
        <f>I31*U20/(1-U20*S20/(1-U20*S20))</f>
        <v>1.9285946840569883</v>
      </c>
      <c r="K31" s="1">
        <f>J31*U20/(1-U20*S20)</f>
        <v>1.4927528371431218</v>
      </c>
      <c r="L31" s="1">
        <f>K31*U20</f>
        <v>0.8751537534148921</v>
      </c>
      <c r="M31" s="1">
        <f>L31*U20</f>
        <v>0.51307495324005969</v>
      </c>
      <c r="N31" s="9"/>
      <c r="O31">
        <f>M31+B31</f>
        <v>1.0000000000000013</v>
      </c>
      <c r="R31">
        <f t="shared" si="15"/>
        <v>0.41373164288216041</v>
      </c>
      <c r="S31">
        <f t="shared" si="16"/>
        <v>0.58626835711783964</v>
      </c>
      <c r="T31">
        <f t="shared" si="17"/>
        <v>2.6823208459067427</v>
      </c>
      <c r="U31">
        <f t="shared" si="10"/>
        <v>9</v>
      </c>
      <c r="V31" s="98">
        <f>SUM(C31:L31)</f>
        <v>21.119125293317644</v>
      </c>
      <c r="W31" s="239">
        <f t="shared" si="9"/>
        <v>0.48692504675994153</v>
      </c>
      <c r="X31" s="97">
        <f>M31</f>
        <v>0.51307495324005969</v>
      </c>
      <c r="Y31" s="158">
        <f>B31-L31</f>
        <v>-0.38822870665495057</v>
      </c>
      <c r="Z31" s="9">
        <f t="shared" si="11"/>
        <v>1.3060892033183067</v>
      </c>
      <c r="AA31" s="98">
        <f t="shared" si="12"/>
        <v>4.6176745791605374</v>
      </c>
      <c r="AB31" s="223">
        <f t="shared" si="13"/>
        <v>-3.3115853758422307</v>
      </c>
      <c r="AC31" s="422">
        <f t="shared" si="14"/>
        <v>2.6823208459067427</v>
      </c>
      <c r="AD31" s="97">
        <f>AD23*9</f>
        <v>9</v>
      </c>
    </row>
    <row r="32" spans="1:30" ht="16.5" thickBot="1" x14ac:dyDescent="0.3">
      <c r="A32" s="99">
        <v>10</v>
      </c>
      <c r="B32" s="94">
        <f>C32*S20</f>
        <v>0.4902400813875642</v>
      </c>
      <c r="C32" s="129">
        <f>D32*S20</f>
        <v>1.1849228595918515</v>
      </c>
      <c r="D32" s="129">
        <f>1/(1-S20*U20-U20*S20/(1-U20*S20/(1-U20*S20/(1-U20*S20/(1-U20*S20/(1-U20*S20/(1-U20*S20/(1-U20*S20/(1-U20*S20)))))))))</f>
        <v>2.8639889647728558</v>
      </c>
      <c r="E32" s="136">
        <f>D32*U20/(1-U20*S20/(1-U20*S20/(1-U20*S20/(1-U20*S20/(1-U20*S20/(1-U20*S20/(1-U20*S20/(1-U20*S20))))))))</f>
        <v>2.8262430652460679</v>
      </c>
      <c r="F32" s="109">
        <f>E32*U20/(1-U20*S20/(1-U20*S20/(1-U20*S20/(1-U20*S20/(1-U20*S20/(1-U20*S20/(1-U20*S20)))))))</f>
        <v>2.7727561568013877</v>
      </c>
      <c r="G32" s="109">
        <f>F32*U20/(1-U20*S20/(1-U20*S20/(1-U20*S20/(1-U20*S20/(1-U20*S20/(1-U20*S20))))))</f>
        <v>2.6969638346992402</v>
      </c>
      <c r="H32" s="109">
        <f>G32*U20/(1-U20*S20/(1-U20*S20/(1-U20*S20/(1-U20*S20/(1-U20*S20)))))</f>
        <v>2.5895641689365996</v>
      </c>
      <c r="I32" s="109">
        <f>H32*U20/(1-U20*S20/(1-U20*S20/(1-U20*S20/(1-U20*S20))))</f>
        <v>2.4373760859487041</v>
      </c>
      <c r="J32" s="109">
        <f>I32*U20/(1-U20*S20/(1-U20*S20/(1-U20*S20)))</f>
        <v>2.2217216661787385</v>
      </c>
      <c r="K32" s="109">
        <f>J32*U20/(1-U20*S20/(1-U20*S20))</f>
        <v>1.9161338182128786</v>
      </c>
      <c r="L32" s="109">
        <f>K32*U20/(1-U20*S20)</f>
        <v>1.4831079941930596</v>
      </c>
      <c r="M32" s="109">
        <f>L32*U20</f>
        <v>0.86949928718389957</v>
      </c>
      <c r="N32" s="10">
        <f>M32*U20</f>
        <v>0.50975991861243741</v>
      </c>
      <c r="O32">
        <f>N32+B32</f>
        <v>1.0000000000000016</v>
      </c>
      <c r="R32">
        <f t="shared" si="15"/>
        <v>0.41373164288216041</v>
      </c>
      <c r="S32">
        <f t="shared" si="16"/>
        <v>0.58626835711783964</v>
      </c>
      <c r="T32">
        <f t="shared" si="17"/>
        <v>2.6823208459067427</v>
      </c>
      <c r="U32">
        <f t="shared" si="10"/>
        <v>10</v>
      </c>
      <c r="V32" s="99">
        <f>SUM(C32:M32)</f>
        <v>23.862277901765278</v>
      </c>
      <c r="W32" s="415">
        <f t="shared" si="9"/>
        <v>0.4902400813875642</v>
      </c>
      <c r="X32" s="129">
        <f>N32</f>
        <v>0.50975991861243741</v>
      </c>
      <c r="Y32" s="159">
        <f>B32-M32</f>
        <v>-0.37925920579633537</v>
      </c>
      <c r="Z32" s="10">
        <f t="shared" si="11"/>
        <v>1.3149811898048815</v>
      </c>
      <c r="AA32" s="99">
        <f t="shared" si="12"/>
        <v>5.0975991861243743</v>
      </c>
      <c r="AB32" s="224">
        <f t="shared" si="13"/>
        <v>-3.7826179963194928</v>
      </c>
      <c r="AC32" s="423">
        <f t="shared" si="14"/>
        <v>2.6823208459067427</v>
      </c>
      <c r="AD32" s="129">
        <f>AD23*10</f>
        <v>10</v>
      </c>
    </row>
    <row r="34" spans="1:30" ht="18.75" x14ac:dyDescent="0.3">
      <c r="A34" s="613" t="s">
        <v>315</v>
      </c>
      <c r="B34" s="613"/>
      <c r="C34" s="613"/>
      <c r="D34" s="613"/>
      <c r="E34" s="613"/>
      <c r="F34" s="613"/>
      <c r="G34" s="613"/>
      <c r="H34" s="613"/>
      <c r="I34" s="613"/>
      <c r="J34" s="613"/>
      <c r="K34" s="613"/>
      <c r="L34" s="613"/>
      <c r="M34" s="613"/>
      <c r="N34" s="613"/>
      <c r="O34" s="613"/>
      <c r="P34" s="613"/>
      <c r="Q34" s="613"/>
      <c r="R34" s="613"/>
      <c r="S34" s="613"/>
      <c r="T34" s="613"/>
      <c r="U34" s="613"/>
      <c r="V34" s="613"/>
      <c r="W34" s="613"/>
    </row>
    <row r="35" spans="1:30" x14ac:dyDescent="0.25">
      <c r="R35" t="s">
        <v>120</v>
      </c>
      <c r="S35">
        <f>$S$2</f>
        <v>0.41373164288216041</v>
      </c>
      <c r="T35" t="s">
        <v>121</v>
      </c>
      <c r="U35">
        <f>$U$2</f>
        <v>0.58626835711783964</v>
      </c>
      <c r="V35" t="s">
        <v>129</v>
      </c>
      <c r="W35">
        <f>S35+U35</f>
        <v>1</v>
      </c>
      <c r="X35" t="s">
        <v>46</v>
      </c>
      <c r="Y35">
        <f>Y2</f>
        <v>1.3411604229533713</v>
      </c>
      <c r="Z35" t="s">
        <v>160</v>
      </c>
      <c r="AA35">
        <f>AA2</f>
        <v>1</v>
      </c>
      <c r="AB35" t="s">
        <v>47</v>
      </c>
      <c r="AC35">
        <f>S35*Y35-U35*AA35</f>
        <v>-3.1387851960808177E-2</v>
      </c>
    </row>
    <row r="36" spans="1:30" ht="16.5" thickBot="1" x14ac:dyDescent="0.3">
      <c r="Y36" s="612" t="s">
        <v>313</v>
      </c>
      <c r="Z36" s="612"/>
    </row>
    <row r="37" spans="1:30" ht="16.5" thickBot="1" x14ac:dyDescent="0.3">
      <c r="A37" s="102"/>
      <c r="B37" s="102">
        <v>3</v>
      </c>
      <c r="C37" s="137">
        <v>2</v>
      </c>
      <c r="D37" s="112">
        <v>1</v>
      </c>
      <c r="E37" s="137">
        <v>0</v>
      </c>
      <c r="F37" s="134">
        <v>-1</v>
      </c>
      <c r="G37" s="116">
        <v>-2</v>
      </c>
      <c r="H37" s="116">
        <v>-3</v>
      </c>
      <c r="I37" s="116">
        <v>-4</v>
      </c>
      <c r="J37" s="116">
        <v>-5</v>
      </c>
      <c r="K37" s="116">
        <v>-6</v>
      </c>
      <c r="L37" s="116">
        <v>-7</v>
      </c>
      <c r="M37" s="116">
        <v>-8</v>
      </c>
      <c r="N37" s="116">
        <v>-9</v>
      </c>
      <c r="O37" s="104">
        <v>-10</v>
      </c>
      <c r="P37" t="s">
        <v>129</v>
      </c>
      <c r="R37" t="s">
        <v>310</v>
      </c>
      <c r="S37" t="s">
        <v>307</v>
      </c>
      <c r="T37" t="s">
        <v>46</v>
      </c>
      <c r="U37" s="156" t="s">
        <v>142</v>
      </c>
      <c r="V37" s="259" t="s">
        <v>306</v>
      </c>
      <c r="W37" s="388" t="s">
        <v>310</v>
      </c>
      <c r="X37" s="388" t="s">
        <v>307</v>
      </c>
      <c r="Y37" s="413" t="s">
        <v>48</v>
      </c>
      <c r="Z37" s="410" t="s">
        <v>125</v>
      </c>
      <c r="AA37" s="411" t="s">
        <v>130</v>
      </c>
      <c r="AB37" s="414" t="s">
        <v>47</v>
      </c>
      <c r="AC37" s="421" t="s">
        <v>310</v>
      </c>
      <c r="AD37" s="418" t="s">
        <v>307</v>
      </c>
    </row>
    <row r="38" spans="1:30" x14ac:dyDescent="0.25">
      <c r="A38" s="100">
        <v>1</v>
      </c>
      <c r="B38" s="100">
        <f t="shared" ref="B38:C47" si="18">C38*$S$35</f>
        <v>0.13754551374180801</v>
      </c>
      <c r="C38" s="95">
        <f t="shared" si="18"/>
        <v>0.33245103706264956</v>
      </c>
      <c r="D38" s="150">
        <f t="shared" ref="D38:D47" si="19">E38*$S$35/(1-$S$35*$U$35)</f>
        <v>0.80354268952384356</v>
      </c>
      <c r="E38" s="150">
        <f>1/(1-U35*S35/(1-U35*S35))</f>
        <v>1.4710916524611941</v>
      </c>
      <c r="F38" s="135">
        <f>E38*U35</f>
        <v>0.86245448625819221</v>
      </c>
      <c r="G38" s="108"/>
      <c r="H38" s="108"/>
      <c r="I38" s="108"/>
      <c r="J38" s="108"/>
      <c r="K38" s="108"/>
      <c r="L38" s="108"/>
      <c r="M38" s="108"/>
      <c r="N38" s="108"/>
      <c r="O38" s="57"/>
      <c r="P38">
        <f>F38+B38</f>
        <v>1.0000000000000002</v>
      </c>
      <c r="R38">
        <f>S35</f>
        <v>0.41373164288216041</v>
      </c>
      <c r="S38">
        <f>U35</f>
        <v>0.58626835711783964</v>
      </c>
      <c r="T38">
        <f>Y35*3</f>
        <v>4.023481268860114</v>
      </c>
      <c r="U38">
        <f>A38</f>
        <v>1</v>
      </c>
      <c r="V38" s="239">
        <f>SUM(C38:E38)</f>
        <v>2.6070853790476871</v>
      </c>
      <c r="W38" s="100">
        <f t="shared" ref="W38:W47" si="20">B38</f>
        <v>0.13754551374180801</v>
      </c>
      <c r="X38" s="95">
        <f>F38</f>
        <v>0.86245448625819221</v>
      </c>
      <c r="Y38" s="157">
        <f>B38-D38</f>
        <v>-0.66599717578203554</v>
      </c>
      <c r="Z38" s="57">
        <f>W38*T38</f>
        <v>0.55341179815590591</v>
      </c>
      <c r="AA38" s="100">
        <f>U38*X38</f>
        <v>0.86245448625819221</v>
      </c>
      <c r="AB38" s="222">
        <f>Z38-AA38</f>
        <v>-0.3090426881022863</v>
      </c>
      <c r="AC38" s="424">
        <f>(AB38+X38*AD38)/W38</f>
        <v>4.023481268860114</v>
      </c>
      <c r="AD38" s="95">
        <f>AA35</f>
        <v>1</v>
      </c>
    </row>
    <row r="39" spans="1:30" x14ac:dyDescent="0.25">
      <c r="A39" s="98">
        <v>2</v>
      </c>
      <c r="B39" s="98">
        <f t="shared" si="18"/>
        <v>0.21385385322386247</v>
      </c>
      <c r="C39" s="97">
        <f t="shared" si="18"/>
        <v>0.51689025217917062</v>
      </c>
      <c r="D39" s="151">
        <f t="shared" si="19"/>
        <v>1.2493370064188973</v>
      </c>
      <c r="E39" s="151">
        <f>1/(1-U35*S35-S35*U35/(1-U35*S35))</f>
        <v>2.287232856717019</v>
      </c>
      <c r="F39" s="128">
        <f>E39*U35</f>
        <v>1.3409322492534299</v>
      </c>
      <c r="G39" s="1">
        <f>F39*U35</f>
        <v>0.78614614677613781</v>
      </c>
      <c r="H39" s="1"/>
      <c r="I39" s="1"/>
      <c r="J39" s="1"/>
      <c r="K39" s="1"/>
      <c r="L39" s="1"/>
      <c r="M39" s="1"/>
      <c r="N39" s="1"/>
      <c r="O39" s="9"/>
      <c r="P39">
        <f>G39+B39</f>
        <v>1.0000000000000002</v>
      </c>
      <c r="R39">
        <f>R38</f>
        <v>0.41373164288216041</v>
      </c>
      <c r="S39">
        <f>S38</f>
        <v>0.58626835711783964</v>
      </c>
      <c r="T39">
        <f>T38</f>
        <v>4.023481268860114</v>
      </c>
      <c r="U39">
        <f t="shared" ref="U39:U47" si="21">A39</f>
        <v>2</v>
      </c>
      <c r="V39" s="98">
        <f>SUM(C39:F39)</f>
        <v>5.3943923645685166</v>
      </c>
      <c r="W39" s="239">
        <f t="shared" si="20"/>
        <v>0.21385385322386247</v>
      </c>
      <c r="X39" s="97">
        <f>G39</f>
        <v>0.78614614677613781</v>
      </c>
      <c r="Y39" s="158">
        <f>B39-E39</f>
        <v>-2.0733790034931565</v>
      </c>
      <c r="Z39" s="9">
        <f t="shared" ref="Z39:Z47" si="22">W39*T39</f>
        <v>0.86043697271977071</v>
      </c>
      <c r="AA39" s="98">
        <f t="shared" ref="AA39:AA47" si="23">U39*X39</f>
        <v>1.5722922935522756</v>
      </c>
      <c r="AB39" s="223">
        <f t="shared" ref="AB39:AB47" si="24">Z39-AA39</f>
        <v>-0.71185532083250491</v>
      </c>
      <c r="AC39" s="422">
        <f t="shared" ref="AC39:AC47" si="25">(AB39+X39*AD39)/W39</f>
        <v>4.023481268860114</v>
      </c>
      <c r="AD39" s="97">
        <f>AD38*2</f>
        <v>2</v>
      </c>
    </row>
    <row r="40" spans="1:30" x14ac:dyDescent="0.25">
      <c r="A40" s="98">
        <v>3</v>
      </c>
      <c r="B40" s="98">
        <f t="shared" si="18"/>
        <v>0.26005547914275695</v>
      </c>
      <c r="C40" s="97">
        <f t="shared" si="18"/>
        <v>0.62856076787152171</v>
      </c>
      <c r="D40" s="151">
        <f t="shared" si="19"/>
        <v>1.5192475090684547</v>
      </c>
      <c r="E40" s="151">
        <f>1/(1-S35*U35/(1-U35*S35)-U35*S35/(1-U35*S35))</f>
        <v>2.7813734823938665</v>
      </c>
      <c r="F40" s="128">
        <f>E40*U35/(1-S35*U35)</f>
        <v>2.1528127145223448</v>
      </c>
      <c r="G40" s="1">
        <f>F40*(U35)</f>
        <v>1.2621259733254118</v>
      </c>
      <c r="H40" s="1">
        <f>G40*U35</f>
        <v>0.73994452085724349</v>
      </c>
      <c r="I40" s="1"/>
      <c r="J40" s="1"/>
      <c r="K40" s="1"/>
      <c r="L40" s="1"/>
      <c r="M40" s="1"/>
      <c r="N40" s="1"/>
      <c r="O40" s="9"/>
      <c r="P40">
        <f>H40+B40</f>
        <v>1.0000000000000004</v>
      </c>
      <c r="R40">
        <f t="shared" ref="R40:R47" si="26">R39</f>
        <v>0.41373164288216041</v>
      </c>
      <c r="S40">
        <f t="shared" ref="S40:S47" si="27">S39</f>
        <v>0.58626835711783964</v>
      </c>
      <c r="T40">
        <f t="shared" ref="T40:T47" si="28">T39</f>
        <v>4.023481268860114</v>
      </c>
      <c r="U40">
        <f t="shared" si="21"/>
        <v>3</v>
      </c>
      <c r="V40" s="98">
        <f>SUM(C40:G40)</f>
        <v>8.3441204471816004</v>
      </c>
      <c r="W40" s="239">
        <f t="shared" si="20"/>
        <v>0.26005547914275695</v>
      </c>
      <c r="X40" s="97">
        <f>H40</f>
        <v>0.73994452085724349</v>
      </c>
      <c r="Y40" s="158">
        <f>B40-F40</f>
        <v>-1.8927572353795878</v>
      </c>
      <c r="Z40" s="9">
        <f t="shared" si="22"/>
        <v>1.0463283491953246</v>
      </c>
      <c r="AA40" s="98">
        <f t="shared" si="23"/>
        <v>2.2198335625717305</v>
      </c>
      <c r="AB40" s="223">
        <f t="shared" si="24"/>
        <v>-1.1735052133764059</v>
      </c>
      <c r="AC40" s="422">
        <f t="shared" si="25"/>
        <v>4.023481268860114</v>
      </c>
      <c r="AD40" s="97">
        <f>AD38*3</f>
        <v>3</v>
      </c>
    </row>
    <row r="41" spans="1:30" x14ac:dyDescent="0.25">
      <c r="A41" s="98">
        <v>4</v>
      </c>
      <c r="B41" s="98">
        <f t="shared" si="18"/>
        <v>0.28952187138743751</v>
      </c>
      <c r="C41" s="97">
        <f t="shared" si="18"/>
        <v>0.69978179423394871</v>
      </c>
      <c r="D41" s="151">
        <f t="shared" si="19"/>
        <v>1.6913905577999542</v>
      </c>
      <c r="E41" s="151">
        <f>1/(1-S35*U35/(1-U35*S35)-U35*S35/(1-U35*S35/(1-U35*S35)))</f>
        <v>3.096525627164409</v>
      </c>
      <c r="F41" s="128">
        <f>E41*U35/(1-U35*S35/(1-U35*S35))</f>
        <v>2.6706124189614067</v>
      </c>
      <c r="G41" s="1">
        <f>F41*U35/(1-S35*U35)</f>
        <v>2.0670824711225309</v>
      </c>
      <c r="H41" s="1">
        <f>G41*U35</f>
        <v>1.2118650443720904</v>
      </c>
      <c r="I41" s="1">
        <f>H41*U35</f>
        <v>0.71047812861256332</v>
      </c>
      <c r="J41" s="1"/>
      <c r="K41" s="1"/>
      <c r="L41" s="1"/>
      <c r="M41" s="1"/>
      <c r="N41" s="1"/>
      <c r="O41" s="9"/>
      <c r="P41">
        <f>I41+B41</f>
        <v>1.0000000000000009</v>
      </c>
      <c r="R41">
        <f t="shared" si="26"/>
        <v>0.41373164288216041</v>
      </c>
      <c r="S41">
        <f t="shared" si="27"/>
        <v>0.58626835711783964</v>
      </c>
      <c r="T41">
        <f t="shared" si="28"/>
        <v>4.023481268860114</v>
      </c>
      <c r="U41">
        <f t="shared" si="21"/>
        <v>4</v>
      </c>
      <c r="V41" s="98">
        <f>SUM(C41:H41)</f>
        <v>11.437257913654339</v>
      </c>
      <c r="W41" s="239">
        <f t="shared" si="20"/>
        <v>0.28952187138743751</v>
      </c>
      <c r="X41" s="97">
        <f>I41</f>
        <v>0.71047812861256332</v>
      </c>
      <c r="Y41" s="158">
        <f>B41-G41</f>
        <v>-1.7775605997350934</v>
      </c>
      <c r="Z41" s="9">
        <f t="shared" si="22"/>
        <v>1.1648858264526818</v>
      </c>
      <c r="AA41" s="98">
        <f t="shared" si="23"/>
        <v>2.8419125144502533</v>
      </c>
      <c r="AB41" s="223">
        <f t="shared" si="24"/>
        <v>-1.6770266879975715</v>
      </c>
      <c r="AC41" s="422">
        <f t="shared" si="25"/>
        <v>4.023481268860114</v>
      </c>
      <c r="AD41" s="97">
        <f>AD38*4</f>
        <v>4</v>
      </c>
    </row>
    <row r="42" spans="1:30" x14ac:dyDescent="0.25">
      <c r="A42" s="98">
        <v>5</v>
      </c>
      <c r="B42" s="98">
        <f t="shared" si="18"/>
        <v>0.30894254313971087</v>
      </c>
      <c r="C42" s="97">
        <f t="shared" si="18"/>
        <v>0.74672205632505684</v>
      </c>
      <c r="D42" s="151">
        <f t="shared" si="19"/>
        <v>1.8048463760789484</v>
      </c>
      <c r="E42" s="151">
        <f>1/(1-S35*U35/(1-U35*S35)-U35*S35/(1-U35*S35/(1-U35*S35/(1-U35*S35))))</f>
        <v>3.3042356958009429</v>
      </c>
      <c r="F42" s="128">
        <f>E42*U35/(1-U35*S35/(1-U35*S35/(1-U35*S35)))</f>
        <v>3.0118831795564893</v>
      </c>
      <c r="G42" s="1">
        <f>F42*U35/(1-S35*U35/(1-S35*U35))</f>
        <v>2.5976121602940823</v>
      </c>
      <c r="H42" s="1">
        <f>G42*U35/(1-S35*U35)</f>
        <v>2.0105794930013849</v>
      </c>
      <c r="I42" s="1">
        <f>H42*U35</f>
        <v>1.178739136216741</v>
      </c>
      <c r="J42" s="1">
        <f>I42*U35</f>
        <v>0.69105745686029008</v>
      </c>
      <c r="K42" s="1"/>
      <c r="L42" s="1"/>
      <c r="M42" s="1"/>
      <c r="N42" s="1"/>
      <c r="O42" s="9"/>
      <c r="P42">
        <f>J42+B42</f>
        <v>1.0000000000000009</v>
      </c>
      <c r="R42">
        <f t="shared" si="26"/>
        <v>0.41373164288216041</v>
      </c>
      <c r="S42">
        <f t="shared" si="27"/>
        <v>0.58626835711783964</v>
      </c>
      <c r="T42">
        <f t="shared" si="28"/>
        <v>4.023481268860114</v>
      </c>
      <c r="U42">
        <f t="shared" si="21"/>
        <v>5</v>
      </c>
      <c r="V42" s="98">
        <f>SUM(C42:I42)</f>
        <v>14.654618097273646</v>
      </c>
      <c r="W42" s="239">
        <f t="shared" si="20"/>
        <v>0.30894254313971087</v>
      </c>
      <c r="X42" s="97">
        <f>J42</f>
        <v>0.69105745686029008</v>
      </c>
      <c r="Y42" s="158">
        <f>B42-H42</f>
        <v>-1.7016369498616741</v>
      </c>
      <c r="Z42" s="9">
        <f t="shared" si="22"/>
        <v>1.2430245354766345</v>
      </c>
      <c r="AA42" s="98">
        <f t="shared" si="23"/>
        <v>3.4552872843014502</v>
      </c>
      <c r="AB42" s="223">
        <f t="shared" si="24"/>
        <v>-2.2122627488248154</v>
      </c>
      <c r="AC42" s="422">
        <f t="shared" si="25"/>
        <v>4.0234812688601149</v>
      </c>
      <c r="AD42" s="97">
        <f>AD38*5</f>
        <v>5</v>
      </c>
    </row>
    <row r="43" spans="1:30" x14ac:dyDescent="0.25">
      <c r="A43" s="98">
        <v>6</v>
      </c>
      <c r="B43" s="98">
        <f t="shared" si="18"/>
        <v>0.32202086870187641</v>
      </c>
      <c r="C43" s="97">
        <f t="shared" si="18"/>
        <v>0.77833270488715023</v>
      </c>
      <c r="D43" s="151">
        <f t="shared" si="19"/>
        <v>1.8812501249966902</v>
      </c>
      <c r="E43" s="151">
        <f>1/(1-S35*U35/(1-U35*S35)-U35*S35/(1-U35*S35/(1-U35*S35/(1-U35*S35/(1-U35*S35)))))</f>
        <v>3.4441124176167235</v>
      </c>
      <c r="F43" s="128">
        <f>E43*U35/(1-S35*U35/(1-U35*S35/(1-U35*S35/(1-U35*S35))))</f>
        <v>3.2417027331148183</v>
      </c>
      <c r="G43" s="1">
        <f>F43*U35/(1-U35*S35/(1-U35*S35/(1-U35*S35)))</f>
        <v>2.9548830149733392</v>
      </c>
      <c r="H43" s="1">
        <f>G43*U35/(1-U35*S35/(1-U35*S35))</f>
        <v>2.5484521126318889</v>
      </c>
      <c r="I43" s="1">
        <f>H43*U35/(1-U35*S35)</f>
        <v>1.9725290922466443</v>
      </c>
      <c r="J43" s="1">
        <f>I43*U35</f>
        <v>1.1564313902785837</v>
      </c>
      <c r="K43" s="1">
        <f>J43*U35</f>
        <v>0.67797913129812448</v>
      </c>
      <c r="L43" s="1"/>
      <c r="M43" s="1"/>
      <c r="N43" s="1"/>
      <c r="O43" s="9"/>
      <c r="P43">
        <f>K43+B43</f>
        <v>1.0000000000000009</v>
      </c>
      <c r="R43">
        <f t="shared" si="26"/>
        <v>0.41373164288216041</v>
      </c>
      <c r="S43">
        <f t="shared" si="27"/>
        <v>0.58626835711783964</v>
      </c>
      <c r="T43">
        <f t="shared" si="28"/>
        <v>4.023481268860114</v>
      </c>
      <c r="U43">
        <f t="shared" si="21"/>
        <v>6</v>
      </c>
      <c r="V43" s="98">
        <f>SUM(C43:J43)</f>
        <v>17.97769359074584</v>
      </c>
      <c r="W43" s="239">
        <f t="shared" si="20"/>
        <v>0.32202086870187641</v>
      </c>
      <c r="X43" s="97">
        <f>K43</f>
        <v>0.67797913129812448</v>
      </c>
      <c r="Y43" s="158">
        <f>B43-I43</f>
        <v>-1.6505082235447679</v>
      </c>
      <c r="Z43" s="9">
        <f t="shared" si="22"/>
        <v>1.2956449334040618</v>
      </c>
      <c r="AA43" s="98">
        <f t="shared" si="23"/>
        <v>4.0678747877887469</v>
      </c>
      <c r="AB43" s="223">
        <f t="shared" si="24"/>
        <v>-2.7722298543846851</v>
      </c>
      <c r="AC43" s="422">
        <f t="shared" si="25"/>
        <v>4.023481268860114</v>
      </c>
      <c r="AD43" s="97">
        <f>AD38*6</f>
        <v>6</v>
      </c>
    </row>
    <row r="44" spans="1:30" x14ac:dyDescent="0.25">
      <c r="A44" s="98">
        <v>7</v>
      </c>
      <c r="B44" s="98">
        <f t="shared" si="18"/>
        <v>0.33095628447547337</v>
      </c>
      <c r="C44" s="97">
        <f t="shared" si="18"/>
        <v>0.79992983415517183</v>
      </c>
      <c r="D44" s="151">
        <f t="shared" si="19"/>
        <v>1.9334509407659903</v>
      </c>
      <c r="E44" s="151">
        <f>1/(1-S35*U35/(1-U35*S35)-U35*S35/(1-U35*S35/(1-U35*S35/(1-U35*S35/(1-U35*S35/(1-U35*S35))))))</f>
        <v>3.5396794426560363</v>
      </c>
      <c r="F44" s="128">
        <f>E44*U35/(1-U35*S35/(1-U35*S35/(1-U35*S35/(1-U35*S35/(1-U35*S35)))))</f>
        <v>3.3987207897601421</v>
      </c>
      <c r="G44" s="1">
        <f>F44*U35/(1-U35*S35/(1-U35*S35/(1-U35*S35/(1-U35*S35))))</f>
        <v>3.1989787606537119</v>
      </c>
      <c r="H44" s="1">
        <f>G44*U35/(1-U35*S35/(1-U35*S35/(1-U35*S35)))</f>
        <v>2.9159391786777116</v>
      </c>
      <c r="I44" s="1">
        <f>H44*U35/(1-U35*S35/(1-U35*S35))</f>
        <v>2.5148648263066207</v>
      </c>
      <c r="J44" s="1">
        <f>I44*U35/(1-U35*S35)</f>
        <v>1.9465321747146966</v>
      </c>
      <c r="K44" s="1">
        <f>J44*U35</f>
        <v>1.1411902201470008</v>
      </c>
      <c r="L44" s="1">
        <f>K44*U35</f>
        <v>0.6690437155245279</v>
      </c>
      <c r="M44" s="1"/>
      <c r="N44" s="1"/>
      <c r="O44" s="9"/>
      <c r="P44">
        <f>L44+B44</f>
        <v>1.0000000000000013</v>
      </c>
      <c r="R44">
        <f t="shared" si="26"/>
        <v>0.41373164288216041</v>
      </c>
      <c r="S44">
        <f t="shared" si="27"/>
        <v>0.58626835711783964</v>
      </c>
      <c r="T44">
        <f t="shared" si="28"/>
        <v>4.023481268860114</v>
      </c>
      <c r="U44">
        <f t="shared" si="21"/>
        <v>7</v>
      </c>
      <c r="V44" s="98">
        <f>SUM(C44:K44)</f>
        <v>21.389286167837081</v>
      </c>
      <c r="W44" s="239">
        <f t="shared" si="20"/>
        <v>0.33095628447547337</v>
      </c>
      <c r="X44" s="97">
        <f>L44</f>
        <v>0.6690437155245279</v>
      </c>
      <c r="Y44" s="158">
        <f>B44-J44</f>
        <v>-1.6155758902392232</v>
      </c>
      <c r="Z44" s="9">
        <f t="shared" si="22"/>
        <v>1.3315964113986065</v>
      </c>
      <c r="AA44" s="98">
        <f t="shared" si="23"/>
        <v>4.6833060086716953</v>
      </c>
      <c r="AB44" s="223">
        <f t="shared" si="24"/>
        <v>-3.3517095972730888</v>
      </c>
      <c r="AC44" s="422">
        <f t="shared" si="25"/>
        <v>4.023481268860114</v>
      </c>
      <c r="AD44" s="97">
        <f>AD38*7</f>
        <v>7</v>
      </c>
    </row>
    <row r="45" spans="1:30" x14ac:dyDescent="0.25">
      <c r="A45" s="98">
        <v>8</v>
      </c>
      <c r="B45" s="98">
        <f t="shared" si="18"/>
        <v>0.33712158991080698</v>
      </c>
      <c r="C45" s="97">
        <f t="shared" si="18"/>
        <v>0.81483153563583344</v>
      </c>
      <c r="D45" s="151">
        <f t="shared" si="19"/>
        <v>1.9694687357232543</v>
      </c>
      <c r="E45" s="151">
        <f>1/(1-S35*U35/(1-U35*S35)-U35*S35/(1-U35*S35/(1-U35*S35/(1-U35*S35/(1-U35*S35/(1-U35*S35/(1-U35*S35)))))))</f>
        <v>3.6056192840515044</v>
      </c>
      <c r="F45" s="128">
        <f>E45*U35/(1-U35*S35/(1-U35*S35/(1-U35*S35/(1-U35*S35/(1-U35*S35/(1-U35*S35))))))</f>
        <v>3.5070609389607501</v>
      </c>
      <c r="G45" s="1">
        <f>F45*U35/(1-U35*S35/(1-U35*S35/(1-U35*S35/(1-U35*S35/(1-U35*S35)))))</f>
        <v>3.3674012342930375</v>
      </c>
      <c r="H45" s="1">
        <f>G45*U35/(1-U35*S35/(1-U35*S35/(1-U35*S35/(1-U35*S35))))</f>
        <v>3.1694998481657417</v>
      </c>
      <c r="I45" s="1">
        <f>H45*U35/(1-U35*S35/(1-U35*S35/(1-U35*S35)))</f>
        <v>2.8890685045345301</v>
      </c>
      <c r="J45" s="1">
        <f>I45*U35/(1-U35*S35/(1-U35*S35))</f>
        <v>2.4916900928430517</v>
      </c>
      <c r="K45" s="1">
        <f>J45*U35/(1-U35*S35)</f>
        <v>1.9285946840569883</v>
      </c>
      <c r="L45" s="1">
        <f>K45*U35</f>
        <v>1.1306740369682895</v>
      </c>
      <c r="M45" s="1">
        <f>L45*U35</f>
        <v>0.66287841008919457</v>
      </c>
      <c r="N45" s="1"/>
      <c r="O45" s="9"/>
      <c r="P45">
        <f>M45+B45</f>
        <v>1.0000000000000016</v>
      </c>
      <c r="R45">
        <f t="shared" si="26"/>
        <v>0.41373164288216041</v>
      </c>
      <c r="S45">
        <f t="shared" si="27"/>
        <v>0.58626835711783964</v>
      </c>
      <c r="T45">
        <f t="shared" si="28"/>
        <v>4.023481268860114</v>
      </c>
      <c r="U45">
        <f t="shared" si="21"/>
        <v>8</v>
      </c>
      <c r="V45" s="98">
        <f>SUM(C45:L45)</f>
        <v>24.873908895232983</v>
      </c>
      <c r="W45" s="239">
        <f t="shared" si="20"/>
        <v>0.33712158991080698</v>
      </c>
      <c r="X45" s="97">
        <f>M45</f>
        <v>0.66287841008919457</v>
      </c>
      <c r="Y45" s="158">
        <f>B45-K45</f>
        <v>-1.5914730941461812</v>
      </c>
      <c r="Z45" s="9">
        <f t="shared" si="22"/>
        <v>1.3564024023344727</v>
      </c>
      <c r="AA45" s="98">
        <f t="shared" si="23"/>
        <v>5.3030272807135566</v>
      </c>
      <c r="AB45" s="223">
        <f t="shared" si="24"/>
        <v>-3.946624878379084</v>
      </c>
      <c r="AC45" s="422">
        <f t="shared" si="25"/>
        <v>4.0234812688601131</v>
      </c>
      <c r="AD45" s="97">
        <f>AD38*8</f>
        <v>8</v>
      </c>
    </row>
    <row r="46" spans="1:30" x14ac:dyDescent="0.25">
      <c r="A46" s="98">
        <v>9</v>
      </c>
      <c r="B46" s="98">
        <f t="shared" si="18"/>
        <v>0.34140452141910255</v>
      </c>
      <c r="C46" s="97">
        <f t="shared" si="18"/>
        <v>0.82518349102039035</v>
      </c>
      <c r="D46" s="151">
        <f t="shared" si="19"/>
        <v>1.9944896775889587</v>
      </c>
      <c r="E46" s="151">
        <f>1/(1-S35*U35/(1-U35*S35)-U35*S35/(1-U35*S35/(1-U35*S35/(1-U35*S35/(1-U35*S35/(1-U35*S35/(1-U35*S35/(1-U35*S35))))))))</f>
        <v>3.6514265562664581</v>
      </c>
      <c r="F46" s="128">
        <f>E46*U35/(1-U35*S35/(1-U35*S35/(1-U35*S35/(1-U35*S35/(1-U35*S35/(1-U35*S35/(1-U35*S35)))))))</f>
        <v>3.5823229747984948</v>
      </c>
      <c r="G46" s="1">
        <f>F46*U35/(1-U35*S35/(1-U35*S35/(1-U35*S35/(1-U35*S35/(1-U35*S35/(1-U35*S35))))))</f>
        <v>3.484401426192842</v>
      </c>
      <c r="H46" s="1">
        <f>G46*U35/(1-U35*S35/(1-U35*S35/(1-U35*S35/(1-U35*S35/(1-U35*S35)))))</f>
        <v>3.345644078489026</v>
      </c>
      <c r="I46" s="1">
        <f>H46*U35/(1-U35*S35/(1-U35*S35/(1-U35*S35/(1-U35*S35))))</f>
        <v>3.1490213553401576</v>
      </c>
      <c r="J46" s="1">
        <f>I46*U35/(1-U35*S35/(1-U35*S35/(1-U35*S35)))</f>
        <v>2.870401909968523</v>
      </c>
      <c r="K46" s="1">
        <f>J46*U35/(1-U35*S35/(1-U35*S35))</f>
        <v>2.4755910046164358</v>
      </c>
      <c r="L46" s="1">
        <f>K46*U35/(1-U35*S35)</f>
        <v>1.916133818212878</v>
      </c>
      <c r="M46" s="1">
        <f>L46*U35</f>
        <v>1.1233686256215971</v>
      </c>
      <c r="N46" s="1">
        <f>M46*U35</f>
        <v>0.65859547858089917</v>
      </c>
      <c r="O46" s="9"/>
      <c r="P46">
        <f>N46+B46</f>
        <v>1.0000000000000018</v>
      </c>
      <c r="R46">
        <f t="shared" si="26"/>
        <v>0.41373164288216041</v>
      </c>
      <c r="S46">
        <f t="shared" si="27"/>
        <v>0.58626835711783964</v>
      </c>
      <c r="T46">
        <f t="shared" si="28"/>
        <v>4.023481268860114</v>
      </c>
      <c r="U46">
        <f t="shared" si="21"/>
        <v>9</v>
      </c>
      <c r="V46" s="98">
        <f>SUM(C46:M46)</f>
        <v>28.417984918115764</v>
      </c>
      <c r="W46" s="239">
        <f t="shared" si="20"/>
        <v>0.34140452141910255</v>
      </c>
      <c r="X46" s="97">
        <f>N46</f>
        <v>0.65859547858089917</v>
      </c>
      <c r="Y46" s="158">
        <f>B46-L46</f>
        <v>-1.5747292967937754</v>
      </c>
      <c r="Z46" s="9">
        <f t="shared" si="22"/>
        <v>1.3736346970339106</v>
      </c>
      <c r="AA46" s="98">
        <f t="shared" si="23"/>
        <v>5.9273593072280928</v>
      </c>
      <c r="AB46" s="223">
        <f t="shared" si="24"/>
        <v>-4.5537246101941822</v>
      </c>
      <c r="AC46" s="422">
        <f t="shared" si="25"/>
        <v>4.023481268860114</v>
      </c>
      <c r="AD46" s="97">
        <f>AD38*9</f>
        <v>9</v>
      </c>
    </row>
    <row r="47" spans="1:30" ht="16.5" thickBot="1" x14ac:dyDescent="0.3">
      <c r="A47" s="99">
        <v>10</v>
      </c>
      <c r="B47" s="99">
        <f t="shared" si="18"/>
        <v>0.34439384248141069</v>
      </c>
      <c r="C47" s="129">
        <f t="shared" si="18"/>
        <v>0.83240875675419734</v>
      </c>
      <c r="D47" s="152">
        <f t="shared" si="19"/>
        <v>2.0119533303167847</v>
      </c>
      <c r="E47" s="152">
        <f>1/(1-S35*U35/(1-U35*S35)-U35*S35/(1-U35*S35/(1-U35*S35/(1-U35*S35/(1-U35*S35/(1-U35*S35/(1-U35*S35/(1-U35*S35/(1-U35*S35)))))))))</f>
        <v>3.6833982661511055</v>
      </c>
      <c r="F47" s="136">
        <f>E47*U35/(1-U35*S35/(1-U35*S35/(1-U35*S35/(1-U35*S35/(1-U35*S35/(1-U35*S35/(1-U35*S35/(1-U35*S35))))))))</f>
        <v>3.6348529740492865</v>
      </c>
      <c r="G47" s="109">
        <f>F47*U35/(1-U35*S35/(1-U35*S35/(1-U35*S35/(1-U35*S35/(1-U35*S35/(1-U35*S35/(1-U35*S35)))))))</f>
        <v>3.5660630491402903</v>
      </c>
      <c r="H47" s="109">
        <f>G47*U35/(1-U35*S35/(1-U35*S35/(1-U35*S35/(1-U35*S35/(1-U35*S35/(1-U35*S35))))))</f>
        <v>3.4685859599292441</v>
      </c>
      <c r="I47" s="109">
        <f>H47*U35/(1-U35*S35/(1-U35*S35/(1-U35*S35/(1-U35*S35/(1-U35*S35)))))</f>
        <v>3.3304584225954215</v>
      </c>
      <c r="J47" s="109">
        <f>I47*U35/(1-U35*S35/(1-U35*S35/(1-U35*S35/(1-U35*S35))))</f>
        <v>3.1347281569060299</v>
      </c>
      <c r="K47" s="109">
        <f>J47*U35/(1-U35*S35/(1-U35*S35/(1-U35*S35)))</f>
        <v>2.8573733466609719</v>
      </c>
      <c r="L47" s="109">
        <f>K47*U35/(1-U35*S35/(1-U35*S35))</f>
        <v>2.4643544617423396</v>
      </c>
      <c r="M47" s="109">
        <f>L47*U35/(1-U35*S35)</f>
        <v>1.9074366142883588</v>
      </c>
      <c r="N47" s="109">
        <f>M47*U35</f>
        <v>1.1182697301652504</v>
      </c>
      <c r="O47" s="10">
        <f>N47*U35</f>
        <v>0.65560615751859119</v>
      </c>
      <c r="P47">
        <f>O47+B47</f>
        <v>1.0000000000000018</v>
      </c>
      <c r="R47">
        <f t="shared" si="26"/>
        <v>0.41373164288216041</v>
      </c>
      <c r="S47">
        <f t="shared" si="27"/>
        <v>0.58626835711783964</v>
      </c>
      <c r="T47">
        <f t="shared" si="28"/>
        <v>4.023481268860114</v>
      </c>
      <c r="U47">
        <f t="shared" si="21"/>
        <v>10</v>
      </c>
      <c r="V47" s="99">
        <f>SUM(C47:N47)</f>
        <v>32.009883068699274</v>
      </c>
      <c r="W47" s="415">
        <f t="shared" si="20"/>
        <v>0.34439384248141069</v>
      </c>
      <c r="X47" s="129">
        <f>O47</f>
        <v>0.65560615751859119</v>
      </c>
      <c r="Y47" s="159">
        <f>B47-M47</f>
        <v>-1.563042771806948</v>
      </c>
      <c r="Z47" s="10">
        <f t="shared" si="22"/>
        <v>1.3856621743347166</v>
      </c>
      <c r="AA47" s="99">
        <f t="shared" si="23"/>
        <v>6.5560615751859119</v>
      </c>
      <c r="AB47" s="224">
        <f t="shared" si="24"/>
        <v>-5.1703994008511955</v>
      </c>
      <c r="AC47" s="423">
        <f t="shared" si="25"/>
        <v>4.0234812688601131</v>
      </c>
      <c r="AD47" s="129">
        <f>AD38*10</f>
        <v>10</v>
      </c>
    </row>
    <row r="49" spans="1:30" ht="18.75" x14ac:dyDescent="0.3">
      <c r="A49" s="613" t="s">
        <v>316</v>
      </c>
      <c r="B49" s="613"/>
      <c r="C49" s="613"/>
      <c r="D49" s="613"/>
      <c r="E49" s="613"/>
      <c r="F49" s="613"/>
      <c r="G49" s="613"/>
      <c r="H49" s="613"/>
      <c r="I49" s="613"/>
      <c r="J49" s="613"/>
      <c r="K49" s="613"/>
      <c r="L49" s="613"/>
      <c r="M49" s="613"/>
      <c r="N49" s="613"/>
      <c r="O49" s="613"/>
      <c r="P49" s="613"/>
      <c r="Q49" s="613"/>
      <c r="R49" s="613"/>
      <c r="S49" s="613"/>
      <c r="T49" s="613"/>
      <c r="U49" s="613"/>
      <c r="V49" s="613"/>
      <c r="W49" s="613"/>
    </row>
    <row r="50" spans="1:30" x14ac:dyDescent="0.25">
      <c r="R50" t="s">
        <v>120</v>
      </c>
      <c r="S50">
        <f>$S$2</f>
        <v>0.41373164288216041</v>
      </c>
      <c r="T50" t="s">
        <v>121</v>
      </c>
      <c r="U50">
        <f>$U$2</f>
        <v>0.58626835711783964</v>
      </c>
      <c r="V50" t="s">
        <v>129</v>
      </c>
      <c r="W50">
        <f>S50+U50</f>
        <v>1</v>
      </c>
      <c r="X50" t="s">
        <v>46</v>
      </c>
      <c r="Y50">
        <f>Y2</f>
        <v>1.3411604229533713</v>
      </c>
      <c r="Z50" t="s">
        <v>160</v>
      </c>
      <c r="AA50">
        <f>AA2</f>
        <v>1</v>
      </c>
      <c r="AB50" t="s">
        <v>47</v>
      </c>
      <c r="AC50">
        <f>S50*Y50-U50*AA50</f>
        <v>-3.1387851960808177E-2</v>
      </c>
    </row>
    <row r="51" spans="1:30" ht="16.5" thickBot="1" x14ac:dyDescent="0.3">
      <c r="Y51" s="612" t="s">
        <v>313</v>
      </c>
      <c r="Z51" s="612"/>
    </row>
    <row r="52" spans="1:30" ht="16.5" thickBot="1" x14ac:dyDescent="0.3">
      <c r="A52" s="102"/>
      <c r="B52" s="102">
        <v>4</v>
      </c>
      <c r="C52" s="102">
        <v>3</v>
      </c>
      <c r="D52" s="137">
        <v>2</v>
      </c>
      <c r="E52" s="112">
        <v>1</v>
      </c>
      <c r="F52" s="137">
        <v>0</v>
      </c>
      <c r="G52" s="134">
        <v>-1</v>
      </c>
      <c r="H52" s="116">
        <v>-2</v>
      </c>
      <c r="I52" s="116">
        <v>-3</v>
      </c>
      <c r="J52" s="116">
        <v>-4</v>
      </c>
      <c r="K52" s="116">
        <v>-5</v>
      </c>
      <c r="L52" s="116">
        <v>-6</v>
      </c>
      <c r="M52" s="116">
        <v>-7</v>
      </c>
      <c r="N52" s="116">
        <v>-8</v>
      </c>
      <c r="O52" s="116">
        <v>-9</v>
      </c>
      <c r="P52" s="104">
        <v>-10</v>
      </c>
      <c r="Q52" t="s">
        <v>129</v>
      </c>
      <c r="R52" t="s">
        <v>310</v>
      </c>
      <c r="S52" t="s">
        <v>307</v>
      </c>
      <c r="T52" t="s">
        <v>46</v>
      </c>
      <c r="U52" s="156" t="s">
        <v>142</v>
      </c>
      <c r="V52" s="259" t="s">
        <v>306</v>
      </c>
      <c r="W52" s="388" t="s">
        <v>310</v>
      </c>
      <c r="X52" s="388" t="s">
        <v>307</v>
      </c>
      <c r="Y52" s="413" t="s">
        <v>48</v>
      </c>
      <c r="Z52" s="410" t="s">
        <v>125</v>
      </c>
      <c r="AA52" s="411" t="s">
        <v>130</v>
      </c>
      <c r="AB52" s="414" t="s">
        <v>47</v>
      </c>
      <c r="AC52" s="421" t="s">
        <v>310</v>
      </c>
      <c r="AD52" s="418" t="s">
        <v>307</v>
      </c>
    </row>
    <row r="53" spans="1:30" x14ac:dyDescent="0.25">
      <c r="A53" s="100">
        <v>1</v>
      </c>
      <c r="B53" s="100">
        <f>C53*S50</f>
        <v>8.8478106030989018E-2</v>
      </c>
      <c r="C53" s="100">
        <f>D53*S50</f>
        <v>0.21385385322386247</v>
      </c>
      <c r="D53" s="95">
        <f>E53*S50/(1-S50*U50)</f>
        <v>0.51689025217917062</v>
      </c>
      <c r="E53" s="150">
        <f>F53*S50/(1-S50*U50/(1-S50*U50))</f>
        <v>0.94630060746358935</v>
      </c>
      <c r="F53" s="150">
        <f>1/(1-U50*S50/(1-U50*S50/(1-S50*U50)))</f>
        <v>1.5547861024772922</v>
      </c>
      <c r="G53" s="135">
        <f>F53*U50</f>
        <v>0.91152189396901118</v>
      </c>
      <c r="H53" s="108"/>
      <c r="I53" s="108"/>
      <c r="J53" s="108"/>
      <c r="K53" s="108"/>
      <c r="L53" s="108"/>
      <c r="M53" s="108"/>
      <c r="N53" s="108"/>
      <c r="O53" s="108"/>
      <c r="P53" s="57"/>
      <c r="Q53">
        <f>G53+B53</f>
        <v>1.0000000000000002</v>
      </c>
      <c r="R53">
        <f>S50</f>
        <v>0.41373164288216041</v>
      </c>
      <c r="S53">
        <f>U50</f>
        <v>0.58626835711783964</v>
      </c>
      <c r="T53">
        <f>Y50*4</f>
        <v>5.3646416918134854</v>
      </c>
      <c r="U53">
        <f>A53</f>
        <v>1</v>
      </c>
      <c r="V53" s="239">
        <f>SUM(C53:F53)</f>
        <v>3.2318308153439146</v>
      </c>
      <c r="W53" s="100">
        <f t="shared" ref="W53:W62" si="29">B53</f>
        <v>8.8478106030989018E-2</v>
      </c>
      <c r="X53" s="95">
        <f>G53</f>
        <v>0.91152189396901118</v>
      </c>
      <c r="Y53" s="157">
        <f>B53-D53</f>
        <v>-0.42841214614818157</v>
      </c>
      <c r="Z53" s="57">
        <f>W53*T53</f>
        <v>0.47465333642653784</v>
      </c>
      <c r="AA53" s="100">
        <f>U53*X53</f>
        <v>0.91152189396901118</v>
      </c>
      <c r="AB53" s="222">
        <f>Z53-AA53</f>
        <v>-0.43686855754247333</v>
      </c>
      <c r="AC53" s="424">
        <f>(AB53+X53*AD53)/W53</f>
        <v>5.3646416918134854</v>
      </c>
      <c r="AD53" s="95">
        <f>AA50</f>
        <v>1</v>
      </c>
    </row>
    <row r="54" spans="1:30" x14ac:dyDescent="0.25">
      <c r="A54" s="98">
        <v>2</v>
      </c>
      <c r="B54" s="98">
        <f>C54*S50</f>
        <v>0.14204803540702235</v>
      </c>
      <c r="C54" s="98">
        <f>D54*S50</f>
        <v>0.34333374749264867</v>
      </c>
      <c r="D54" s="97">
        <f>E54*S50/(1-S50*U50)</f>
        <v>0.82984647995714811</v>
      </c>
      <c r="E54" s="151">
        <f>F54*S50/(1-S50*U50/(1-S50*U50))</f>
        <v>1.519247509068455</v>
      </c>
      <c r="F54" s="151">
        <f>1/(1-U50*S50-U50*S50/(1-U50*S50/(1-S50*U50)))</f>
        <v>2.4961464620149934</v>
      </c>
      <c r="G54" s="128">
        <f>F54*U50</f>
        <v>1.4634116854110382</v>
      </c>
      <c r="H54" s="1">
        <f>G54*U50</f>
        <v>0.85795196459297818</v>
      </c>
      <c r="I54" s="1"/>
      <c r="J54" s="1"/>
      <c r="K54" s="1"/>
      <c r="L54" s="1"/>
      <c r="M54" s="1"/>
      <c r="N54" s="1"/>
      <c r="O54" s="1"/>
      <c r="P54" s="9"/>
      <c r="Q54">
        <f>H54+B54</f>
        <v>1.0000000000000004</v>
      </c>
      <c r="R54">
        <f>R53</f>
        <v>0.41373164288216041</v>
      </c>
      <c r="S54">
        <f>S53</f>
        <v>0.58626835711783964</v>
      </c>
      <c r="T54">
        <f>T53</f>
        <v>5.3646416918134854</v>
      </c>
      <c r="U54">
        <f t="shared" ref="U54:U62" si="30">A54</f>
        <v>2</v>
      </c>
      <c r="V54" s="98">
        <f>SUM(C54:G54)</f>
        <v>6.6519858839442829</v>
      </c>
      <c r="W54" s="239">
        <f t="shared" si="29"/>
        <v>0.14204803540702235</v>
      </c>
      <c r="X54" s="97">
        <f>H54</f>
        <v>0.85795196459297818</v>
      </c>
      <c r="Y54" s="158">
        <f>B54-E54</f>
        <v>-1.3771994736614326</v>
      </c>
      <c r="Z54" s="9">
        <f t="shared" ref="Z54:Z62" si="31">W54*T54</f>
        <v>0.76203681298471027</v>
      </c>
      <c r="AA54" s="98">
        <f t="shared" ref="AA54:AA62" si="32">U54*X54</f>
        <v>1.7159039291859564</v>
      </c>
      <c r="AB54" s="223">
        <f t="shared" ref="AB54:AB62" si="33">Z54-AA54</f>
        <v>-0.95386711620124609</v>
      </c>
      <c r="AC54" s="422">
        <f t="shared" ref="AC54:AC62" si="34">(AB54+X54*AD54)/W54</f>
        <v>5.3646416918134854</v>
      </c>
      <c r="AD54" s="97">
        <f>AD53*2</f>
        <v>2</v>
      </c>
    </row>
    <row r="55" spans="1:30" x14ac:dyDescent="0.25">
      <c r="A55" s="98">
        <v>3</v>
      </c>
      <c r="B55" s="98">
        <f>C55*S50</f>
        <v>0.17621377135503999</v>
      </c>
      <c r="C55" s="98">
        <f>D55*S50</f>
        <v>0.42591320820300282</v>
      </c>
      <c r="D55" s="97">
        <f>E55*S50/(1-S50*U50)</f>
        <v>1.0294431560418791</v>
      </c>
      <c r="E55" s="151">
        <f>F55*S50/(1-S50*U50/(1-S50*U50))</f>
        <v>1.8846605827923193</v>
      </c>
      <c r="F55" s="151">
        <f>1/(1-U50*S50/(1-S50*U50)-U50*S50/(1-U50*S50/(1-S50*U50)))</f>
        <v>3.096525627164409</v>
      </c>
      <c r="G55" s="128">
        <f>F55*U50/(1-S50*U50)</f>
        <v>2.3967438329304604</v>
      </c>
      <c r="H55" s="1">
        <f>G55*(U50)</f>
        <v>1.4051350693644551</v>
      </c>
      <c r="I55" s="1">
        <f>H55*U50</f>
        <v>0.82378622864496076</v>
      </c>
      <c r="J55" s="1"/>
      <c r="K55" s="1"/>
      <c r="L55" s="1"/>
      <c r="M55" s="1"/>
      <c r="N55" s="1"/>
      <c r="O55" s="1"/>
      <c r="P55" s="9"/>
      <c r="Q55">
        <f>I55+B55</f>
        <v>1.0000000000000007</v>
      </c>
      <c r="R55">
        <f t="shared" ref="R55:R62" si="35">R54</f>
        <v>0.41373164288216041</v>
      </c>
      <c r="S55">
        <f t="shared" ref="S55:S62" si="36">S54</f>
        <v>0.58626835711783964</v>
      </c>
      <c r="T55">
        <f t="shared" ref="T55:T62" si="37">T54</f>
        <v>5.3646416918134854</v>
      </c>
      <c r="U55">
        <f t="shared" si="30"/>
        <v>3</v>
      </c>
      <c r="V55" s="98">
        <f>SUM(C55:H55)</f>
        <v>10.238421476496526</v>
      </c>
      <c r="W55" s="239">
        <f t="shared" si="29"/>
        <v>0.17621377135503999</v>
      </c>
      <c r="X55" s="97">
        <f>I55</f>
        <v>0.82378622864496076</v>
      </c>
      <c r="Y55" s="158">
        <f>B55-F55</f>
        <v>-2.920311855809369</v>
      </c>
      <c r="Z55" s="9">
        <f t="shared" si="31"/>
        <v>0.94532374448293643</v>
      </c>
      <c r="AA55" s="98">
        <f t="shared" si="32"/>
        <v>2.4713586859348822</v>
      </c>
      <c r="AB55" s="223">
        <f t="shared" si="33"/>
        <v>-1.5260349414519458</v>
      </c>
      <c r="AC55" s="422">
        <f t="shared" si="34"/>
        <v>5.3646416918134845</v>
      </c>
      <c r="AD55" s="97">
        <f>AD53*3</f>
        <v>3</v>
      </c>
    </row>
    <row r="56" spans="1:30" x14ac:dyDescent="0.25">
      <c r="A56" s="98">
        <v>4</v>
      </c>
      <c r="B56" s="98">
        <f>C56*S50</f>
        <v>0.19873168048730167</v>
      </c>
      <c r="C56" s="98">
        <f>D56*S50</f>
        <v>0.48033957253761389</v>
      </c>
      <c r="D56" s="97">
        <f>E56*S50/(1-S50*U50)</f>
        <v>1.1609930755874645</v>
      </c>
      <c r="E56" s="151">
        <f>F56*S50/(1-S50*U50/(1-S50*U50))</f>
        <v>2.1254965595842035</v>
      </c>
      <c r="F56" s="151">
        <f>1/(1-U50*S50/(1-S50*U50/(1-S50*U50))-U50*S50/(1-U50*S50/(1-S50*U50)))</f>
        <v>3.4922227520941025</v>
      </c>
      <c r="G56" s="128">
        <f>F56*U50/(1-U50*S50/(1-U50*S50))</f>
        <v>3.0118831795564893</v>
      </c>
      <c r="H56" s="1">
        <f>G56*U50/(1-S50*U50)</f>
        <v>2.3312296765066391</v>
      </c>
      <c r="I56" s="1">
        <f>H56*U50</f>
        <v>1.3667261925099001</v>
      </c>
      <c r="J56" s="1">
        <f>I56*U50</f>
        <v>0.80126831951269939</v>
      </c>
      <c r="K56" s="1"/>
      <c r="L56" s="1"/>
      <c r="M56" s="1"/>
      <c r="N56" s="1"/>
      <c r="O56" s="1"/>
      <c r="P56" s="9"/>
      <c r="Q56">
        <f>J56+B56</f>
        <v>1.0000000000000011</v>
      </c>
      <c r="R56">
        <f t="shared" si="35"/>
        <v>0.41373164288216041</v>
      </c>
      <c r="S56">
        <f t="shared" si="36"/>
        <v>0.58626835711783964</v>
      </c>
      <c r="T56">
        <f t="shared" si="37"/>
        <v>5.3646416918134854</v>
      </c>
      <c r="U56">
        <f t="shared" si="30"/>
        <v>4</v>
      </c>
      <c r="V56" s="98">
        <f>SUM(C56:I56)</f>
        <v>13.968891008376414</v>
      </c>
      <c r="W56" s="239">
        <f t="shared" si="29"/>
        <v>0.19873168048730167</v>
      </c>
      <c r="X56" s="97">
        <f>J56</f>
        <v>0.80126831951269939</v>
      </c>
      <c r="Y56" s="158">
        <f>B56-G56</f>
        <v>-2.8131514990691877</v>
      </c>
      <c r="Z56" s="9">
        <f t="shared" si="31"/>
        <v>1.0661242586263351</v>
      </c>
      <c r="AA56" s="98">
        <f t="shared" si="32"/>
        <v>3.2050732780507976</v>
      </c>
      <c r="AB56" s="223">
        <f t="shared" si="33"/>
        <v>-2.1389490194244623</v>
      </c>
      <c r="AC56" s="422">
        <f t="shared" si="34"/>
        <v>5.3646416918134872</v>
      </c>
      <c r="AD56" s="97">
        <f>AD53*4</f>
        <v>4</v>
      </c>
    </row>
    <row r="57" spans="1:30" x14ac:dyDescent="0.25">
      <c r="A57" s="98">
        <v>5</v>
      </c>
      <c r="B57" s="98">
        <f>C57*S50</f>
        <v>0.2138957567029714</v>
      </c>
      <c r="C57" s="98">
        <f>D57*S50</f>
        <v>0.51699153396370379</v>
      </c>
      <c r="D57" s="97">
        <f>E57*S50/(1-S50*U50)</f>
        <v>1.24958180709169</v>
      </c>
      <c r="E57" s="151">
        <f>F57*S50/(1-S50*U50/(1-S50*U50))</f>
        <v>2.2876810273381407</v>
      </c>
      <c r="F57" s="151">
        <f>1/(1-U50*S50/(1-S50*U50/(1-S50*U50/(1-S50*U50)))-U50*S50/(1-U50*S50/(1-S50*U50)))</f>
        <v>3.7586942670785213</v>
      </c>
      <c r="G57" s="128">
        <f>F57*U50/(1-U50*S50/(1-U50*S50/(1-U50*S50)))</f>
        <v>3.426132117177878</v>
      </c>
      <c r="H57" s="1">
        <f>G57*U50/(1-S50*U50/(1-S50*U50))</f>
        <v>2.9548830149733387</v>
      </c>
      <c r="I57" s="1">
        <f>H57*U50/(1-S50*U50)</f>
        <v>2.2871109417084416</v>
      </c>
      <c r="J57" s="1">
        <f>I57*U50</f>
        <v>1.3408607743416432</v>
      </c>
      <c r="K57" s="1">
        <f>J57*U50</f>
        <v>0.78610424329702944</v>
      </c>
      <c r="L57" s="1"/>
      <c r="M57" s="1"/>
      <c r="N57" s="1"/>
      <c r="O57" s="1"/>
      <c r="P57" s="9"/>
      <c r="Q57">
        <f>K57+B57</f>
        <v>1.0000000000000009</v>
      </c>
      <c r="R57">
        <f t="shared" si="35"/>
        <v>0.41373164288216041</v>
      </c>
      <c r="S57">
        <f t="shared" si="36"/>
        <v>0.58626835711783964</v>
      </c>
      <c r="T57">
        <f t="shared" si="37"/>
        <v>5.3646416918134854</v>
      </c>
      <c r="U57">
        <f t="shared" si="30"/>
        <v>5</v>
      </c>
      <c r="V57" s="98">
        <f>SUM(C57:J57)</f>
        <v>17.821935483673357</v>
      </c>
      <c r="W57" s="239">
        <f t="shared" si="29"/>
        <v>0.2138957567029714</v>
      </c>
      <c r="X57" s="97">
        <f>K57</f>
        <v>0.78610424329702944</v>
      </c>
      <c r="Y57" s="158">
        <f>B57-H57</f>
        <v>-2.7409872582703674</v>
      </c>
      <c r="Z57" s="9">
        <f t="shared" si="31"/>
        <v>1.1474740941107542</v>
      </c>
      <c r="AA57" s="98">
        <f t="shared" si="32"/>
        <v>3.9305212164851473</v>
      </c>
      <c r="AB57" s="223">
        <f t="shared" si="33"/>
        <v>-2.7830471223743931</v>
      </c>
      <c r="AC57" s="422">
        <f t="shared" si="34"/>
        <v>5.3646416918134854</v>
      </c>
      <c r="AD57" s="97">
        <f>AD53*5</f>
        <v>5</v>
      </c>
    </row>
    <row r="58" spans="1:30" x14ac:dyDescent="0.25">
      <c r="A58" s="98">
        <v>6</v>
      </c>
      <c r="B58" s="98">
        <f>C58*S50</f>
        <v>0.22425620576546471</v>
      </c>
      <c r="C58" s="98">
        <f>D58*S50</f>
        <v>0.54203300526698572</v>
      </c>
      <c r="D58" s="97">
        <f>E58*S50/(1-S50*U50)</f>
        <v>1.3101076859653402</v>
      </c>
      <c r="E58" s="151">
        <f>F58*S50/(1-S50*U50/(1-S50*U50))</f>
        <v>2.3984892225090362</v>
      </c>
      <c r="F58" s="151">
        <f>1/(1-U50*S50/(1-S50*U50/(1-S50*U50/(1-S50*U50/(1-S50*U50))))-U50*S50/(1-U50*S50/(1-S50*U50)))</f>
        <v>3.9407537950271272</v>
      </c>
      <c r="G58" s="128">
        <f>F58*U50/(1-S50*U50/(1-U50*S50/(1-U50*S50/(1-U50*S50))))</f>
        <v>3.7091566124638797</v>
      </c>
      <c r="H58" s="1">
        <f>G58*U50/(1-U50*S50/(1-U50*S50/(1-U50*S50)))</f>
        <v>3.3809774604207572</v>
      </c>
      <c r="I58" s="1">
        <f>H58*U50/(1-U50*S50/(1-U50*S50))</f>
        <v>2.9159391786777111</v>
      </c>
      <c r="J58" s="1">
        <f>I58*U50/(1-U50*S50)</f>
        <v>2.256967997418434</v>
      </c>
      <c r="K58" s="1">
        <f>J58*U50</f>
        <v>1.3231889199140459</v>
      </c>
      <c r="L58" s="1">
        <f>K58*U50</f>
        <v>0.77574379423453632</v>
      </c>
      <c r="M58" s="1"/>
      <c r="N58" s="1"/>
      <c r="O58" s="1"/>
      <c r="P58" s="9"/>
      <c r="Q58">
        <f>L58+B58</f>
        <v>1.0000000000000011</v>
      </c>
      <c r="R58">
        <f t="shared" si="35"/>
        <v>0.41373164288216041</v>
      </c>
      <c r="S58">
        <f t="shared" si="36"/>
        <v>0.58626835711783964</v>
      </c>
      <c r="T58">
        <f t="shared" si="37"/>
        <v>5.3646416918134854</v>
      </c>
      <c r="U58">
        <f t="shared" si="30"/>
        <v>6</v>
      </c>
      <c r="V58" s="98">
        <f>SUM(C58:K58)</f>
        <v>21.77761387766332</v>
      </c>
      <c r="W58" s="239">
        <f t="shared" si="29"/>
        <v>0.22425620576546471</v>
      </c>
      <c r="X58" s="97">
        <f>L58</f>
        <v>0.77574379423453632</v>
      </c>
      <c r="Y58" s="158">
        <f>B58-I58</f>
        <v>-2.6916829729122465</v>
      </c>
      <c r="Z58" s="9">
        <f t="shared" si="31"/>
        <v>1.2030541910973156</v>
      </c>
      <c r="AA58" s="98">
        <f t="shared" si="32"/>
        <v>4.6544627654072181</v>
      </c>
      <c r="AB58" s="223">
        <f t="shared" si="33"/>
        <v>-3.4514085743099026</v>
      </c>
      <c r="AC58" s="422">
        <f t="shared" si="34"/>
        <v>5.3646416918134854</v>
      </c>
      <c r="AD58" s="97">
        <f>AD53*6</f>
        <v>6</v>
      </c>
    </row>
    <row r="59" spans="1:30" x14ac:dyDescent="0.25">
      <c r="A59" s="98">
        <v>7</v>
      </c>
      <c r="B59" s="98">
        <f>C59*S50</f>
        <v>0.23140476320654452</v>
      </c>
      <c r="C59" s="98">
        <f>D59*S50</f>
        <v>0.55931125208243626</v>
      </c>
      <c r="D59" s="97">
        <f>E59*S50/(1-S50*U50)</f>
        <v>1.3518696519950253</v>
      </c>
      <c r="E59" s="151">
        <f>F59*S50/(1-S50*U50/(1-S50*U50))</f>
        <v>2.4749452470832161</v>
      </c>
      <c r="F59" s="151">
        <f>1/(1-U50*S50/(1-S50*U50/(1-S50*U50/(1-S50*U50/(1-S50*U50/(1-S50*U50)))))-U50*S50/(1-U50*S50/(1-S50*U50)))</f>
        <v>4.0663721910431851</v>
      </c>
      <c r="G59" s="128">
        <f>F59*U50/(1-U50*S50/(1-U50*S50/(1-U50*S50/(1-U50*S50/(1-U50*S50)))))</f>
        <v>3.9044393506522281</v>
      </c>
      <c r="H59" s="1">
        <f>G59*U50/(1-U50*S50/(1-U50*S50/(1-U50*S50/(1-U50*S50))))</f>
        <v>3.674976359525703</v>
      </c>
      <c r="I59" s="1">
        <f>H59*U50/(1-U50*S50/(1-U50*S50/(1-U50*S50)))</f>
        <v>3.3498214115262108</v>
      </c>
      <c r="J59" s="1">
        <f>I59*U50/(1-U50*S50/(1-U50*S50))</f>
        <v>2.8890685045345301</v>
      </c>
      <c r="K59" s="1">
        <f>J59*U50/(1-U50*S50)</f>
        <v>2.2361698092896543</v>
      </c>
      <c r="L59" s="1">
        <f>K59*U50</f>
        <v>1.3109956003287584</v>
      </c>
      <c r="M59" s="1">
        <f>L59*U50</f>
        <v>0.76859523679345709</v>
      </c>
      <c r="N59" s="1"/>
      <c r="O59" s="1"/>
      <c r="P59" s="9"/>
      <c r="Q59">
        <f>M59+B59</f>
        <v>1.0000000000000016</v>
      </c>
      <c r="R59">
        <f t="shared" si="35"/>
        <v>0.41373164288216041</v>
      </c>
      <c r="S59">
        <f t="shared" si="36"/>
        <v>0.58626835711783964</v>
      </c>
      <c r="T59">
        <f t="shared" si="37"/>
        <v>5.3646416918134854</v>
      </c>
      <c r="U59">
        <f t="shared" si="30"/>
        <v>7</v>
      </c>
      <c r="V59" s="98">
        <f>SUM(C59:L59)</f>
        <v>25.817969378060951</v>
      </c>
      <c r="W59" s="239">
        <f t="shared" si="29"/>
        <v>0.23140476320654452</v>
      </c>
      <c r="X59" s="97">
        <f>M59</f>
        <v>0.76859523679345709</v>
      </c>
      <c r="Y59" s="158">
        <f>B59-J59</f>
        <v>-2.6576637413279856</v>
      </c>
      <c r="Z59" s="9">
        <f t="shared" si="31"/>
        <v>1.2414036403820559</v>
      </c>
      <c r="AA59" s="98">
        <f t="shared" si="32"/>
        <v>5.3801666575541995</v>
      </c>
      <c r="AB59" s="223">
        <f t="shared" si="33"/>
        <v>-4.1387630171721437</v>
      </c>
      <c r="AC59" s="422">
        <f t="shared" si="34"/>
        <v>5.3646416918134854</v>
      </c>
      <c r="AD59" s="97">
        <f>AD53*7</f>
        <v>7</v>
      </c>
    </row>
    <row r="60" spans="1:30" x14ac:dyDescent="0.25">
      <c r="A60" s="98">
        <v>8</v>
      </c>
      <c r="B60" s="98">
        <f>C60*S50</f>
        <v>0.23637074294986682</v>
      </c>
      <c r="C60" s="98">
        <f>D60*S50</f>
        <v>0.57131415258269291</v>
      </c>
      <c r="D60" s="97">
        <f>E60*S50/(1-S50*U50)</f>
        <v>1.3808809705798</v>
      </c>
      <c r="E60" s="151">
        <f>F60*S50/(1-S50*U50/(1-S50*U50))</f>
        <v>2.5280579306448629</v>
      </c>
      <c r="F60" s="151">
        <f>1/(1-U50*S50/(1-S50*U50/(1-S50*U50/(1-S50*U50/(1-S50*U50/(1-S50*U50/(1-S50*U50))))))-U50*S50/(1-U50*S50/(1-S50*U50)))</f>
        <v>4.1536371273811863</v>
      </c>
      <c r="G60" s="128">
        <f>F60*U50/(1-U50*S50/(1-U50*S50/(1-U50*S50/(1-U50*S50/(1-U50*S50/(1-U50*S50))))))</f>
        <v>4.0400989057522505</v>
      </c>
      <c r="H60" s="1">
        <f>G60*U50/(1-U50*S50/(1-U50*S50/(1-U50*S50/(1-U50*S50/(1-U50*S50)))))</f>
        <v>3.8792123315449287</v>
      </c>
      <c r="I60" s="1">
        <f>H60*U50/(1-U50*S50/(1-U50*S50/(1-U50*S50/(1-U50*S50))))</f>
        <v>3.6512319264548849</v>
      </c>
      <c r="J60" s="1">
        <f>I60*U50/(1-U50*S50/(1-U50*S50/(1-U50*S50)))</f>
        <v>3.3281778409222782</v>
      </c>
      <c r="K60" s="1">
        <f>J60*U50/(1-U50*S50/(1-U50*S50))</f>
        <v>2.8704019099685225</v>
      </c>
      <c r="L60" s="1">
        <f>K60*U50/(1-U50*S50)</f>
        <v>2.2217216661787376</v>
      </c>
      <c r="M60" s="1">
        <f>L60*U50</f>
        <v>1.3025251112037177</v>
      </c>
      <c r="N60" s="1">
        <f>M60*U50</f>
        <v>0.76362925705013496</v>
      </c>
      <c r="O60" s="1"/>
      <c r="P60" s="9"/>
      <c r="Q60">
        <f>N60+B60</f>
        <v>1.0000000000000018</v>
      </c>
      <c r="R60">
        <f t="shared" si="35"/>
        <v>0.41373164288216041</v>
      </c>
      <c r="S60">
        <f t="shared" si="36"/>
        <v>0.58626835711783964</v>
      </c>
      <c r="T60">
        <f t="shared" si="37"/>
        <v>5.3646416918134854</v>
      </c>
      <c r="U60">
        <f t="shared" si="30"/>
        <v>8</v>
      </c>
      <c r="V60" s="98">
        <f>SUM(C60:M60)</f>
        <v>29.92725987321386</v>
      </c>
      <c r="W60" s="239">
        <f t="shared" si="29"/>
        <v>0.23637074294986682</v>
      </c>
      <c r="X60" s="97">
        <f>N60</f>
        <v>0.76362925705013496</v>
      </c>
      <c r="Y60" s="158">
        <f>B60-K60</f>
        <v>-2.6340311670186556</v>
      </c>
      <c r="Z60" s="9">
        <f t="shared" si="31"/>
        <v>1.2680443423537839</v>
      </c>
      <c r="AA60" s="98">
        <f t="shared" si="32"/>
        <v>6.1090340564010797</v>
      </c>
      <c r="AB60" s="223">
        <f t="shared" si="33"/>
        <v>-4.8409897140472955</v>
      </c>
      <c r="AC60" s="422">
        <f t="shared" si="34"/>
        <v>5.3646416918134863</v>
      </c>
      <c r="AD60" s="97">
        <f>AD53*8</f>
        <v>8</v>
      </c>
    </row>
    <row r="61" spans="1:30" x14ac:dyDescent="0.25">
      <c r="A61" s="98">
        <v>9</v>
      </c>
      <c r="B61" s="98">
        <f>C61*S50</f>
        <v>0.23983680534497062</v>
      </c>
      <c r="C61" s="98">
        <f>D61*S50</f>
        <v>0.57969171435427591</v>
      </c>
      <c r="D61" s="97">
        <f>E61*S50/(1-S50*U50)</f>
        <v>1.4011297524066451</v>
      </c>
      <c r="E61" s="151">
        <f>F61*S50/(1-S50*U50/(1-S50*U50))</f>
        <v>2.5651285359858575</v>
      </c>
      <c r="F61" s="151">
        <f>1/(1-U50*S50/(1-S50*U50/(1-S50*U50/(1-S50*U50/(1-S50*U50/(1-S50*U50/(1-S50*U50/(1-S50*U50)))))))-U50*S50/(1-U50*S50/(1-S50*U50)))</f>
        <v>4.2145446884035618</v>
      </c>
      <c r="G61" s="128">
        <f>F61*U50/(1-U50*S50/(1-U50*S50/(1-U50*S50/(1-U50*S50/(1-U50*S50/(1-U50*S50/(1-U50*S50)))))))</f>
        <v>4.1347840447927373</v>
      </c>
      <c r="H61" s="1">
        <f>G61*U50/(1-U50*S50/(1-U50*S50/(1-U50*S50/(1-U50*S50/(1-U50*S50/(1-U50*S50))))))</f>
        <v>4.0217611655983161</v>
      </c>
      <c r="I61" s="1">
        <f>H61*U50/(1-U50*S50/(1-U50*S50/(1-U50*S50/(1-U50*S50/(1-U50*S50)))))</f>
        <v>3.8616048448478768</v>
      </c>
      <c r="J61" s="1">
        <f>I61*U50/(1-U50*S50/(1-U50*S50/(1-U50*S50/(1-U50*S50))))</f>
        <v>3.6346592276494802</v>
      </c>
      <c r="K61" s="1">
        <f>J61*U50/(1-U50*S50/(1-U50*S50/(1-U50*S50)))</f>
        <v>3.3130714631189977</v>
      </c>
      <c r="L61" s="1">
        <f>K61*U50/(1-U50*S50/(1-U50*S50))</f>
        <v>2.8573733466609723</v>
      </c>
      <c r="M61" s="1">
        <f>L61*U50/(1-U50*S50)</f>
        <v>2.2116374193424182</v>
      </c>
      <c r="N61" s="1">
        <f>M61*U50</f>
        <v>1.296613036378218</v>
      </c>
      <c r="O61" s="1">
        <f>N61*U50</f>
        <v>0.76016319465503157</v>
      </c>
      <c r="P61" s="9"/>
      <c r="Q61">
        <f>O61+B61</f>
        <v>1.0000000000000022</v>
      </c>
      <c r="R61">
        <f t="shared" si="35"/>
        <v>0.41373164288216041</v>
      </c>
      <c r="S61">
        <f t="shared" si="36"/>
        <v>0.58626835711783964</v>
      </c>
      <c r="T61">
        <f t="shared" si="37"/>
        <v>5.3646416918134854</v>
      </c>
      <c r="U61">
        <f t="shared" si="30"/>
        <v>9</v>
      </c>
      <c r="V61" s="98">
        <f>SUM(C61:N61)</f>
        <v>34.091999239539355</v>
      </c>
      <c r="W61" s="239">
        <f t="shared" si="29"/>
        <v>0.23983680534497062</v>
      </c>
      <c r="X61" s="97">
        <f>O61</f>
        <v>0.76016319465503157</v>
      </c>
      <c r="Y61" s="158">
        <f>B61-L61</f>
        <v>-2.6175365413160017</v>
      </c>
      <c r="Z61" s="9">
        <f t="shared" si="31"/>
        <v>1.2866385251849848</v>
      </c>
      <c r="AA61" s="98">
        <f t="shared" si="32"/>
        <v>6.8414687518952846</v>
      </c>
      <c r="AB61" s="223">
        <f t="shared" si="33"/>
        <v>-5.5548302267102994</v>
      </c>
      <c r="AC61" s="422">
        <f t="shared" si="34"/>
        <v>5.3646416918134872</v>
      </c>
      <c r="AD61" s="97">
        <f>AD53*9</f>
        <v>9</v>
      </c>
    </row>
    <row r="62" spans="1:30" ht="16.5" thickBot="1" x14ac:dyDescent="0.3">
      <c r="A62" s="99">
        <v>10</v>
      </c>
      <c r="B62" s="99">
        <f>C62*S50</f>
        <v>0.2422639410290621</v>
      </c>
      <c r="C62" s="99">
        <f>D62*S50</f>
        <v>0.5855581635994519</v>
      </c>
      <c r="D62" s="129">
        <f>E62*S50/(1-S50*U50)</f>
        <v>1.4153091108050233</v>
      </c>
      <c r="E62" s="152">
        <f>F62*S50/(1-S50*U50/(1-S50*U50))</f>
        <v>2.5910875000198281</v>
      </c>
      <c r="F62" s="152">
        <f>1/(1-U50*S50/(1-S50*U50/(1-S50*U50/(1-S50*U50/(1-S50*U50/(1-S50*U50/(1-S50*U50/(1-S50*U50/(1-S50*U50))))))))-U50*S50/(1-U50*S50/(1-S50*U50)))</f>
        <v>4.2571956559675641</v>
      </c>
      <c r="G62" s="136">
        <f>F62*U50/(1-U50*S50/(1-U50*S50/(1-U50*S50/(1-U50*S50/(1-U50*S50/(1-U50*S50/(1-U50*S50/(1-U50*S50))))))))</f>
        <v>4.2010880097885659</v>
      </c>
      <c r="H62" s="109">
        <f>G62*U50/(1-U50*S50/(1-U50*S50/(1-U50*S50/(1-U50*S50/(1-U50*S50/(1-U50*S50/(1-U50*S50)))))))</f>
        <v>4.1215820350510244</v>
      </c>
      <c r="I62" s="109">
        <f>H62*U50/(1-U50*S50/(1-U50*S50/(1-U50*S50/(1-U50*S50/(1-U50*S50/(1-U50*S50))))))</f>
        <v>4.008920028186572</v>
      </c>
      <c r="J62" s="109">
        <f>I62*U50/(1-U50*S50/(1-U50*S50/(1-U50*S50/(1-U50*S50/(1-U50*S50)))))</f>
        <v>3.8492750727901233</v>
      </c>
      <c r="K62" s="109">
        <f>J62*U50/(1-U50*S50/(1-U50*S50/(1-U50*S50/(1-U50*S50))))</f>
        <v>3.6230540734234284</v>
      </c>
      <c r="L62" s="109">
        <f>K62*U50/(1-U50*S50/(1-U50*S50/(1-U50*S50)))</f>
        <v>3.3024931109590643</v>
      </c>
      <c r="M62" s="109">
        <f>L62*U50/(1-U50*S50/(1-U50*S50))</f>
        <v>2.8482499993834187</v>
      </c>
      <c r="N62" s="109">
        <f>M62*U50/(1-U50*S50)</f>
        <v>2.2045758513284683</v>
      </c>
      <c r="O62" s="109">
        <f>N62*U50</f>
        <v>1.2924730625000038</v>
      </c>
      <c r="P62" s="10">
        <f>O62*U50</f>
        <v>0.7577360589709401</v>
      </c>
      <c r="Q62">
        <f>P62+B62</f>
        <v>1.0000000000000022</v>
      </c>
      <c r="R62">
        <f t="shared" si="35"/>
        <v>0.41373164288216041</v>
      </c>
      <c r="S62">
        <f t="shared" si="36"/>
        <v>0.58626835711783964</v>
      </c>
      <c r="T62">
        <f t="shared" si="37"/>
        <v>5.3646416918134854</v>
      </c>
      <c r="U62">
        <f t="shared" si="30"/>
        <v>10</v>
      </c>
      <c r="V62" s="99">
        <f>SUM(C62:O62)</f>
        <v>38.300861673802537</v>
      </c>
      <c r="W62" s="415">
        <f t="shared" si="29"/>
        <v>0.2422639410290621</v>
      </c>
      <c r="X62" s="129">
        <f>P62</f>
        <v>0.7577360589709401</v>
      </c>
      <c r="Y62" s="159">
        <f>B62-M62</f>
        <v>-2.6059860583543566</v>
      </c>
      <c r="Z62" s="10">
        <f t="shared" si="31"/>
        <v>1.29965923846755</v>
      </c>
      <c r="AA62" s="99">
        <f t="shared" si="32"/>
        <v>7.577360589709401</v>
      </c>
      <c r="AB62" s="224">
        <f t="shared" si="33"/>
        <v>-6.2777013512418511</v>
      </c>
      <c r="AC62" s="423">
        <f t="shared" si="34"/>
        <v>5.3646416918134845</v>
      </c>
      <c r="AD62" s="129">
        <f>AD53*10</f>
        <v>10</v>
      </c>
    </row>
  </sheetData>
  <mergeCells count="8">
    <mergeCell ref="Y51:Z51"/>
    <mergeCell ref="A3:W3"/>
    <mergeCell ref="A19:W19"/>
    <mergeCell ref="A34:W34"/>
    <mergeCell ref="A49:W49"/>
    <mergeCell ref="Y5:Z5"/>
    <mergeCell ref="Y21:Z21"/>
    <mergeCell ref="Y36:Z36"/>
  </mergeCells>
  <phoneticPr fontId="16" type="noConversion"/>
  <conditionalFormatting sqref="Y7:Y16 AB7:AB16">
    <cfRule type="cellIs" dxfId="155" priority="107" operator="lessThanOrEqual">
      <formula>0</formula>
    </cfRule>
    <cfRule type="cellIs" dxfId="154" priority="108" operator="greaterThan">
      <formula>0</formula>
    </cfRule>
  </conditionalFormatting>
  <conditionalFormatting sqref="Z7:AA16">
    <cfRule type="cellIs" dxfId="153" priority="93" operator="lessThanOrEqual">
      <formula>0</formula>
    </cfRule>
    <cfRule type="cellIs" dxfId="152" priority="94" operator="greaterThan">
      <formula>0</formula>
    </cfRule>
  </conditionalFormatting>
  <conditionalFormatting sqref="Y23:Y32">
    <cfRule type="cellIs" dxfId="151" priority="59" operator="lessThanOrEqual">
      <formula>0</formula>
    </cfRule>
    <cfRule type="cellIs" dxfId="150" priority="60" operator="greaterThan">
      <formula>0</formula>
    </cfRule>
  </conditionalFormatting>
  <conditionalFormatting sqref="Y38:Y47">
    <cfRule type="cellIs" dxfId="149" priority="55" operator="lessThanOrEqual">
      <formula>0</formula>
    </cfRule>
    <cfRule type="cellIs" dxfId="148" priority="56" operator="greaterThan">
      <formula>0</formula>
    </cfRule>
  </conditionalFormatting>
  <conditionalFormatting sqref="Y53:Y62">
    <cfRule type="cellIs" dxfId="147" priority="51" operator="lessThanOrEqual">
      <formula>0</formula>
    </cfRule>
    <cfRule type="cellIs" dxfId="146" priority="52" operator="greaterThan">
      <formula>0</formula>
    </cfRule>
  </conditionalFormatting>
  <conditionalFormatting sqref="AB23:AB32">
    <cfRule type="cellIs" dxfId="145" priority="47" operator="lessThanOrEqual">
      <formula>0</formula>
    </cfRule>
    <cfRule type="cellIs" dxfId="144" priority="48" operator="greaterThan">
      <formula>0</formula>
    </cfRule>
  </conditionalFormatting>
  <conditionalFormatting sqref="AB38:AB47">
    <cfRule type="cellIs" dxfId="143" priority="43" operator="lessThanOrEqual">
      <formula>0</formula>
    </cfRule>
    <cfRule type="cellIs" dxfId="142" priority="44" operator="greaterThan">
      <formula>0</formula>
    </cfRule>
  </conditionalFormatting>
  <conditionalFormatting sqref="AB53:AB62">
    <cfRule type="cellIs" dxfId="141" priority="39" operator="lessThanOrEqual">
      <formula>0</formula>
    </cfRule>
    <cfRule type="cellIs" dxfId="140" priority="40" operator="greaterThan">
      <formula>0</formula>
    </cfRule>
  </conditionalFormatting>
  <conditionalFormatting sqref="Z23:AA32">
    <cfRule type="cellIs" dxfId="139" priority="5" operator="lessThanOrEqual">
      <formula>0</formula>
    </cfRule>
    <cfRule type="cellIs" dxfId="138" priority="6" operator="greaterThan">
      <formula>0</formula>
    </cfRule>
  </conditionalFormatting>
  <conditionalFormatting sqref="Z38:AA47">
    <cfRule type="cellIs" dxfId="137" priority="3" operator="lessThanOrEqual">
      <formula>0</formula>
    </cfRule>
    <cfRule type="cellIs" dxfId="136" priority="4" operator="greaterThan">
      <formula>0</formula>
    </cfRule>
  </conditionalFormatting>
  <conditionalFormatting sqref="Z53:AA62">
    <cfRule type="cellIs" dxfId="135" priority="1" operator="lessThanOrEqual">
      <formula>0</formula>
    </cfRule>
    <cfRule type="cellIs" dxfId="134" priority="2" operator="greaterThan">
      <formula>0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C8BA-2146-405A-961B-F72D61694B35}">
  <sheetPr codeName="Sheet49"/>
  <dimension ref="A3:R44"/>
  <sheetViews>
    <sheetView workbookViewId="0">
      <selection activeCell="J32" sqref="J32"/>
    </sheetView>
  </sheetViews>
  <sheetFormatPr defaultRowHeight="15.75" x14ac:dyDescent="0.25"/>
  <cols>
    <col min="15" max="15" width="11.875" bestFit="1" customWidth="1"/>
  </cols>
  <sheetData>
    <row r="3" spans="1:18" x14ac:dyDescent="0.25">
      <c r="A3" t="s">
        <v>120</v>
      </c>
      <c r="B3">
        <v>0.41</v>
      </c>
      <c r="C3" t="s">
        <v>121</v>
      </c>
      <c r="D3">
        <v>0.59</v>
      </c>
      <c r="E3" t="s">
        <v>129</v>
      </c>
      <c r="F3">
        <f>B3+D3</f>
        <v>1</v>
      </c>
      <c r="G3" t="s">
        <v>46</v>
      </c>
      <c r="H3">
        <v>1</v>
      </c>
      <c r="I3" t="s">
        <v>142</v>
      </c>
      <c r="J3">
        <v>-1</v>
      </c>
      <c r="K3" t="s">
        <v>47</v>
      </c>
      <c r="L3" s="412">
        <f>B3*H3+D3*J3</f>
        <v>-0.18</v>
      </c>
    </row>
    <row r="4" spans="1:18" ht="16.5" thickBot="1" x14ac:dyDescent="0.3"/>
    <row r="5" spans="1:18" ht="16.5" thickBot="1" x14ac:dyDescent="0.3">
      <c r="A5" s="102"/>
      <c r="B5" s="102">
        <v>1</v>
      </c>
      <c r="C5" s="137">
        <v>0</v>
      </c>
      <c r="D5" s="134">
        <v>-1</v>
      </c>
      <c r="E5" s="116">
        <v>-2</v>
      </c>
      <c r="F5" s="116">
        <v>-3</v>
      </c>
      <c r="G5" s="116">
        <v>-4</v>
      </c>
      <c r="H5" s="116">
        <v>-5</v>
      </c>
      <c r="I5" s="116">
        <v>-6</v>
      </c>
      <c r="J5" s="116">
        <v>-7</v>
      </c>
      <c r="K5" s="116">
        <v>-8</v>
      </c>
      <c r="L5" s="116">
        <v>-9</v>
      </c>
      <c r="M5" s="104">
        <v>-10</v>
      </c>
      <c r="N5" t="s">
        <v>129</v>
      </c>
      <c r="O5" t="s">
        <v>305</v>
      </c>
      <c r="P5" t="s">
        <v>125</v>
      </c>
      <c r="Q5" t="s">
        <v>130</v>
      </c>
      <c r="R5" t="s">
        <v>47</v>
      </c>
    </row>
    <row r="6" spans="1:18" x14ac:dyDescent="0.25">
      <c r="A6" s="100">
        <v>1</v>
      </c>
      <c r="B6" s="95">
        <f>C6*B3</f>
        <v>0.41</v>
      </c>
      <c r="C6" s="95">
        <v>1</v>
      </c>
      <c r="D6" s="135">
        <f>C6*D3</f>
        <v>0.59</v>
      </c>
      <c r="E6" s="108"/>
      <c r="F6" s="108"/>
      <c r="G6" s="108"/>
      <c r="H6" s="108"/>
      <c r="I6" s="108"/>
      <c r="J6" s="108"/>
      <c r="K6" s="108"/>
      <c r="L6" s="108"/>
      <c r="M6" s="57"/>
      <c r="N6">
        <f>B6+D6</f>
        <v>1</v>
      </c>
      <c r="O6">
        <f>SUM(C6)</f>
        <v>1</v>
      </c>
      <c r="P6">
        <f>O6*B6*$H$3</f>
        <v>0.41</v>
      </c>
      <c r="Q6">
        <f>O6*D6*$J$3</f>
        <v>-0.59</v>
      </c>
      <c r="R6">
        <f>SUM(P6:Q6)</f>
        <v>-0.18</v>
      </c>
    </row>
    <row r="7" spans="1:18" x14ac:dyDescent="0.25">
      <c r="A7" s="98">
        <v>2</v>
      </c>
      <c r="B7" s="97">
        <f>C7*B3</f>
        <v>0.54082574858198118</v>
      </c>
      <c r="C7" s="97">
        <f>1/(1-B3*D3)</f>
        <v>1.3190871916633689</v>
      </c>
      <c r="D7" s="128">
        <f>C7*D3</f>
        <v>0.77826144308138756</v>
      </c>
      <c r="E7" s="1">
        <f>D7*D3</f>
        <v>0.45917425141801865</v>
      </c>
      <c r="F7" s="1"/>
      <c r="G7" s="1"/>
      <c r="H7" s="1"/>
      <c r="I7" s="1"/>
      <c r="J7" s="1"/>
      <c r="K7" s="1"/>
      <c r="L7" s="1"/>
      <c r="M7" s="9"/>
      <c r="N7">
        <f>B7+E7</f>
        <v>0.99999999999999978</v>
      </c>
      <c r="O7">
        <f>SUM(C7:D7)</f>
        <v>2.0973486347447565</v>
      </c>
      <c r="P7">
        <f>O7*B7*$H$3</f>
        <v>1.1343001454232291</v>
      </c>
      <c r="Q7">
        <f>O7*E7*$J$3</f>
        <v>-0.96304848932152698</v>
      </c>
      <c r="R7">
        <f t="shared" ref="R7:R15" si="0">SUM(P7:Q7)</f>
        <v>0.17125165610170212</v>
      </c>
    </row>
    <row r="8" spans="1:18" x14ac:dyDescent="0.25">
      <c r="A8" s="98">
        <v>3</v>
      </c>
      <c r="B8" s="97">
        <f>C8*B3</f>
        <v>0.60213289422704375</v>
      </c>
      <c r="C8" s="97">
        <f>1/(1-D3*B3/(1-D3*B3))</f>
        <v>1.4686168151879115</v>
      </c>
      <c r="D8" s="128">
        <f>C8*D3*C7</f>
        <v>1.1429678419217355</v>
      </c>
      <c r="E8" s="1">
        <f>D8*(D3)</f>
        <v>0.67435102673382397</v>
      </c>
      <c r="F8" s="1">
        <f>E8*D3</f>
        <v>0.39786710577295614</v>
      </c>
      <c r="G8" s="1"/>
      <c r="H8" s="1"/>
      <c r="I8" s="1"/>
      <c r="J8" s="1"/>
      <c r="K8" s="1"/>
      <c r="L8" s="1"/>
      <c r="M8" s="9"/>
      <c r="N8">
        <f>B8+F8</f>
        <v>0.99999999999999989</v>
      </c>
      <c r="O8">
        <f>SUM(C8:E8)</f>
        <v>3.285935683843471</v>
      </c>
      <c r="P8">
        <f t="shared" ref="P8:P15" si="1">O8*B8*$H$3</f>
        <v>1.9785699635565894</v>
      </c>
      <c r="Q8">
        <f>O8*F8*$J$3</f>
        <v>-1.3073657202868814</v>
      </c>
      <c r="R8">
        <f t="shared" si="0"/>
        <v>0.67120424326970807</v>
      </c>
    </row>
    <row r="9" spans="1:18" x14ac:dyDescent="0.25">
      <c r="A9" s="98">
        <v>4</v>
      </c>
      <c r="B9" s="97">
        <f>C9*B3</f>
        <v>0.63591368205355503</v>
      </c>
      <c r="C9" s="97">
        <f>1/(1-D3*B3/(1-D3*B3/(1-D3*B3)))</f>
        <v>1.5510089806184271</v>
      </c>
      <c r="D9" s="128">
        <f>C9*D3*C8</f>
        <v>1.3439243429717733</v>
      </c>
      <c r="E9" s="1">
        <f>D9*D3*C7</f>
        <v>1.045924498553418</v>
      </c>
      <c r="F9" s="1">
        <f>E9*D3</f>
        <v>0.61709545414651656</v>
      </c>
      <c r="G9" s="1">
        <f>F9*D3</f>
        <v>0.36408631794644475</v>
      </c>
      <c r="H9" s="1"/>
      <c r="I9" s="1"/>
      <c r="J9" s="1"/>
      <c r="K9" s="1"/>
      <c r="L9" s="1"/>
      <c r="M9" s="9"/>
      <c r="N9">
        <f>B9+G9</f>
        <v>0.99999999999999978</v>
      </c>
      <c r="O9">
        <f>SUM(C9:F9)</f>
        <v>4.5579532762901351</v>
      </c>
      <c r="P9">
        <f t="shared" si="1"/>
        <v>2.8984648505537245</v>
      </c>
      <c r="Q9">
        <f>O9*G9*$J$3</f>
        <v>-1.6594884257364098</v>
      </c>
      <c r="R9">
        <f t="shared" si="0"/>
        <v>1.2389764248173147</v>
      </c>
    </row>
    <row r="10" spans="1:18" x14ac:dyDescent="0.25">
      <c r="A10" s="98">
        <v>5</v>
      </c>
      <c r="B10" s="97">
        <f>C10*B3</f>
        <v>0.6561985104557736</v>
      </c>
      <c r="C10" s="97">
        <f>1/(1-D3*B3/(1-D3*B3/(1-D3*B3/(1-D3*B3))))</f>
        <v>1.6004841718433502</v>
      </c>
      <c r="D10" s="128">
        <f>C10*D3*C9</f>
        <v>1.4645955410813425</v>
      </c>
      <c r="E10" s="1">
        <f>D10*D3*C8</f>
        <v>1.2690484870579652</v>
      </c>
      <c r="F10" s="1">
        <f>E10*D3*C7</f>
        <v>0.98765150687798375</v>
      </c>
      <c r="G10" s="1">
        <f>F10*D3</f>
        <v>0.58271438905801043</v>
      </c>
      <c r="H10" s="1">
        <f>G10*D3</f>
        <v>0.34380148954422612</v>
      </c>
      <c r="I10" s="1"/>
      <c r="J10" s="1"/>
      <c r="K10" s="1"/>
      <c r="L10" s="1"/>
      <c r="M10" s="9"/>
      <c r="N10">
        <f>B10+H10</f>
        <v>0.99999999999999978</v>
      </c>
      <c r="O10">
        <f>SUM(C10:G10)</f>
        <v>5.9044940959186523</v>
      </c>
      <c r="P10">
        <f t="shared" si="1"/>
        <v>3.8745202307367292</v>
      </c>
      <c r="Q10">
        <f>O10*H10*$J$3</f>
        <v>-2.0299738651819212</v>
      </c>
      <c r="R10">
        <f t="shared" si="0"/>
        <v>1.844546365554808</v>
      </c>
    </row>
    <row r="11" spans="1:18" x14ac:dyDescent="0.25">
      <c r="A11" s="98">
        <v>6</v>
      </c>
      <c r="B11" s="97">
        <f>C11*B3</f>
        <v>0.66901324003635954</v>
      </c>
      <c r="C11" s="97">
        <f>1/(1-D3*B3/(1-D3*B3/(1-D3*B3/(1-D3*B3/(1-D3*B3)))))</f>
        <v>1.6317396098447794</v>
      </c>
      <c r="D11" s="128">
        <f>C11*D3*C10</f>
        <v>1.5408283166945835</v>
      </c>
      <c r="E11" s="1">
        <f>D11*D3*C9</f>
        <v>1.4100047485028391</v>
      </c>
      <c r="F11" s="1">
        <f>E11*D3*C8</f>
        <v>1.2217464430561822</v>
      </c>
      <c r="G11" s="1">
        <f>F11*D3*C7</f>
        <v>0.95083814985245674</v>
      </c>
      <c r="H11" s="1">
        <f>G11*D3</f>
        <v>0.5609945084129494</v>
      </c>
      <c r="I11" s="1">
        <f>H11*D3</f>
        <v>0.33098675996364013</v>
      </c>
      <c r="J11" s="1"/>
      <c r="K11" s="1"/>
      <c r="L11" s="1"/>
      <c r="M11" s="9"/>
      <c r="N11">
        <f>B11+I11</f>
        <v>0.99999999999999967</v>
      </c>
      <c r="O11">
        <f>SUM(C11:H11)</f>
        <v>7.3161517763637907</v>
      </c>
      <c r="P11">
        <f t="shared" si="1"/>
        <v>4.8946024045029066</v>
      </c>
      <c r="Q11">
        <f>O11*I11*$J$3</f>
        <v>-2.4215493718608814</v>
      </c>
      <c r="R11">
        <f t="shared" si="0"/>
        <v>2.4730530326420253</v>
      </c>
    </row>
    <row r="12" spans="1:18" x14ac:dyDescent="0.25">
      <c r="A12" s="98">
        <v>7</v>
      </c>
      <c r="B12" s="97">
        <f>C12*B3</f>
        <v>0.67737000670434877</v>
      </c>
      <c r="C12" s="97">
        <f>1/(1-D3*B3/(1-D3*B3/(1-D3*B3/(1-D3*B3/(1-D3*B3/(1-D3*B3))))))</f>
        <v>1.6521219675715826</v>
      </c>
      <c r="D12" s="128">
        <f>C12*D3*C11</f>
        <v>1.5905413843209335</v>
      </c>
      <c r="E12" s="1">
        <f>D12*D3*C10</f>
        <v>1.5019254230578043</v>
      </c>
      <c r="F12" s="1">
        <f>E12*D3*C9</f>
        <v>1.3744048934352531</v>
      </c>
      <c r="G12" s="1">
        <f>F12*D3*C8</f>
        <v>1.1908997410515816</v>
      </c>
      <c r="H12" s="1">
        <f>G12*D3*C7</f>
        <v>0.92683135103605474</v>
      </c>
      <c r="I12" s="1">
        <f>H12*D3</f>
        <v>0.5468304971112723</v>
      </c>
      <c r="J12" s="1">
        <f>I12*D3</f>
        <v>0.32262999329565062</v>
      </c>
      <c r="K12" s="1"/>
      <c r="L12" s="1"/>
      <c r="M12" s="9"/>
      <c r="N12">
        <f>B12+J12</f>
        <v>0.99999999999999933</v>
      </c>
      <c r="O12">
        <f>SUM(C12:I12)</f>
        <v>8.7835552575844833</v>
      </c>
      <c r="P12">
        <f t="shared" si="1"/>
        <v>5.9497168837180192</v>
      </c>
      <c r="Q12">
        <f>O12*J12*$J$3</f>
        <v>-2.8338383738664588</v>
      </c>
      <c r="R12">
        <f t="shared" si="0"/>
        <v>3.1158785098515605</v>
      </c>
    </row>
    <row r="13" spans="1:18" x14ac:dyDescent="0.25">
      <c r="A13" s="98">
        <v>8</v>
      </c>
      <c r="B13" s="97">
        <f>C13*B3</f>
        <v>0.68293302526067057</v>
      </c>
      <c r="C13" s="97">
        <f>1/(1-D3*B3/(1-D3*B3/(1-D3*B3/(1-D3*B3/(1-D3*B3/(1-D3*B3/(1-D3*B3)))))))</f>
        <v>1.6656903055138308</v>
      </c>
      <c r="D13" s="128">
        <f>C13*D3*C12</f>
        <v>1.6236348914971481</v>
      </c>
      <c r="E13" s="1">
        <f>D13*D3*C11</f>
        <v>1.5631161249853369</v>
      </c>
      <c r="F13" s="1">
        <f>E13*D3*C10</f>
        <v>1.4760281439073646</v>
      </c>
      <c r="G13" s="1">
        <f>F13*D3*C9</f>
        <v>1.3507064150390635</v>
      </c>
      <c r="H13" s="1">
        <f>G13*D3*C8</f>
        <v>1.1703653905700449</v>
      </c>
      <c r="I13" s="1">
        <f>H13*D3*C7</f>
        <v>0.91085025779755491</v>
      </c>
      <c r="J13" s="1">
        <f>I13*D3</f>
        <v>0.53740165210055735</v>
      </c>
      <c r="K13" s="1">
        <f>J13*D3</f>
        <v>0.31706697473932882</v>
      </c>
      <c r="L13" s="1"/>
      <c r="M13" s="9"/>
      <c r="N13">
        <f>B13+K13</f>
        <v>0.99999999999999933</v>
      </c>
      <c r="O13">
        <f>SUM(C13:J13)</f>
        <v>10.297793181410901</v>
      </c>
      <c r="P13">
        <f t="shared" si="1"/>
        <v>7.0327030508896522</v>
      </c>
      <c r="Q13">
        <f>O13*K13*$J$3</f>
        <v>-3.2650901305212425</v>
      </c>
      <c r="R13">
        <f t="shared" si="0"/>
        <v>3.7676129203684097</v>
      </c>
    </row>
    <row r="14" spans="1:18" x14ac:dyDescent="0.25">
      <c r="A14" s="98">
        <v>9</v>
      </c>
      <c r="B14" s="97">
        <f>C14*B3</f>
        <v>0.68668721084166828</v>
      </c>
      <c r="C14" s="97">
        <f>1/(1-D3*B3/(1-D3*B3/(1-D3*B3/(1-D3*B3/(1-D3*B3/(1-D3*B3/(1-D3*B3/(1-D3*B3))))))))</f>
        <v>1.6748468557113863</v>
      </c>
      <c r="D14" s="128">
        <f>C14*D3*C13</f>
        <v>1.6459679407594789</v>
      </c>
      <c r="E14" s="1">
        <f>D14*D3*C12</f>
        <v>1.6044104777799046</v>
      </c>
      <c r="F14" s="1">
        <f>E14*D3*C11</f>
        <v>1.54460827495564</v>
      </c>
      <c r="G14" s="1">
        <f>F14*D3*C10</f>
        <v>1.4585514465012102</v>
      </c>
      <c r="H14" s="1">
        <f>G14*D3*C9</f>
        <v>1.3347135714082508</v>
      </c>
      <c r="I14" s="1">
        <f>H14*D3*C8</f>
        <v>1.1565078487135043</v>
      </c>
      <c r="J14" s="1">
        <f>I14*D3*C7</f>
        <v>0.90006546727472292</v>
      </c>
      <c r="K14" s="1">
        <f>J14*D3</f>
        <v>0.53103862569208649</v>
      </c>
      <c r="L14" s="1">
        <f>K14*D3</f>
        <v>0.313312789158331</v>
      </c>
      <c r="M14" s="9"/>
      <c r="N14">
        <f>B14+L14</f>
        <v>0.99999999999999933</v>
      </c>
      <c r="O14">
        <f>SUM(C14:K14)</f>
        <v>11.850710508796185</v>
      </c>
      <c r="P14">
        <f t="shared" si="1"/>
        <v>8.1377313457773006</v>
      </c>
      <c r="Q14">
        <f>O14*L14*$J$3</f>
        <v>-3.7129791630188764</v>
      </c>
      <c r="R14">
        <f t="shared" si="0"/>
        <v>4.4247521827584242</v>
      </c>
    </row>
    <row r="15" spans="1:18" ht="16.5" thickBot="1" x14ac:dyDescent="0.3">
      <c r="A15" s="99">
        <v>10</v>
      </c>
      <c r="B15" s="129">
        <f>C15*B3</f>
        <v>0.68924412367749366</v>
      </c>
      <c r="C15" s="129">
        <f>1/(1-D3*B3/(1-D3*B3/(1-D3*B3/(1-D3*B3/(1-D3*B3/(1-D3*B3/(1-D3*B3/(1-D3*B3/(1-D3*B3)))))))))</f>
        <v>1.6810832284816919</v>
      </c>
      <c r="D15" s="136">
        <f>C15*D3*C14</f>
        <v>1.6611786060529072</v>
      </c>
      <c r="E15" s="109">
        <f>D15*D3*C13</f>
        <v>1.6325353688992907</v>
      </c>
      <c r="F15" s="109">
        <f>E15*D3*C12</f>
        <v>1.5913170520196964</v>
      </c>
      <c r="G15" s="109">
        <f>F15*D3*C11</f>
        <v>1.5320028887051587</v>
      </c>
      <c r="H15" s="109">
        <f>G15*D3*C10</f>
        <v>1.4466483610086285</v>
      </c>
      <c r="I15" s="109">
        <f>H15*D3*C9</f>
        <v>1.3238211138355735</v>
      </c>
      <c r="J15" s="109">
        <f>I15*D3*C8</f>
        <v>1.147069709367031</v>
      </c>
      <c r="K15" s="109">
        <f>J15*D3*C7</f>
        <v>0.89272012732693351</v>
      </c>
      <c r="L15" s="109">
        <f>K15*D3</f>
        <v>0.52670487512289077</v>
      </c>
      <c r="M15" s="10">
        <f>L15*D3</f>
        <v>0.31075587632250556</v>
      </c>
      <c r="N15">
        <f>B15+M15</f>
        <v>0.99999999999999922</v>
      </c>
      <c r="O15">
        <f>SUM(C15:L15)</f>
        <v>13.435081330819802</v>
      </c>
      <c r="P15">
        <f t="shared" si="1"/>
        <v>9.2600508583967489</v>
      </c>
      <c r="Q15">
        <f>O15*M15*$J$3</f>
        <v>-4.1750304724230416</v>
      </c>
      <c r="R15">
        <f t="shared" si="0"/>
        <v>5.0850203859737073</v>
      </c>
    </row>
    <row r="18" spans="1:18" x14ac:dyDescent="0.25">
      <c r="A18" t="s">
        <v>120</v>
      </c>
      <c r="B18">
        <f>2/5</f>
        <v>0.4</v>
      </c>
      <c r="C18" t="s">
        <v>121</v>
      </c>
      <c r="D18">
        <f>3/5</f>
        <v>0.6</v>
      </c>
      <c r="E18" t="s">
        <v>129</v>
      </c>
      <c r="F18">
        <f>B18+D18</f>
        <v>1</v>
      </c>
      <c r="G18" t="s">
        <v>46</v>
      </c>
      <c r="H18">
        <v>1</v>
      </c>
      <c r="I18" t="s">
        <v>142</v>
      </c>
      <c r="J18">
        <v>-1</v>
      </c>
      <c r="K18" t="s">
        <v>47</v>
      </c>
      <c r="L18" s="412">
        <f>B18*H18+D18*J18</f>
        <v>-0.19999999999999996</v>
      </c>
    </row>
    <row r="19" spans="1:18" ht="16.5" thickBot="1" x14ac:dyDescent="0.3"/>
    <row r="20" spans="1:18" ht="16.5" thickBot="1" x14ac:dyDescent="0.3">
      <c r="A20" s="102"/>
      <c r="B20" s="102">
        <v>1</v>
      </c>
      <c r="C20" s="137">
        <v>0</v>
      </c>
      <c r="D20" s="134">
        <v>-1</v>
      </c>
      <c r="E20" s="116">
        <v>-2</v>
      </c>
      <c r="F20" s="116">
        <v>-3</v>
      </c>
      <c r="G20" s="116">
        <v>-4</v>
      </c>
      <c r="H20" s="116">
        <v>-5</v>
      </c>
      <c r="I20" s="116">
        <v>-6</v>
      </c>
      <c r="J20" s="116">
        <v>-7</v>
      </c>
      <c r="K20" s="116">
        <v>-8</v>
      </c>
      <c r="L20" s="116">
        <v>-9</v>
      </c>
      <c r="M20" s="104">
        <v>-10</v>
      </c>
      <c r="N20" t="s">
        <v>129</v>
      </c>
      <c r="O20" t="s">
        <v>305</v>
      </c>
      <c r="P20" t="s">
        <v>125</v>
      </c>
      <c r="Q20" t="s">
        <v>130</v>
      </c>
      <c r="R20" t="s">
        <v>47</v>
      </c>
    </row>
    <row r="21" spans="1:18" x14ac:dyDescent="0.25">
      <c r="A21" s="100">
        <v>1</v>
      </c>
      <c r="B21" s="95">
        <f>C21*B18</f>
        <v>0.4</v>
      </c>
      <c r="C21" s="95">
        <v>1</v>
      </c>
      <c r="D21" s="135">
        <f>C21*D18</f>
        <v>0.6</v>
      </c>
      <c r="E21" s="108"/>
      <c r="F21" s="108"/>
      <c r="G21" s="108"/>
      <c r="H21" s="108"/>
      <c r="I21" s="108"/>
      <c r="J21" s="108"/>
      <c r="K21" s="108"/>
      <c r="L21" s="108"/>
      <c r="M21" s="57"/>
      <c r="N21">
        <f>B21+D21</f>
        <v>1</v>
      </c>
      <c r="O21">
        <f>SUM(C21)</f>
        <v>1</v>
      </c>
      <c r="P21">
        <f>O21*B21*$H$3</f>
        <v>0.4</v>
      </c>
      <c r="Q21">
        <f>O21*D21*$J$3</f>
        <v>-0.6</v>
      </c>
      <c r="R21">
        <f>SUM(P21:Q21)</f>
        <v>-0.19999999999999996</v>
      </c>
    </row>
    <row r="22" spans="1:18" x14ac:dyDescent="0.25">
      <c r="A22" s="98">
        <v>2</v>
      </c>
      <c r="B22" s="97">
        <f>C22*B18</f>
        <v>0.52631578947368429</v>
      </c>
      <c r="C22" s="97">
        <f>1/(1-B18*D18)</f>
        <v>1.3157894736842106</v>
      </c>
      <c r="D22" s="128">
        <f>C22*D18</f>
        <v>0.78947368421052633</v>
      </c>
      <c r="E22" s="1">
        <f>D22*D18</f>
        <v>0.47368421052631576</v>
      </c>
      <c r="F22" s="1"/>
      <c r="G22" s="1"/>
      <c r="H22" s="1"/>
      <c r="I22" s="1"/>
      <c r="J22" s="1"/>
      <c r="K22" s="1"/>
      <c r="L22" s="1"/>
      <c r="M22" s="9"/>
      <c r="N22">
        <f>B22+E22</f>
        <v>1</v>
      </c>
      <c r="O22">
        <f>SUM(C22:D22)</f>
        <v>2.1052631578947372</v>
      </c>
      <c r="P22">
        <f>O22*B22*$H$3</f>
        <v>1.1080332409972302</v>
      </c>
      <c r="Q22">
        <f>O22*E22*$J$3</f>
        <v>-0.99722991689750706</v>
      </c>
      <c r="R22">
        <f t="shared" ref="R22:R30" si="2">SUM(P22:Q22)</f>
        <v>0.11080332409972315</v>
      </c>
    </row>
    <row r="23" spans="1:18" x14ac:dyDescent="0.25">
      <c r="A23" s="98">
        <v>3</v>
      </c>
      <c r="B23" s="97">
        <f>C23*B18</f>
        <v>0.58461538461538465</v>
      </c>
      <c r="C23" s="97">
        <f>1/(1-D18*B18/(1-D18*B18))</f>
        <v>1.4615384615384615</v>
      </c>
      <c r="D23" s="128">
        <f>C23*D18*C22</f>
        <v>1.1538461538461537</v>
      </c>
      <c r="E23" s="1">
        <f>D23*(D18)</f>
        <v>0.69230769230769218</v>
      </c>
      <c r="F23" s="1">
        <f>E23*D18</f>
        <v>0.4153846153846153</v>
      </c>
      <c r="G23" s="1"/>
      <c r="H23" s="1"/>
      <c r="I23" s="1"/>
      <c r="J23" s="1"/>
      <c r="K23" s="1"/>
      <c r="L23" s="1"/>
      <c r="M23" s="9"/>
      <c r="N23">
        <f>B23+F23</f>
        <v>1</v>
      </c>
      <c r="O23">
        <f>SUM(C23:E23)</f>
        <v>3.307692307692307</v>
      </c>
      <c r="P23">
        <f t="shared" ref="P23:P30" si="3">O23*B23*$H$3</f>
        <v>1.9337278106508873</v>
      </c>
      <c r="Q23">
        <f>O23*F23*$J$3</f>
        <v>-1.3739644970414195</v>
      </c>
      <c r="R23">
        <f t="shared" si="2"/>
        <v>0.55976331360946774</v>
      </c>
    </row>
    <row r="24" spans="1:18" x14ac:dyDescent="0.25">
      <c r="A24" s="98">
        <v>4</v>
      </c>
      <c r="B24" s="97">
        <f>C24*B18</f>
        <v>0.61611374407582931</v>
      </c>
      <c r="C24" s="97">
        <f>1/(1-D18*B18/(1-D18*B18/(1-D18*B18)))</f>
        <v>1.5402843601895733</v>
      </c>
      <c r="D24" s="128">
        <f>C24*D18*C23</f>
        <v>1.3507109004739335</v>
      </c>
      <c r="E24" s="1">
        <f>D24*D18*C22</f>
        <v>1.066350710900474</v>
      </c>
      <c r="F24" s="1">
        <f>E24*D18</f>
        <v>0.6398104265402843</v>
      </c>
      <c r="G24" s="1">
        <f>F24*D18</f>
        <v>0.38388625592417058</v>
      </c>
      <c r="H24" s="1"/>
      <c r="I24" s="1"/>
      <c r="J24" s="1"/>
      <c r="K24" s="1"/>
      <c r="L24" s="1"/>
      <c r="M24" s="9"/>
      <c r="N24">
        <f>B24+G24</f>
        <v>0.99999999999999989</v>
      </c>
      <c r="O24">
        <f>SUM(C24:F24)</f>
        <v>4.5971563981042651</v>
      </c>
      <c r="P24">
        <f t="shared" si="3"/>
        <v>2.8323712405381727</v>
      </c>
      <c r="Q24">
        <f>O24*G24*$J$3</f>
        <v>-1.7647851575660922</v>
      </c>
      <c r="R24">
        <f t="shared" si="2"/>
        <v>1.0675860829720805</v>
      </c>
    </row>
    <row r="25" spans="1:18" x14ac:dyDescent="0.25">
      <c r="A25" s="98">
        <v>5</v>
      </c>
      <c r="B25" s="97">
        <f>C25*B18</f>
        <v>0.63458646616541359</v>
      </c>
      <c r="C25" s="97">
        <f>1/(1-D18*B18/(1-D18*B18/(1-D18*B18/(1-D18*B18))))</f>
        <v>1.5864661654135339</v>
      </c>
      <c r="D25" s="128">
        <f>C25*D18*C24</f>
        <v>1.4661654135338344</v>
      </c>
      <c r="E25" s="1">
        <f>D25*D18*C23</f>
        <v>1.2857142857142856</v>
      </c>
      <c r="F25" s="1">
        <f>E25*D18*C22</f>
        <v>1.0150375939849623</v>
      </c>
      <c r="G25" s="1">
        <f>F25*D18</f>
        <v>0.60902255639097735</v>
      </c>
      <c r="H25" s="1">
        <f>G25*D18</f>
        <v>0.36541353383458641</v>
      </c>
      <c r="I25" s="1"/>
      <c r="J25" s="1"/>
      <c r="K25" s="1"/>
      <c r="L25" s="1"/>
      <c r="M25" s="9"/>
      <c r="N25">
        <f>B25+H25</f>
        <v>1</v>
      </c>
      <c r="O25">
        <f>SUM(C25:G25)</f>
        <v>5.962406015037593</v>
      </c>
      <c r="P25">
        <f t="shared" si="3"/>
        <v>3.7836621629261118</v>
      </c>
      <c r="Q25">
        <f>O25*H25*$J$3</f>
        <v>-2.1787438521114812</v>
      </c>
      <c r="R25">
        <f t="shared" si="2"/>
        <v>1.6049183108146305</v>
      </c>
    </row>
    <row r="26" spans="1:18" x14ac:dyDescent="0.25">
      <c r="A26" s="98">
        <v>6</v>
      </c>
      <c r="B26" s="97">
        <f>C26*B18</f>
        <v>0.64594463331714436</v>
      </c>
      <c r="C26" s="97">
        <f>1/(1-D18*B18/(1-D18*B18/(1-D18*B18/(1-D18*B18/(1-D18*B18)))))</f>
        <v>1.6148615832928608</v>
      </c>
      <c r="D26" s="128">
        <f>C26*D18*C25</f>
        <v>1.5371539582321516</v>
      </c>
      <c r="E26" s="1">
        <f>D26*D18*C24</f>
        <v>1.4205925206410879</v>
      </c>
      <c r="F26" s="1">
        <f>E26*D18*C23</f>
        <v>1.2457503642544923</v>
      </c>
      <c r="G26" s="1">
        <f>F26*D18*C22</f>
        <v>0.98348712967459917</v>
      </c>
      <c r="H26" s="1">
        <f>G26*D18</f>
        <v>0.59009227780475948</v>
      </c>
      <c r="I26" s="1">
        <f>H26*D18</f>
        <v>0.3540553666828557</v>
      </c>
      <c r="J26" s="1"/>
      <c r="K26" s="1"/>
      <c r="L26" s="1"/>
      <c r="M26" s="9"/>
      <c r="N26">
        <f>B26+I26</f>
        <v>1</v>
      </c>
      <c r="O26">
        <f>SUM(C26:H26)</f>
        <v>7.3919378338999522</v>
      </c>
      <c r="P26">
        <f t="shared" si="3"/>
        <v>4.7747825736216312</v>
      </c>
      <c r="Q26">
        <f>O26*I26*$J$3</f>
        <v>-2.6171552602783215</v>
      </c>
      <c r="R26">
        <f t="shared" si="2"/>
        <v>2.1576273133433097</v>
      </c>
    </row>
    <row r="27" spans="1:18" x14ac:dyDescent="0.25">
      <c r="A27" s="98">
        <v>7</v>
      </c>
      <c r="B27" s="97">
        <f>C27*B18</f>
        <v>0.65313243457573356</v>
      </c>
      <c r="C27" s="97">
        <f>1/(1-D18*B18/(1-D18*B18/(1-D18*B18/(1-D18*B18/(1-D18*B18/(1-D18*B18))))))</f>
        <v>1.6328310864393338</v>
      </c>
      <c r="D27" s="128">
        <f>C27*D18*C26</f>
        <v>1.5820777160983348</v>
      </c>
      <c r="E27" s="1">
        <f>D27*D18*C25</f>
        <v>1.505947660586836</v>
      </c>
      <c r="F27" s="1">
        <f>E27*D18*C24</f>
        <v>1.3917525773195876</v>
      </c>
      <c r="G27" s="1">
        <f>F27*D18*C23</f>
        <v>1.2204599524187152</v>
      </c>
      <c r="H27" s="1">
        <f>G27*D18*C22</f>
        <v>0.96352101506740684</v>
      </c>
      <c r="I27" s="1">
        <f>H27*D18</f>
        <v>0.57811260904044404</v>
      </c>
      <c r="J27" s="1">
        <f>I27*D18</f>
        <v>0.34686756542426639</v>
      </c>
      <c r="K27" s="1"/>
      <c r="L27" s="1"/>
      <c r="M27" s="9"/>
      <c r="N27">
        <f>B27+J27</f>
        <v>1</v>
      </c>
      <c r="O27">
        <f>SUM(C27:I27)</f>
        <v>8.8747026169706569</v>
      </c>
      <c r="P27">
        <f t="shared" si="3"/>
        <v>5.7963561263576793</v>
      </c>
      <c r="Q27">
        <f>O27*J27*$J$3</f>
        <v>-3.0783464906129776</v>
      </c>
      <c r="R27">
        <f t="shared" si="2"/>
        <v>2.7180096357447017</v>
      </c>
    </row>
    <row r="28" spans="1:18" x14ac:dyDescent="0.25">
      <c r="A28" s="98">
        <v>8</v>
      </c>
      <c r="B28" s="97">
        <f>C28*B18</f>
        <v>0.65776433154243386</v>
      </c>
      <c r="C28" s="97">
        <f>1/(1-D18*B18/(1-D18*B18/(1-D18*B18/(1-D18*B18/(1-D18*B18/(1-D18*B18/(1-D18*B18)))))))</f>
        <v>1.6444108288560846</v>
      </c>
      <c r="D28" s="128">
        <f>C28*D18*C27</f>
        <v>1.6110270721402116</v>
      </c>
      <c r="E28" s="1">
        <f>D28*D18*C26</f>
        <v>1.5609514370664022</v>
      </c>
      <c r="F28" s="1">
        <f>E28*D18*C25</f>
        <v>1.4858379844556879</v>
      </c>
      <c r="G28" s="1">
        <f>F28*D18*C24</f>
        <v>1.3731678055396166</v>
      </c>
      <c r="H28" s="1">
        <f>G28*D18*C23</f>
        <v>1.2041625371655098</v>
      </c>
      <c r="I28" s="1">
        <f>H28*D18*C22</f>
        <v>0.95065463460434985</v>
      </c>
      <c r="J28" s="1">
        <f>I28*D18</f>
        <v>0.57039278076260991</v>
      </c>
      <c r="K28" s="1">
        <f>J28*D18</f>
        <v>0.34223566845756592</v>
      </c>
      <c r="L28" s="1"/>
      <c r="M28" s="9"/>
      <c r="N28">
        <f>B28+K28</f>
        <v>0.99999999999999978</v>
      </c>
      <c r="O28">
        <f>SUM(C28:J28)</f>
        <v>10.400605080590472</v>
      </c>
      <c r="P28">
        <f t="shared" si="3"/>
        <v>6.8411470484714334</v>
      </c>
      <c r="Q28">
        <f>O28*K28*$J$3</f>
        <v>-3.5594580321190366</v>
      </c>
      <c r="R28">
        <f t="shared" si="2"/>
        <v>3.2816890163523968</v>
      </c>
    </row>
    <row r="29" spans="1:18" x14ac:dyDescent="0.25">
      <c r="A29" s="98">
        <v>9</v>
      </c>
      <c r="B29" s="97">
        <f>C29*B18</f>
        <v>0.66078414476518743</v>
      </c>
      <c r="C29" s="97">
        <f>1/(1-D18*B18/(1-D18*B18/(1-D18*B18/(1-D18*B18/(1-D18*B18/(1-D18*B18/(1-D18*B18/(1-D18*B18))))))))</f>
        <v>1.6519603619129684</v>
      </c>
      <c r="D29" s="128">
        <f>C29*D18*C28</f>
        <v>1.6299009047824209</v>
      </c>
      <c r="E29" s="1">
        <f>D29*D18*C27</f>
        <v>1.5968117190866</v>
      </c>
      <c r="F29" s="1">
        <f>E29*D18*C26</f>
        <v>1.5471779405428689</v>
      </c>
      <c r="G29" s="1">
        <f>F29*D18*C25</f>
        <v>1.4727272727272722</v>
      </c>
      <c r="H29" s="1">
        <f>G29*D18*C24</f>
        <v>1.3610512710038769</v>
      </c>
      <c r="I29" s="1">
        <f>H29*D18*C23</f>
        <v>1.1935372684187844</v>
      </c>
      <c r="J29" s="1">
        <f>I29*D18*C22</f>
        <v>0.94226626454114559</v>
      </c>
      <c r="K29" s="1">
        <f>J29*D18</f>
        <v>0.56535975872468736</v>
      </c>
      <c r="L29" s="1">
        <f>K29*D18</f>
        <v>0.3392158552348124</v>
      </c>
      <c r="M29" s="9"/>
      <c r="N29">
        <f>B29+L29</f>
        <v>0.99999999999999978</v>
      </c>
      <c r="O29">
        <f>SUM(C29:K29)</f>
        <v>11.960792761740626</v>
      </c>
      <c r="P29">
        <f t="shared" si="3"/>
        <v>7.9035022157804233</v>
      </c>
      <c r="Q29">
        <f>O29*L29*$J$3</f>
        <v>-4.0572905459601998</v>
      </c>
      <c r="R29">
        <f t="shared" si="2"/>
        <v>3.8462116698202236</v>
      </c>
    </row>
    <row r="30" spans="1:18" ht="16.5" thickBot="1" x14ac:dyDescent="0.3">
      <c r="A30" s="99">
        <v>10</v>
      </c>
      <c r="B30" s="129">
        <f>C30*B18</f>
        <v>0.66276791986247785</v>
      </c>
      <c r="C30" s="129">
        <f>1/(1-D18*B18/(1-D18*B18/(1-D18*B18/(1-D18*B18/(1-D18*B18/(1-D18*B18/(1-D18*B18/(1-D18*B18/(1-D18*B18)))))))))</f>
        <v>1.6569197996561946</v>
      </c>
      <c r="D30" s="136">
        <f>C30*D18*C29</f>
        <v>1.6422994991404862</v>
      </c>
      <c r="E30" s="109">
        <f>D30*D18*C28</f>
        <v>1.6203690483669237</v>
      </c>
      <c r="F30" s="109">
        <f>E30*D18*C27</f>
        <v>1.5874733722065801</v>
      </c>
      <c r="G30" s="109">
        <f>F30*D18*C26</f>
        <v>1.5381298579660647</v>
      </c>
      <c r="H30" s="109">
        <f>G30*D18*C25</f>
        <v>1.4641145866052916</v>
      </c>
      <c r="I30" s="109">
        <f>H30*D18*C24</f>
        <v>1.3530916795641319</v>
      </c>
      <c r="J30" s="109">
        <f>I30*D18*C23</f>
        <v>1.1865573190023924</v>
      </c>
      <c r="K30" s="109">
        <f>J30*D18*C22</f>
        <v>0.9367557781597835</v>
      </c>
      <c r="L30" s="109">
        <f>K30*D18</f>
        <v>0.5620534668958701</v>
      </c>
      <c r="M30" s="10">
        <f>L30*D18</f>
        <v>0.33723208013752204</v>
      </c>
      <c r="N30">
        <f>B30+M30</f>
        <v>0.99999999999999989</v>
      </c>
      <c r="O30">
        <f>SUM(C30:L30)</f>
        <v>13.547764407563719</v>
      </c>
      <c r="P30">
        <f t="shared" si="3"/>
        <v>8.9790236351879198</v>
      </c>
      <c r="Q30">
        <f>O30*M30*$J$3</f>
        <v>-4.5687407723757971</v>
      </c>
      <c r="R30">
        <f t="shared" si="2"/>
        <v>4.4102828628121227</v>
      </c>
    </row>
    <row r="32" spans="1:18" x14ac:dyDescent="0.25">
      <c r="A32" t="s">
        <v>120</v>
      </c>
      <c r="B32">
        <v>0.41373164288216041</v>
      </c>
      <c r="C32" t="s">
        <v>121</v>
      </c>
      <c r="D32">
        <v>0.58626835711783964</v>
      </c>
      <c r="E32" t="s">
        <v>129</v>
      </c>
      <c r="F32">
        <f>B32+D32</f>
        <v>1</v>
      </c>
      <c r="G32" t="s">
        <v>46</v>
      </c>
      <c r="H32">
        <v>59.548342504882434</v>
      </c>
      <c r="I32" t="s">
        <v>142</v>
      </c>
      <c r="J32">
        <v>-42.077013244733351</v>
      </c>
      <c r="K32" t="s">
        <v>47</v>
      </c>
      <c r="L32" s="412">
        <f>B32*H32+D32*J32</f>
        <v>-3.1387851960808177E-2</v>
      </c>
    </row>
    <row r="33" spans="1:18" ht="16.5" thickBot="1" x14ac:dyDescent="0.3"/>
    <row r="34" spans="1:18" ht="16.5" thickBot="1" x14ac:dyDescent="0.3">
      <c r="A34" s="102"/>
      <c r="B34" s="102">
        <v>1</v>
      </c>
      <c r="C34" s="137">
        <v>0</v>
      </c>
      <c r="D34" s="134">
        <v>-1</v>
      </c>
      <c r="E34" s="116">
        <v>-2</v>
      </c>
      <c r="F34" s="116">
        <v>-3</v>
      </c>
      <c r="G34" s="116">
        <v>-4</v>
      </c>
      <c r="H34" s="116">
        <v>-5</v>
      </c>
      <c r="I34" s="116">
        <v>-6</v>
      </c>
      <c r="J34" s="116">
        <v>-7</v>
      </c>
      <c r="K34" s="116">
        <v>-8</v>
      </c>
      <c r="L34" s="116">
        <v>-9</v>
      </c>
      <c r="M34" s="104">
        <v>-10</v>
      </c>
      <c r="N34" t="s">
        <v>129</v>
      </c>
      <c r="O34" t="s">
        <v>305</v>
      </c>
      <c r="P34" t="s">
        <v>125</v>
      </c>
      <c r="Q34" t="s">
        <v>130</v>
      </c>
      <c r="R34" t="s">
        <v>47</v>
      </c>
    </row>
    <row r="35" spans="1:18" x14ac:dyDescent="0.25">
      <c r="A35" s="100">
        <v>1</v>
      </c>
      <c r="B35" s="95">
        <f>C35*B32</f>
        <v>0.41373164288216041</v>
      </c>
      <c r="C35" s="95">
        <v>1</v>
      </c>
      <c r="D35" s="135">
        <f>C35*D32</f>
        <v>0.58626835711783964</v>
      </c>
      <c r="E35" s="108"/>
      <c r="F35" s="108"/>
      <c r="G35" s="108"/>
      <c r="H35" s="108"/>
      <c r="I35" s="108"/>
      <c r="J35" s="108"/>
      <c r="K35" s="108"/>
      <c r="L35" s="108"/>
      <c r="M35" s="57"/>
      <c r="N35">
        <f>B35+D35</f>
        <v>1</v>
      </c>
      <c r="O35">
        <f>SUM(C35)</f>
        <v>1</v>
      </c>
      <c r="P35">
        <f>O35*B35*$H$3</f>
        <v>0.41373164288216041</v>
      </c>
      <c r="Q35">
        <f>O35*D35*$J$3</f>
        <v>-0.58626835711783964</v>
      </c>
      <c r="R35">
        <f>SUM(P35:Q35)</f>
        <v>-0.17253671423567923</v>
      </c>
    </row>
    <row r="36" spans="1:18" x14ac:dyDescent="0.25">
      <c r="A36" s="98">
        <v>2</v>
      </c>
      <c r="B36" s="97">
        <f>C36*B32</f>
        <v>0.54622204413945596</v>
      </c>
      <c r="C36" s="97">
        <f>1/(1-B32*D32)</f>
        <v>1.3202327004391869</v>
      </c>
      <c r="D36" s="128">
        <f>C36*D32</f>
        <v>0.77401065629973109</v>
      </c>
      <c r="E36" s="1">
        <f>D36*D32</f>
        <v>0.4537779558605442</v>
      </c>
      <c r="F36" s="1"/>
      <c r="G36" s="1"/>
      <c r="H36" s="1"/>
      <c r="I36" s="1"/>
      <c r="J36" s="1"/>
      <c r="K36" s="1"/>
      <c r="L36" s="1"/>
      <c r="M36" s="9"/>
      <c r="N36">
        <f>B36+E36</f>
        <v>1.0000000000000002</v>
      </c>
      <c r="O36">
        <f>SUM(C36:D36)</f>
        <v>2.094243356738918</v>
      </c>
      <c r="P36">
        <f>O36*B36*$H$3</f>
        <v>1.1439218872434078</v>
      </c>
      <c r="Q36">
        <f>O36*E36*$J$3</f>
        <v>-0.95032146949551066</v>
      </c>
      <c r="R36">
        <f t="shared" ref="R36:R44" si="4">SUM(P36:Q36)</f>
        <v>0.19360041774789716</v>
      </c>
    </row>
    <row r="37" spans="1:18" x14ac:dyDescent="0.25">
      <c r="A37" s="98">
        <v>3</v>
      </c>
      <c r="B37" s="97">
        <f>C37*B32</f>
        <v>0.60863716620300201</v>
      </c>
      <c r="C37" s="97">
        <f>1/(1-D32*B32/(1-D32*B32))</f>
        <v>1.4710916524611941</v>
      </c>
      <c r="D37" s="128">
        <f>C37*D32*C36</f>
        <v>1.1386406153985447</v>
      </c>
      <c r="E37" s="1">
        <f>D37*(D32)</f>
        <v>0.66754896293735067</v>
      </c>
      <c r="F37" s="1">
        <f>E37*D32</f>
        <v>0.39136283379699821</v>
      </c>
      <c r="G37" s="1"/>
      <c r="H37" s="1"/>
      <c r="I37" s="1"/>
      <c r="J37" s="1"/>
      <c r="K37" s="1"/>
      <c r="L37" s="1"/>
      <c r="M37" s="9"/>
      <c r="N37">
        <f>B37+F37</f>
        <v>1.0000000000000002</v>
      </c>
      <c r="O37">
        <f>SUM(C37:E37)</f>
        <v>3.2772812307970898</v>
      </c>
      <c r="P37">
        <f t="shared" ref="P37:P44" si="5">O37*B37*$H$3</f>
        <v>1.9946751611626272</v>
      </c>
      <c r="Q37">
        <f>O37*F37*$J$3</f>
        <v>-1.2826060696344632</v>
      </c>
      <c r="R37">
        <f t="shared" si="4"/>
        <v>0.712069091528164</v>
      </c>
    </row>
    <row r="38" spans="1:18" x14ac:dyDescent="0.25">
      <c r="A38" s="98">
        <v>4</v>
      </c>
      <c r="B38" s="97">
        <f>C38*B32</f>
        <v>0.64326420850828114</v>
      </c>
      <c r="C38" s="97">
        <f>1/(1-D32*B32/(1-D32*B32/(1-D32*B32)))</f>
        <v>1.5547861024772922</v>
      </c>
      <c r="D38" s="128">
        <f>C38*D32*C37</f>
        <v>1.3409322492534299</v>
      </c>
      <c r="E38" s="1">
        <f>D38*D32*C36</f>
        <v>1.0378958502981219</v>
      </c>
      <c r="F38" s="1">
        <f>E38*D32</f>
        <v>0.60848549501370319</v>
      </c>
      <c r="G38" s="1">
        <f>F38*D32</f>
        <v>0.35673579149171919</v>
      </c>
      <c r="H38" s="1"/>
      <c r="I38" s="1"/>
      <c r="J38" s="1"/>
      <c r="K38" s="1"/>
      <c r="L38" s="1"/>
      <c r="M38" s="9"/>
      <c r="N38">
        <f>B38+G38</f>
        <v>1.0000000000000004</v>
      </c>
      <c r="O38">
        <f>SUM(C38:F38)</f>
        <v>4.5420996970425476</v>
      </c>
      <c r="P38">
        <f t="shared" si="5"/>
        <v>2.9217701665837779</v>
      </c>
      <c r="Q38">
        <f>O38*G38*$J$3</f>
        <v>-1.620329530458771</v>
      </c>
      <c r="R38">
        <f t="shared" si="4"/>
        <v>1.3014406361250068</v>
      </c>
    </row>
    <row r="39" spans="1:18" x14ac:dyDescent="0.25">
      <c r="A39" s="98">
        <v>5</v>
      </c>
      <c r="B39" s="97">
        <f>C39*B32</f>
        <v>0.66422948787519054</v>
      </c>
      <c r="C39" s="97">
        <f>1/(1-D32*B32/(1-D32*B32/(1-D32*B32/(1-D32*B32))))</f>
        <v>1.6054597208180599</v>
      </c>
      <c r="D39" s="128">
        <f>C39*D32*C38</f>
        <v>1.4634116854110379</v>
      </c>
      <c r="E39" s="1">
        <f>D39*D32*C37</f>
        <v>1.2621259733254118</v>
      </c>
      <c r="F39" s="1">
        <f>E39*D32*C36</f>
        <v>0.97689895294653883</v>
      </c>
      <c r="G39" s="1">
        <f>F39*D32</f>
        <v>0.57272494421410503</v>
      </c>
      <c r="H39" s="1">
        <f>G39*D32</f>
        <v>0.33577051212480974</v>
      </c>
      <c r="I39" s="1"/>
      <c r="J39" s="1"/>
      <c r="K39" s="1"/>
      <c r="L39" s="1"/>
      <c r="M39" s="9"/>
      <c r="N39">
        <f>B39+H39</f>
        <v>1.0000000000000002</v>
      </c>
      <c r="O39">
        <f>SUM(C39:G39)</f>
        <v>5.8806212767151536</v>
      </c>
      <c r="P39">
        <f t="shared" si="5"/>
        <v>3.9060820590204557</v>
      </c>
      <c r="Q39">
        <f>O39*H39*$J$3</f>
        <v>-1.9745392176946996</v>
      </c>
      <c r="R39">
        <f t="shared" si="4"/>
        <v>1.931542841325756</v>
      </c>
    </row>
    <row r="40" spans="1:18" x14ac:dyDescent="0.25">
      <c r="A40" s="98">
        <v>6</v>
      </c>
      <c r="B40" s="97">
        <f>C40*B32</f>
        <v>0.67760068711456678</v>
      </c>
      <c r="C40" s="97">
        <f>1/(1-D32*B32/(1-D32*B32/(1-D32*B32/(1-D32*B32/(1-D32*B32)))))</f>
        <v>1.6377782525750921</v>
      </c>
      <c r="D40" s="128">
        <f>C40*D32*C39</f>
        <v>1.5415264061800196</v>
      </c>
      <c r="E40" s="1">
        <f>D40*D32*C38</f>
        <v>1.4051350693644546</v>
      </c>
      <c r="F40" s="1">
        <f>E40*D32*C37</f>
        <v>1.21186504437209</v>
      </c>
      <c r="G40" s="1">
        <f>F40*D32*C36</f>
        <v>0.93799645834114398</v>
      </c>
      <c r="H40" s="1">
        <f>G40*D32</f>
        <v>0.54991764261401455</v>
      </c>
      <c r="I40" s="1">
        <f>H40*D32</f>
        <v>0.32239931288543361</v>
      </c>
      <c r="J40" s="1"/>
      <c r="K40" s="1"/>
      <c r="L40" s="1"/>
      <c r="M40" s="9"/>
      <c r="N40">
        <f>B40+I40</f>
        <v>1.0000000000000004</v>
      </c>
      <c r="O40">
        <f>SUM(C40:H40)</f>
        <v>7.2842188734468136</v>
      </c>
      <c r="P40">
        <f t="shared" si="5"/>
        <v>4.9357917137404561</v>
      </c>
      <c r="Q40">
        <f>O40*I40*$J$3</f>
        <v>-2.3484271597063602</v>
      </c>
      <c r="R40">
        <f t="shared" si="4"/>
        <v>2.5873645540340959</v>
      </c>
    </row>
    <row r="41" spans="1:18" x14ac:dyDescent="0.25">
      <c r="A41" s="98">
        <v>7</v>
      </c>
      <c r="B41" s="97">
        <f>C41*B32</f>
        <v>0.68641335984375196</v>
      </c>
      <c r="C41" s="97">
        <f>1/(1-D32*B32/(1-D32*B32/(1-D32*B32/(1-D32*B32/(1-D32*B32/(1-D32*B32))))))</f>
        <v>1.6590787087543535</v>
      </c>
      <c r="D41" s="128">
        <f>C41*D32*C40</f>
        <v>1.5930101554791471</v>
      </c>
      <c r="E41" s="1">
        <f>D41*D32*C39</f>
        <v>1.4993893197219943</v>
      </c>
      <c r="F41" s="1">
        <f>E41*D32*C38</f>
        <v>1.3667261925098995</v>
      </c>
      <c r="G41" s="1">
        <f>F41*D32*C37</f>
        <v>1.1787391362167403</v>
      </c>
      <c r="H41" s="1">
        <f>G41*D32*C36</f>
        <v>0.91235665242929731</v>
      </c>
      <c r="I41" s="1">
        <f>H41*D32</f>
        <v>0.53488583572525594</v>
      </c>
      <c r="J41" s="1">
        <f>I41*D32</f>
        <v>0.31358664015624849</v>
      </c>
      <c r="K41" s="1"/>
      <c r="L41" s="1"/>
      <c r="M41" s="9"/>
      <c r="N41">
        <f>B41+J41</f>
        <v>1.0000000000000004</v>
      </c>
      <c r="O41">
        <f>SUM(C41:I41)</f>
        <v>8.7441860008366881</v>
      </c>
      <c r="P41">
        <f t="shared" si="5"/>
        <v>6.0021260919330119</v>
      </c>
      <c r="Q41">
        <f>O41*J41*$J$3</f>
        <v>-2.7420599089036801</v>
      </c>
      <c r="R41">
        <f t="shared" si="4"/>
        <v>3.2600661830293318</v>
      </c>
    </row>
    <row r="42" spans="1:18" x14ac:dyDescent="0.25">
      <c r="A42" s="98">
        <v>8</v>
      </c>
      <c r="B42" s="97">
        <f>C42*B32</f>
        <v>0.69234801568343018</v>
      </c>
      <c r="C42" s="97">
        <f>1/(1-D32*B32/(1-D32*B32/(1-D32*B32/(1-D32*B32/(1-D32*B32/(1-D32*B32/(1-D32*B32)))))))</f>
        <v>1.6734229242422862</v>
      </c>
      <c r="D42" s="128">
        <f>C42*D32*C41</f>
        <v>1.6276804924831225</v>
      </c>
      <c r="E42" s="1">
        <f>D42*D32*C40</f>
        <v>1.5628622926200337</v>
      </c>
      <c r="F42" s="1">
        <f>E42*D32*C39</f>
        <v>1.4710132397403815</v>
      </c>
      <c r="G42" s="1">
        <f>F42*D32*C38</f>
        <v>1.3408607743416436</v>
      </c>
      <c r="H42" s="1">
        <f>G42*D32*C37</f>
        <v>1.1564313902785841</v>
      </c>
      <c r="I42" s="1">
        <f>H42*D32*C36</f>
        <v>0.89509021935513722</v>
      </c>
      <c r="J42" s="1">
        <f>I42*D32</f>
        <v>0.52476307237358299</v>
      </c>
      <c r="K42" s="1">
        <f>J42*D32</f>
        <v>0.30765198431657048</v>
      </c>
      <c r="L42" s="1"/>
      <c r="M42" s="9"/>
      <c r="N42">
        <f>B42+K42</f>
        <v>1.0000000000000007</v>
      </c>
      <c r="O42">
        <f>SUM(C42:J42)</f>
        <v>10.25212440543477</v>
      </c>
      <c r="P42">
        <f t="shared" si="5"/>
        <v>7.0980379886424299</v>
      </c>
      <c r="Q42">
        <f>O42*K42*$J$3</f>
        <v>-3.1540864167923472</v>
      </c>
      <c r="R42">
        <f t="shared" si="4"/>
        <v>3.9439515718500826</v>
      </c>
    </row>
    <row r="43" spans="1:18" x14ac:dyDescent="0.25">
      <c r="A43" s="98">
        <v>9</v>
      </c>
      <c r="B43" s="97">
        <f>C43*B32</f>
        <v>0.696402710387937</v>
      </c>
      <c r="C43" s="97">
        <f>1/(1-D32*B32/(1-D32*B32/(1-D32*B32/(1-D32*B32/(1-D32*B32/(1-D32*B32/(1-D32*B32/(1-D32*B32))))))))</f>
        <v>1.6832232254139849</v>
      </c>
      <c r="D43" s="128">
        <f>C43*D32*C42</f>
        <v>1.6513680719571684</v>
      </c>
      <c r="E43" s="1">
        <f>D43*D32*C41</f>
        <v>1.6062285018900466</v>
      </c>
      <c r="F43" s="1">
        <f>E43*D32*C40</f>
        <v>1.5422645725180919</v>
      </c>
      <c r="G43" s="1">
        <f>F43*D32*C39</f>
        <v>1.4516260428507386</v>
      </c>
      <c r="H43" s="1">
        <f>G43*D32*C38</f>
        <v>1.3231889199140463</v>
      </c>
      <c r="I43" s="1">
        <f>H43*D32*C37</f>
        <v>1.141190220147001</v>
      </c>
      <c r="J43" s="1">
        <f>I43*D32*C36</f>
        <v>0.88329339125881479</v>
      </c>
      <c r="K43" s="1">
        <f>J43*D32</f>
        <v>0.51784696534635044</v>
      </c>
      <c r="L43" s="1">
        <f>K43*D32</f>
        <v>0.30359728961206373</v>
      </c>
      <c r="M43" s="9"/>
      <c r="N43">
        <f>B43+L43</f>
        <v>1.0000000000000007</v>
      </c>
      <c r="O43">
        <f>SUM(C43:K43)</f>
        <v>11.800229911296245</v>
      </c>
      <c r="P43">
        <f t="shared" si="5"/>
        <v>8.2177120934275099</v>
      </c>
      <c r="Q43">
        <f>O43*L43*$J$3</f>
        <v>-3.5825178178687431</v>
      </c>
      <c r="R43">
        <f t="shared" si="4"/>
        <v>4.6351942755587672</v>
      </c>
    </row>
    <row r="44" spans="1:18" ht="16.5" thickBot="1" x14ac:dyDescent="0.3">
      <c r="A44" s="99">
        <v>10</v>
      </c>
      <c r="B44" s="129">
        <f>C44*B32</f>
        <v>0.69920039008563861</v>
      </c>
      <c r="C44" s="129">
        <f>1/(1-D32*B32/(1-D32*B32/(1-D32*B32/(1-D32*B32/(1-D32*B32/(1-D32*B32/(1-D32*B32/(1-D32*B32/(1-D32*B32)))))))))</f>
        <v>1.6899852890507236</v>
      </c>
      <c r="D44" s="136">
        <f>C44*D32*C43</f>
        <v>1.6677121533274799</v>
      </c>
      <c r="E44" s="109">
        <f>D44*D32*C42</f>
        <v>1.6361505483282506</v>
      </c>
      <c r="F44" s="109">
        <f>E44*D32*C41</f>
        <v>1.59142694395997</v>
      </c>
      <c r="G44" s="109">
        <f>F44*D32*C40</f>
        <v>1.5280524486597682</v>
      </c>
      <c r="H44" s="109">
        <f>G44*D32*C39</f>
        <v>1.4382491622009557</v>
      </c>
      <c r="I44" s="109">
        <f>H44*D32*C38</f>
        <v>1.3109956003287586</v>
      </c>
      <c r="J44" s="109">
        <f>I44*D32*C37</f>
        <v>1.1306740369682897</v>
      </c>
      <c r="K44" s="109">
        <f>J44*D32*C36</f>
        <v>0.87515375341489232</v>
      </c>
      <c r="L44" s="109">
        <f>K44*D32</f>
        <v>0.51307495324005992</v>
      </c>
      <c r="M44" s="10">
        <f>L44*D32</f>
        <v>0.30079960991436233</v>
      </c>
      <c r="N44">
        <f>B44+M44</f>
        <v>1.0000000000000009</v>
      </c>
      <c r="O44">
        <f>SUM(C44:L44)</f>
        <v>13.381474889479151</v>
      </c>
      <c r="P44">
        <f t="shared" si="5"/>
        <v>9.3563324626449997</v>
      </c>
      <c r="Q44">
        <f>O44*M44*$J$3</f>
        <v>-4.0251424268341633</v>
      </c>
      <c r="R44">
        <f t="shared" si="4"/>
        <v>5.3311900358108364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CB9F-0BB7-4EA8-99CD-255636AF0A76}">
  <sheetPr codeName="Sheet50">
    <pageSetUpPr fitToPage="1"/>
  </sheetPr>
  <dimension ref="A2:AC30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Analysis!W7</f>
        <v>0.41373164288216041</v>
      </c>
      <c r="C2" s="133" t="s">
        <v>123</v>
      </c>
      <c r="D2" s="138">
        <f>Analysis!X7</f>
        <v>0.58626835711783964</v>
      </c>
      <c r="E2" t="s">
        <v>93</v>
      </c>
      <c r="F2">
        <f>B2+D2</f>
        <v>1</v>
      </c>
      <c r="G2" s="133" t="s">
        <v>46</v>
      </c>
      <c r="H2" s="419">
        <f>Analysis!Z7</f>
        <v>0.55488050515703147</v>
      </c>
      <c r="I2" t="s">
        <v>181</v>
      </c>
      <c r="J2" s="149">
        <f>Analysis!AA7</f>
        <v>0.58626835711783964</v>
      </c>
      <c r="K2" t="s">
        <v>47</v>
      </c>
      <c r="L2" s="470">
        <f>H2*B2-J2*D2</f>
        <v>-0.11413896355574904</v>
      </c>
      <c r="N2"/>
      <c r="O2"/>
    </row>
    <row r="4" spans="1:29" x14ac:dyDescent="0.25">
      <c r="A4" t="s">
        <v>120</v>
      </c>
      <c r="B4">
        <f>$B$2</f>
        <v>0.41373164288216041</v>
      </c>
      <c r="C4" t="s">
        <v>121</v>
      </c>
      <c r="D4">
        <f>$D$2</f>
        <v>0.58626835711783964</v>
      </c>
      <c r="E4" t="s">
        <v>129</v>
      </c>
      <c r="F4">
        <f>B4+D4</f>
        <v>1</v>
      </c>
      <c r="G4" t="s">
        <v>46</v>
      </c>
      <c r="H4">
        <f>H2</f>
        <v>0.55488050515703147</v>
      </c>
      <c r="I4" t="s">
        <v>142</v>
      </c>
      <c r="J4">
        <f>J2</f>
        <v>0.58626835711783964</v>
      </c>
      <c r="K4" t="s">
        <v>47</v>
      </c>
      <c r="L4">
        <f>B4*H4-D4*J4</f>
        <v>-0.11413896355574904</v>
      </c>
    </row>
    <row r="5" spans="1:29" ht="16.5" thickBot="1" x14ac:dyDescent="0.3"/>
    <row r="6" spans="1:29" ht="16.5" thickBot="1" x14ac:dyDescent="0.3">
      <c r="A6" s="102">
        <v>1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0.41373164288216041</v>
      </c>
      <c r="C7" s="95">
        <v>1</v>
      </c>
      <c r="D7" s="107">
        <f>C7*D4</f>
        <v>0.58626835711783964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</v>
      </c>
      <c r="P7">
        <f>B4</f>
        <v>0.41373164288216041</v>
      </c>
      <c r="Q7">
        <f>D4</f>
        <v>0.58626835711783964</v>
      </c>
      <c r="R7">
        <f>H4</f>
        <v>0.55488050515703147</v>
      </c>
      <c r="S7">
        <f>A7*$J$4</f>
        <v>0.58626835711783964</v>
      </c>
      <c r="T7" s="239">
        <f>SUM(C7)</f>
        <v>1</v>
      </c>
      <c r="U7" s="100">
        <f>B7</f>
        <v>0.41373164288216041</v>
      </c>
      <c r="V7" s="95">
        <f>D7</f>
        <v>0.58626835711783964</v>
      </c>
      <c r="W7" s="157">
        <f>B7-D7</f>
        <v>-0.17253671423567923</v>
      </c>
      <c r="X7" s="57">
        <f>U7*R7</f>
        <v>0.2295716230019017</v>
      </c>
      <c r="Y7" s="100">
        <f>S7*V7</f>
        <v>0.34371058655765074</v>
      </c>
      <c r="Z7" s="222">
        <f>X7-Y7</f>
        <v>-0.11413896355574904</v>
      </c>
      <c r="AA7">
        <f>$A$6^A7</f>
        <v>1</v>
      </c>
      <c r="AB7">
        <f>SUM(AA7)</f>
        <v>1</v>
      </c>
      <c r="AC7">
        <f>Z7/AB7</f>
        <v>-0.11413896355574904</v>
      </c>
    </row>
    <row r="8" spans="1:29" x14ac:dyDescent="0.25">
      <c r="A8" s="98">
        <v>2</v>
      </c>
      <c r="B8" s="97">
        <f>C8*B4</f>
        <v>0.54622204413945596</v>
      </c>
      <c r="C8" s="97">
        <f>1/(1-B4*D4)</f>
        <v>1.3202327004391869</v>
      </c>
      <c r="D8" s="93">
        <f>C8*D4</f>
        <v>0.77401065629973109</v>
      </c>
      <c r="E8" s="1">
        <f>D8*D4</f>
        <v>0.4537779558605442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1.0000000000000002</v>
      </c>
      <c r="P8">
        <f>P7</f>
        <v>0.41373164288216041</v>
      </c>
      <c r="Q8">
        <f>Q7</f>
        <v>0.58626835711783964</v>
      </c>
      <c r="R8">
        <f>R7</f>
        <v>0.55488050515703147</v>
      </c>
      <c r="S8">
        <f>A8*$J$4</f>
        <v>1.1725367142356793</v>
      </c>
      <c r="T8" s="98">
        <f>SUM(C8:D8)</f>
        <v>2.094243356738918</v>
      </c>
      <c r="U8" s="239">
        <f>B8</f>
        <v>0.54622204413945596</v>
      </c>
      <c r="V8" s="97">
        <f>E8</f>
        <v>0.4537779558605442</v>
      </c>
      <c r="W8" s="158">
        <f>B8-E8</f>
        <v>9.2444088278911762E-2</v>
      </c>
      <c r="X8" s="9">
        <f t="shared" ref="X8:X16" si="0">U8*R8</f>
        <v>0.30308796378000769</v>
      </c>
      <c r="Y8" s="98">
        <f t="shared" ref="Y8:Y16" si="1">S8*V8</f>
        <v>0.53207131335730562</v>
      </c>
      <c r="Z8" s="223">
        <f t="shared" ref="Z8:Z16" si="2">X8-Y8</f>
        <v>-0.22898334957729793</v>
      </c>
      <c r="AA8">
        <f>$A$6^A8</f>
        <v>1</v>
      </c>
      <c r="AB8">
        <f>SUM(AA7:AA8)</f>
        <v>2</v>
      </c>
      <c r="AC8">
        <f t="shared" ref="AC8:AC16" si="3">Z8/AB8</f>
        <v>-0.11449167478864897</v>
      </c>
    </row>
    <row r="9" spans="1:29" x14ac:dyDescent="0.25">
      <c r="A9" s="98">
        <v>3</v>
      </c>
      <c r="B9" s="97">
        <f>C9*B4</f>
        <v>0.60863716620300201</v>
      </c>
      <c r="C9" s="97">
        <f>1/(1-D4*B4/(1-D4*B4))</f>
        <v>1.4710916524611941</v>
      </c>
      <c r="D9" s="93">
        <f>C9*D4*C8</f>
        <v>1.1386406153985447</v>
      </c>
      <c r="E9" s="1">
        <f>D9*(D4)</f>
        <v>0.66754896293735067</v>
      </c>
      <c r="F9" s="1">
        <f>E9*D4</f>
        <v>0.39136283379699821</v>
      </c>
      <c r="G9" s="1"/>
      <c r="H9" s="1"/>
      <c r="I9" s="1"/>
      <c r="J9" s="1"/>
      <c r="K9" s="1"/>
      <c r="L9" s="1"/>
      <c r="M9" s="219"/>
      <c r="N9" s="236">
        <f>B9+F9</f>
        <v>1.0000000000000002</v>
      </c>
      <c r="P9">
        <f t="shared" ref="P9:P16" si="4">P8</f>
        <v>0.41373164288216041</v>
      </c>
      <c r="Q9">
        <f t="shared" ref="Q9:Q16" si="5">Q8</f>
        <v>0.58626835711783964</v>
      </c>
      <c r="R9">
        <f t="shared" ref="R9:R16" si="6">R8</f>
        <v>0.55488050515703147</v>
      </c>
      <c r="S9">
        <f>A9*$J$4</f>
        <v>1.7588050713535188</v>
      </c>
      <c r="T9" s="98">
        <f>SUM(C9:E9)</f>
        <v>3.2772812307970898</v>
      </c>
      <c r="U9" s="239">
        <f>B9</f>
        <v>0.60863716620300201</v>
      </c>
      <c r="V9" s="97">
        <f>F9</f>
        <v>0.39136283379699821</v>
      </c>
      <c r="W9" s="158">
        <f>B9-F9</f>
        <v>0.2172743324060038</v>
      </c>
      <c r="X9" s="9">
        <f t="shared" si="0"/>
        <v>0.3377208982400659</v>
      </c>
      <c r="Y9" s="98">
        <f t="shared" si="1"/>
        <v>0.68833093682144475</v>
      </c>
      <c r="Z9" s="223">
        <f t="shared" si="2"/>
        <v>-0.35061003858137885</v>
      </c>
      <c r="AA9">
        <f>$A$6^A9</f>
        <v>1</v>
      </c>
      <c r="AB9">
        <f>SUM(AA7:AA9)</f>
        <v>3</v>
      </c>
      <c r="AC9">
        <f t="shared" si="3"/>
        <v>-0.11687001286045962</v>
      </c>
    </row>
    <row r="10" spans="1:29" x14ac:dyDescent="0.25">
      <c r="A10" s="98">
        <v>4</v>
      </c>
      <c r="B10" s="97">
        <f>C10*B4</f>
        <v>0.64326420850828114</v>
      </c>
      <c r="C10" s="97">
        <f>1/(1-D4*B4/(1-D4*B4/(1-D4*B4)))</f>
        <v>1.5547861024772922</v>
      </c>
      <c r="D10" s="93">
        <f>C10*D4*C9</f>
        <v>1.3409322492534299</v>
      </c>
      <c r="E10" s="1">
        <f>D10*D4*C8</f>
        <v>1.0378958502981219</v>
      </c>
      <c r="F10" s="1">
        <f>E10*D4</f>
        <v>0.60848549501370319</v>
      </c>
      <c r="G10" s="1">
        <f>F10*D4</f>
        <v>0.35673579149171919</v>
      </c>
      <c r="H10" s="1"/>
      <c r="I10" s="1"/>
      <c r="J10" s="1"/>
      <c r="K10" s="1"/>
      <c r="L10" s="1"/>
      <c r="M10" s="219"/>
      <c r="N10" s="236">
        <f>B10+G10</f>
        <v>1.0000000000000004</v>
      </c>
      <c r="P10">
        <f t="shared" si="4"/>
        <v>0.41373164288216041</v>
      </c>
      <c r="Q10">
        <f t="shared" si="5"/>
        <v>0.58626835711783964</v>
      </c>
      <c r="R10">
        <f t="shared" si="6"/>
        <v>0.55488050515703147</v>
      </c>
      <c r="S10">
        <f>A10*$J$4</f>
        <v>2.3450734284713586</v>
      </c>
      <c r="T10" s="98">
        <f>SUM(C10:F10)</f>
        <v>4.5420996970425476</v>
      </c>
      <c r="U10" s="239">
        <f>B10</f>
        <v>0.64326420850828114</v>
      </c>
      <c r="V10" s="97">
        <f>G10</f>
        <v>0.35673579149171919</v>
      </c>
      <c r="W10" s="158">
        <f>B10-G10</f>
        <v>0.28652841701656195</v>
      </c>
      <c r="X10" s="9">
        <f t="shared" si="0"/>
        <v>0.35693476896651305</v>
      </c>
      <c r="Y10" s="98">
        <f t="shared" si="1"/>
        <v>0.83657162561192966</v>
      </c>
      <c r="Z10" s="223">
        <f t="shared" si="2"/>
        <v>-0.47963685664541661</v>
      </c>
      <c r="AA10">
        <f>$A$6^A10</f>
        <v>1</v>
      </c>
      <c r="AB10">
        <f>SUM(AA7:AA10)</f>
        <v>4</v>
      </c>
      <c r="AC10">
        <f t="shared" si="3"/>
        <v>-0.11990921416135415</v>
      </c>
    </row>
    <row r="11" spans="1:29" x14ac:dyDescent="0.25">
      <c r="A11" s="98">
        <v>5</v>
      </c>
      <c r="B11" s="97">
        <f>C11*B4</f>
        <v>0.66422948787519054</v>
      </c>
      <c r="C11" s="97">
        <f>1/(1-D4*B4/(1-D4*B4/(1-D4*B4/(1-D4*B4))))</f>
        <v>1.6054597208180599</v>
      </c>
      <c r="D11" s="93">
        <f>C11*D4*C10</f>
        <v>1.4634116854110379</v>
      </c>
      <c r="E11" s="1">
        <f>D11*D4*C9</f>
        <v>1.2621259733254118</v>
      </c>
      <c r="F11" s="1">
        <f>E11*D4*C8</f>
        <v>0.97689895294653883</v>
      </c>
      <c r="G11" s="1">
        <f>F11*D4</f>
        <v>0.57272494421410503</v>
      </c>
      <c r="H11" s="1">
        <f>G11*D4</f>
        <v>0.33577051212480974</v>
      </c>
      <c r="I11" s="1"/>
      <c r="J11" s="1"/>
      <c r="K11" s="1"/>
      <c r="L11" s="1"/>
      <c r="M11" s="219"/>
      <c r="N11" s="236">
        <f>B11+H11</f>
        <v>1.0000000000000002</v>
      </c>
      <c r="P11">
        <f t="shared" si="4"/>
        <v>0.41373164288216041</v>
      </c>
      <c r="Q11">
        <f t="shared" si="5"/>
        <v>0.58626835711783964</v>
      </c>
      <c r="R11">
        <f t="shared" si="6"/>
        <v>0.55488050515703147</v>
      </c>
      <c r="S11">
        <f>A11*$J$4</f>
        <v>2.9313417855891983</v>
      </c>
      <c r="T11" s="98">
        <f>SUM(C11:G11)</f>
        <v>5.8806212767151536</v>
      </c>
      <c r="U11" s="239">
        <f>B11</f>
        <v>0.66422948787519054</v>
      </c>
      <c r="V11" s="97">
        <f>H11</f>
        <v>0.33577051212480974</v>
      </c>
      <c r="W11" s="158">
        <f>B11-H11</f>
        <v>0.3284589757503808</v>
      </c>
      <c r="X11" s="9">
        <f t="shared" si="0"/>
        <v>0.36856799377238203</v>
      </c>
      <c r="Y11" s="98">
        <f t="shared" si="1"/>
        <v>0.98425813256013939</v>
      </c>
      <c r="Z11" s="223">
        <f t="shared" si="2"/>
        <v>-0.61569013878775736</v>
      </c>
      <c r="AA11">
        <f>$A$6^A11</f>
        <v>1</v>
      </c>
      <c r="AB11">
        <f>SUM(AA7:AA11)</f>
        <v>5</v>
      </c>
      <c r="AC11">
        <f t="shared" si="3"/>
        <v>-0.12313802775755148</v>
      </c>
    </row>
    <row r="12" spans="1:29" x14ac:dyDescent="0.25">
      <c r="A12" s="98">
        <v>6</v>
      </c>
      <c r="B12" s="97">
        <f>C12*B4</f>
        <v>0.67760068711456678</v>
      </c>
      <c r="C12" s="97">
        <f>1/(1-D4*B4/(1-D4*B4/(1-D4*B4/(1-D4*B4/(1-D4*B4)))))</f>
        <v>1.6377782525750921</v>
      </c>
      <c r="D12" s="93">
        <f>C12*D4*C11</f>
        <v>1.5415264061800196</v>
      </c>
      <c r="E12" s="1">
        <f>D12*D4*C10</f>
        <v>1.4051350693644546</v>
      </c>
      <c r="F12" s="1">
        <f>E12*D4*C9</f>
        <v>1.21186504437209</v>
      </c>
      <c r="G12" s="1">
        <f>F12*D4*C8</f>
        <v>0.93799645834114398</v>
      </c>
      <c r="H12" s="1">
        <f>G12*D4</f>
        <v>0.54991764261401455</v>
      </c>
      <c r="I12" s="1">
        <f>H12*D4</f>
        <v>0.32239931288543361</v>
      </c>
      <c r="J12" s="1"/>
      <c r="K12" s="1"/>
      <c r="L12" s="1"/>
      <c r="M12" s="219"/>
      <c r="N12" s="236">
        <f>B12+I12</f>
        <v>1.0000000000000004</v>
      </c>
      <c r="P12">
        <f t="shared" si="4"/>
        <v>0.41373164288216041</v>
      </c>
      <c r="Q12">
        <f t="shared" si="5"/>
        <v>0.58626835711783964</v>
      </c>
      <c r="R12">
        <f t="shared" si="6"/>
        <v>0.55488050515703147</v>
      </c>
      <c r="S12">
        <f>A12*$J$4</f>
        <v>3.5176101427070376</v>
      </c>
      <c r="T12" s="98">
        <f>SUM(C12:H12)</f>
        <v>7.2842188734468136</v>
      </c>
      <c r="U12" s="239">
        <f>B12</f>
        <v>0.67760068711456678</v>
      </c>
      <c r="V12" s="97">
        <f>I12</f>
        <v>0.32239931288543361</v>
      </c>
      <c r="W12" s="158">
        <f>B12-I12</f>
        <v>0.35520137422913317</v>
      </c>
      <c r="X12" s="9">
        <f t="shared" si="0"/>
        <v>0.37598741156088245</v>
      </c>
      <c r="Y12" s="98">
        <f t="shared" si="1"/>
        <v>1.1340750930075809</v>
      </c>
      <c r="Z12" s="223">
        <f t="shared" si="2"/>
        <v>-0.75808768144669847</v>
      </c>
      <c r="AA12">
        <f>$A$6^A12</f>
        <v>1</v>
      </c>
      <c r="AB12">
        <f>SUM(AA7:AA12)</f>
        <v>6</v>
      </c>
      <c r="AC12">
        <f t="shared" si="3"/>
        <v>-0.12634794690778309</v>
      </c>
    </row>
    <row r="13" spans="1:29" x14ac:dyDescent="0.25">
      <c r="A13" s="98">
        <v>7</v>
      </c>
      <c r="B13" s="97">
        <f>C13*B4</f>
        <v>0.68641335984375196</v>
      </c>
      <c r="C13" s="97">
        <f>1/(1-D4*B4/(1-D4*B4/(1-D4*B4/(1-D4*B4/(1-D4*B4/(1-D4*B4))))))</f>
        <v>1.6590787087543535</v>
      </c>
      <c r="D13" s="93">
        <f>C13*D4*C12</f>
        <v>1.5930101554791471</v>
      </c>
      <c r="E13" s="1">
        <f>D13*D4*C11</f>
        <v>1.4993893197219943</v>
      </c>
      <c r="F13" s="1">
        <f>E13*D4*C10</f>
        <v>1.3667261925098995</v>
      </c>
      <c r="G13" s="1">
        <f>F13*D4*C9</f>
        <v>1.1787391362167403</v>
      </c>
      <c r="H13" s="1">
        <f>G13*D4*C8</f>
        <v>0.91235665242929731</v>
      </c>
      <c r="I13" s="1">
        <f>H13*D4</f>
        <v>0.53488583572525594</v>
      </c>
      <c r="J13" s="1">
        <f>I13*D4</f>
        <v>0.31358664015624849</v>
      </c>
      <c r="K13" s="1"/>
      <c r="L13" s="1"/>
      <c r="M13" s="219"/>
      <c r="N13" s="236">
        <f>B13+J13</f>
        <v>1.0000000000000004</v>
      </c>
      <c r="P13">
        <f t="shared" si="4"/>
        <v>0.41373164288216041</v>
      </c>
      <c r="Q13">
        <f t="shared" si="5"/>
        <v>0.58626835711783964</v>
      </c>
      <c r="R13">
        <f t="shared" si="6"/>
        <v>0.55488050515703147</v>
      </c>
      <c r="S13">
        <f>A13*$J$4</f>
        <v>4.1038784998248774</v>
      </c>
      <c r="T13" s="98">
        <f>SUM(C13:I13)</f>
        <v>8.7441860008366881</v>
      </c>
      <c r="U13" s="239">
        <f>B13</f>
        <v>0.68641335984375196</v>
      </c>
      <c r="V13" s="97">
        <f>J13</f>
        <v>0.31358664015624849</v>
      </c>
      <c r="W13" s="158">
        <f>B13-J13</f>
        <v>0.37282671968750347</v>
      </c>
      <c r="X13" s="9">
        <f t="shared" si="0"/>
        <v>0.38087739185663633</v>
      </c>
      <c r="Y13" s="98">
        <f t="shared" si="1"/>
        <v>1.2869214703695486</v>
      </c>
      <c r="Z13" s="223">
        <f t="shared" si="2"/>
        <v>-0.90604407851291224</v>
      </c>
      <c r="AA13">
        <f>$A$6^A13</f>
        <v>1</v>
      </c>
      <c r="AB13">
        <f>SUM(AA7:AA13)</f>
        <v>7</v>
      </c>
      <c r="AC13">
        <f t="shared" si="3"/>
        <v>-0.12943486835898746</v>
      </c>
    </row>
    <row r="14" spans="1:29" x14ac:dyDescent="0.25">
      <c r="A14" s="98">
        <v>8</v>
      </c>
      <c r="B14" s="97">
        <f>C14*B4</f>
        <v>0.69234801568343018</v>
      </c>
      <c r="C14" s="97">
        <f>1/(1-D4*B4/(1-D4*B4/(1-D4*B4/(1-D4*B4/(1-D4*B4/(1-D4*B4/(1-D4*B4)))))))</f>
        <v>1.6734229242422862</v>
      </c>
      <c r="D14" s="93">
        <f>C14*D4*C13</f>
        <v>1.6276804924831225</v>
      </c>
      <c r="E14" s="1">
        <f>D14*D4*C12</f>
        <v>1.5628622926200337</v>
      </c>
      <c r="F14" s="1">
        <f>E14*D4*C11</f>
        <v>1.4710132397403815</v>
      </c>
      <c r="G14" s="1">
        <f>F14*D4*C10</f>
        <v>1.3408607743416436</v>
      </c>
      <c r="H14" s="1">
        <f>G14*D4*C9</f>
        <v>1.1564313902785841</v>
      </c>
      <c r="I14" s="1">
        <f>H14*D4*C8</f>
        <v>0.89509021935513722</v>
      </c>
      <c r="J14" s="1">
        <f>I14*D4</f>
        <v>0.52476307237358299</v>
      </c>
      <c r="K14" s="1">
        <f>J14*D4</f>
        <v>0.30765198431657048</v>
      </c>
      <c r="L14" s="1"/>
      <c r="M14" s="219"/>
      <c r="N14" s="236">
        <f>B14+K14</f>
        <v>1.0000000000000007</v>
      </c>
      <c r="P14">
        <f t="shared" si="4"/>
        <v>0.41373164288216041</v>
      </c>
      <c r="Q14">
        <f t="shared" si="5"/>
        <v>0.58626835711783964</v>
      </c>
      <c r="R14">
        <f t="shared" si="6"/>
        <v>0.55488050515703147</v>
      </c>
      <c r="S14">
        <f>A14*$J$4</f>
        <v>4.6901468569427172</v>
      </c>
      <c r="T14" s="98">
        <f>SUM(C14:J14)</f>
        <v>10.25212440543477</v>
      </c>
      <c r="U14" s="239">
        <f>B14</f>
        <v>0.69234801568343018</v>
      </c>
      <c r="V14" s="97">
        <f>K14</f>
        <v>0.30765198431657048</v>
      </c>
      <c r="W14" s="158">
        <f>B14-K14</f>
        <v>0.3846960313668597</v>
      </c>
      <c r="X14" s="9">
        <f t="shared" si="0"/>
        <v>0.38417041668689006</v>
      </c>
      <c r="Y14" s="98">
        <f t="shared" si="1"/>
        <v>1.4429329872745531</v>
      </c>
      <c r="Z14" s="223">
        <f t="shared" si="2"/>
        <v>-1.0587625705876631</v>
      </c>
      <c r="AA14">
        <f>$A$6^A14</f>
        <v>1</v>
      </c>
      <c r="AB14">
        <f>SUM(AA7:AA14)</f>
        <v>8</v>
      </c>
      <c r="AC14">
        <f t="shared" si="3"/>
        <v>-0.13234532132345789</v>
      </c>
    </row>
    <row r="15" spans="1:29" x14ac:dyDescent="0.25">
      <c r="A15" s="98">
        <v>9</v>
      </c>
      <c r="B15" s="97">
        <f>C15*B4</f>
        <v>0.696402710387937</v>
      </c>
      <c r="C15" s="97">
        <f>1/(1-D4*B4/(1-D4*B4/(1-D4*B4/(1-D4*B4/(1-D4*B4/(1-D4*B4/(1-D4*B4/(1-D4*B4))))))))</f>
        <v>1.6832232254139849</v>
      </c>
      <c r="D15" s="93">
        <f>C15*D4*C14</f>
        <v>1.6513680719571684</v>
      </c>
      <c r="E15" s="1">
        <f>D15*D4*C13</f>
        <v>1.6062285018900466</v>
      </c>
      <c r="F15" s="1">
        <f>E15*D4*C12</f>
        <v>1.5422645725180919</v>
      </c>
      <c r="G15" s="1">
        <f>F15*D4*C11</f>
        <v>1.4516260428507386</v>
      </c>
      <c r="H15" s="1">
        <f>G15*D4*C10</f>
        <v>1.3231889199140463</v>
      </c>
      <c r="I15" s="1">
        <f>H15*D4*C9</f>
        <v>1.141190220147001</v>
      </c>
      <c r="J15" s="1">
        <f>I15*D4*C8</f>
        <v>0.88329339125881479</v>
      </c>
      <c r="K15" s="1">
        <f>J15*D4</f>
        <v>0.51784696534635044</v>
      </c>
      <c r="L15" s="1">
        <f>K15*D4</f>
        <v>0.30359728961206373</v>
      </c>
      <c r="M15" s="219"/>
      <c r="N15" s="236">
        <f>B15+L15</f>
        <v>1.0000000000000007</v>
      </c>
      <c r="P15">
        <f t="shared" si="4"/>
        <v>0.41373164288216041</v>
      </c>
      <c r="Q15">
        <f t="shared" si="5"/>
        <v>0.58626835711783964</v>
      </c>
      <c r="R15">
        <f t="shared" si="6"/>
        <v>0.55488050515703147</v>
      </c>
      <c r="S15">
        <f>A15*$J$4</f>
        <v>5.2764152140605569</v>
      </c>
      <c r="T15" s="98">
        <f>SUM(C15:K15)</f>
        <v>11.800229911296245</v>
      </c>
      <c r="U15" s="239">
        <f>B15</f>
        <v>0.696402710387937</v>
      </c>
      <c r="V15" s="97">
        <f>L15</f>
        <v>0.30359728961206373</v>
      </c>
      <c r="W15" s="158">
        <f>B15-L15</f>
        <v>0.39280542077587327</v>
      </c>
      <c r="X15" s="9">
        <f t="shared" si="0"/>
        <v>0.38642028773278436</v>
      </c>
      <c r="Y15" s="98">
        <f t="shared" si="1"/>
        <v>1.601905357856642</v>
      </c>
      <c r="Z15" s="223">
        <f t="shared" si="2"/>
        <v>-1.2154850701238575</v>
      </c>
      <c r="AA15">
        <f>$A$6^A15</f>
        <v>1</v>
      </c>
      <c r="AB15">
        <f>SUM(AA7:AA15)</f>
        <v>9</v>
      </c>
      <c r="AC15">
        <f t="shared" si="3"/>
        <v>-0.13505389668042861</v>
      </c>
    </row>
    <row r="16" spans="1:29" ht="16.5" thickBot="1" x14ac:dyDescent="0.3">
      <c r="A16" s="99">
        <v>10</v>
      </c>
      <c r="B16" s="129">
        <f>C16*B4</f>
        <v>0.69920039008563861</v>
      </c>
      <c r="C16" s="129">
        <f>1/(1-D4*B4/(1-D4*B4/(1-D4*B4/(1-D4*B4/(1-D4*B4/(1-D4*B4/(1-D4*B4/(1-D4*B4/(1-D4*B4)))))))))</f>
        <v>1.6899852890507236</v>
      </c>
      <c r="D16" s="94">
        <f>C16*D4*C15</f>
        <v>1.6677121533274799</v>
      </c>
      <c r="E16" s="109">
        <f>D16*D4*C14</f>
        <v>1.6361505483282506</v>
      </c>
      <c r="F16" s="109">
        <f>E16*D4*C13</f>
        <v>1.59142694395997</v>
      </c>
      <c r="G16" s="109">
        <f>F16*D4*C12</f>
        <v>1.5280524486597682</v>
      </c>
      <c r="H16" s="109">
        <f>G16*D4*C11</f>
        <v>1.4382491622009557</v>
      </c>
      <c r="I16" s="109">
        <f>H16*D4*C10</f>
        <v>1.3109956003287586</v>
      </c>
      <c r="J16" s="109">
        <f>I16*D4*C9</f>
        <v>1.1306740369682897</v>
      </c>
      <c r="K16" s="109">
        <f>J16*D4*C8</f>
        <v>0.87515375341489232</v>
      </c>
      <c r="L16" s="109">
        <f>K16*D4</f>
        <v>0.51307495324005992</v>
      </c>
      <c r="M16" s="221">
        <f>L16*D4</f>
        <v>0.30079960991436233</v>
      </c>
      <c r="N16" s="237">
        <f>B16+M16</f>
        <v>1.0000000000000009</v>
      </c>
      <c r="P16">
        <f t="shared" si="4"/>
        <v>0.41373164288216041</v>
      </c>
      <c r="Q16">
        <f t="shared" si="5"/>
        <v>0.58626835711783964</v>
      </c>
      <c r="R16">
        <f t="shared" si="6"/>
        <v>0.55488050515703147</v>
      </c>
      <c r="S16">
        <f>A16*$J$4</f>
        <v>5.8626835711783967</v>
      </c>
      <c r="T16" s="99">
        <f>SUM(C16:L16)</f>
        <v>13.381474889479151</v>
      </c>
      <c r="U16" s="415">
        <f>B16</f>
        <v>0.69920039008563861</v>
      </c>
      <c r="V16" s="129">
        <f>M16</f>
        <v>0.30079960991436233</v>
      </c>
      <c r="W16" s="159">
        <f>B16-M16</f>
        <v>0.39840078017127628</v>
      </c>
      <c r="X16" s="10">
        <f t="shared" si="0"/>
        <v>0.38797266565671262</v>
      </c>
      <c r="Y16" s="99">
        <f t="shared" si="1"/>
        <v>1.7634929312618024</v>
      </c>
      <c r="Z16" s="224">
        <f t="shared" si="2"/>
        <v>-1.3755202656050898</v>
      </c>
      <c r="AA16">
        <f>$A$6^A16</f>
        <v>1</v>
      </c>
      <c r="AB16">
        <f>SUM(AA7:AA16)</f>
        <v>10</v>
      </c>
      <c r="AC16">
        <f t="shared" si="3"/>
        <v>-0.13755202656050897</v>
      </c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  <row r="30" spans="13:15" x14ac:dyDescent="0.25">
      <c r="M30" s="420"/>
      <c r="O30"/>
    </row>
  </sheetData>
  <conditionalFormatting sqref="W7:W16 Z7:Z16">
    <cfRule type="cellIs" dxfId="133" priority="20" operator="lessThanOrEqual">
      <formula>0</formula>
    </cfRule>
    <cfRule type="cellIs" dxfId="132" priority="21" operator="greaterThan">
      <formula>0</formula>
    </cfRule>
  </conditionalFormatting>
  <conditionalFormatting sqref="X7:Y16">
    <cfRule type="cellIs" dxfId="131" priority="1" operator="lessThanOrEqual">
      <formula>0</formula>
    </cfRule>
    <cfRule type="cellIs" dxfId="13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bestFit="1" customWidth="1"/>
  </cols>
  <sheetData>
    <row r="2" spans="1:29" x14ac:dyDescent="0.25">
      <c r="A2" s="133" t="s">
        <v>122</v>
      </c>
      <c r="B2" s="138">
        <f>Analysis!W8</f>
        <v>0.54622204413945596</v>
      </c>
      <c r="C2" s="133" t="s">
        <v>123</v>
      </c>
      <c r="D2" s="138">
        <f>Analysis!X8</f>
        <v>0.4537779558605442</v>
      </c>
      <c r="E2" t="s">
        <v>93</v>
      </c>
      <c r="F2">
        <f>B2+D2</f>
        <v>1.0000000000000002</v>
      </c>
      <c r="G2" s="133" t="s">
        <v>46</v>
      </c>
      <c r="H2" s="138">
        <f>Analysis!Z8</f>
        <v>0.73257138774452779</v>
      </c>
      <c r="I2" t="s">
        <v>142</v>
      </c>
      <c r="J2" s="149">
        <f>Analysis!AA8</f>
        <v>0.9075559117210884</v>
      </c>
      <c r="K2" t="s">
        <v>47</v>
      </c>
      <c r="L2" s="149">
        <f>H2*B2-J2*D2</f>
        <v>-1.1682225558054038E-2</v>
      </c>
    </row>
    <row r="4" spans="1:29" x14ac:dyDescent="0.25">
      <c r="A4" t="s">
        <v>120</v>
      </c>
      <c r="B4">
        <f>$B$2</f>
        <v>0.54622204413945596</v>
      </c>
      <c r="C4" t="s">
        <v>121</v>
      </c>
      <c r="D4">
        <f>$D$2</f>
        <v>0.4537779558605442</v>
      </c>
      <c r="E4" t="s">
        <v>129</v>
      </c>
      <c r="F4">
        <f>D4+B4</f>
        <v>1.0000000000000002</v>
      </c>
      <c r="G4" t="s">
        <v>46</v>
      </c>
      <c r="H4">
        <f>H2</f>
        <v>0.73257138774452779</v>
      </c>
      <c r="I4" t="s">
        <v>142</v>
      </c>
      <c r="J4">
        <f>J2</f>
        <v>0.9075559117210884</v>
      </c>
      <c r="K4" t="s">
        <v>47</v>
      </c>
      <c r="L4">
        <f>B4*H4-D4*J4</f>
        <v>-1.1682225558054038E-2</v>
      </c>
    </row>
    <row r="5" spans="1:29" ht="16.5" thickBot="1" x14ac:dyDescent="0.3"/>
    <row r="6" spans="1:29" ht="16.5" thickBot="1" x14ac:dyDescent="0.3">
      <c r="A6" s="102">
        <v>2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103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320</v>
      </c>
      <c r="AB6" t="s">
        <v>319</v>
      </c>
      <c r="AC6" t="s">
        <v>231</v>
      </c>
    </row>
    <row r="7" spans="1:29" x14ac:dyDescent="0.25">
      <c r="A7" s="100">
        <v>1</v>
      </c>
      <c r="B7" s="95">
        <f>C7*B4</f>
        <v>0.54622204413945596</v>
      </c>
      <c r="C7" s="95">
        <v>1</v>
      </c>
      <c r="D7" s="107">
        <f>C7*D4</f>
        <v>0.4537779558605442</v>
      </c>
      <c r="E7" s="108"/>
      <c r="F7" s="108"/>
      <c r="G7" s="108"/>
      <c r="H7" s="108"/>
      <c r="I7" s="108"/>
      <c r="J7" s="108"/>
      <c r="K7" s="108"/>
      <c r="L7" s="108"/>
      <c r="M7" s="220"/>
      <c r="N7" s="95">
        <f>B7+D7</f>
        <v>1.0000000000000002</v>
      </c>
      <c r="P7">
        <f>B4</f>
        <v>0.54622204413945596</v>
      </c>
      <c r="Q7">
        <f>D4</f>
        <v>0.4537779558605442</v>
      </c>
      <c r="R7">
        <f>H4</f>
        <v>0.73257138774452779</v>
      </c>
      <c r="S7">
        <f>A7*$J$4</f>
        <v>0.9075559117210884</v>
      </c>
      <c r="T7" s="239">
        <f>SUM(C7)</f>
        <v>1</v>
      </c>
      <c r="U7" s="100">
        <f>B7</f>
        <v>0.54622204413945596</v>
      </c>
      <c r="V7" s="95">
        <f>D7</f>
        <v>0.4537779558605442</v>
      </c>
      <c r="W7" s="157">
        <f>B7-D7</f>
        <v>9.2444088278911762E-2</v>
      </c>
      <c r="X7" s="57">
        <f>U7*R7</f>
        <v>0.40014664089189395</v>
      </c>
      <c r="Y7" s="100">
        <f>S7*V7</f>
        <v>0.41182886644994798</v>
      </c>
      <c r="Z7" s="222">
        <f>X7-Y7</f>
        <v>-1.1682225558054038E-2</v>
      </c>
      <c r="AA7">
        <f>$A$6^A7</f>
        <v>2</v>
      </c>
      <c r="AB7" s="420">
        <f>SUM(AA7)</f>
        <v>2</v>
      </c>
      <c r="AC7" s="420">
        <f>Z7/AB7</f>
        <v>-5.841112779027019E-3</v>
      </c>
    </row>
    <row r="8" spans="1:29" x14ac:dyDescent="0.25">
      <c r="A8" s="98">
        <v>2</v>
      </c>
      <c r="B8" s="97">
        <f>C8*B4</f>
        <v>0.72622730126516277</v>
      </c>
      <c r="C8" s="97">
        <f>1/(1-B4*D4)</f>
        <v>1.3295459402582253</v>
      </c>
      <c r="D8" s="93">
        <f>C8*D4</f>
        <v>0.60331863899306271</v>
      </c>
      <c r="E8" s="1">
        <f>D8*D4</f>
        <v>0.27377269873483762</v>
      </c>
      <c r="F8" s="1"/>
      <c r="G8" s="1"/>
      <c r="H8" s="1"/>
      <c r="I8" s="1"/>
      <c r="J8" s="1"/>
      <c r="K8" s="1"/>
      <c r="L8" s="1"/>
      <c r="M8" s="219"/>
      <c r="N8" s="97">
        <f>B8+E8</f>
        <v>1.0000000000000004</v>
      </c>
      <c r="P8">
        <f>P7</f>
        <v>0.54622204413945596</v>
      </c>
      <c r="Q8">
        <f>Q7</f>
        <v>0.4537779558605442</v>
      </c>
      <c r="R8">
        <f>R7</f>
        <v>0.73257138774452779</v>
      </c>
      <c r="S8">
        <f>A8*$J$4</f>
        <v>1.8151118234421768</v>
      </c>
      <c r="T8" s="98">
        <f>SUM(C8:D8)</f>
        <v>1.932864579251288</v>
      </c>
      <c r="U8" s="239">
        <f>B8</f>
        <v>0.72622730126516277</v>
      </c>
      <c r="V8" s="97">
        <f>E8</f>
        <v>0.27377269873483762</v>
      </c>
      <c r="W8" s="158">
        <f>B8-E8</f>
        <v>0.45245460253032516</v>
      </c>
      <c r="X8" s="9">
        <f t="shared" ref="X8:X16" si="0">U8*R8</f>
        <v>0.53201334190578353</v>
      </c>
      <c r="Y8" s="98">
        <f t="shared" ref="Y8:Y16" si="1">S8*V8</f>
        <v>0.49692806240927684</v>
      </c>
      <c r="Z8" s="223">
        <f t="shared" ref="Z8:Z16" si="2">X8-Y8</f>
        <v>3.5085279496506694E-2</v>
      </c>
      <c r="AA8">
        <f>$A$6^A8</f>
        <v>4</v>
      </c>
      <c r="AB8" s="420">
        <f>SUM(AA7:AA8)</f>
        <v>6</v>
      </c>
      <c r="AC8" s="420">
        <f t="shared" ref="AC8:AC16" si="3">Z8/AB8</f>
        <v>5.8475465827511159E-3</v>
      </c>
    </row>
    <row r="9" spans="1:29" x14ac:dyDescent="0.25">
      <c r="A9" s="98">
        <v>3</v>
      </c>
      <c r="B9" s="97">
        <f>C9*B4</f>
        <v>0.81470465605030895</v>
      </c>
      <c r="C9" s="97">
        <f>1/(1-D4*B4/(1-D4*B4))</f>
        <v>1.4915265042695836</v>
      </c>
      <c r="D9" s="93">
        <f>C9*D4*C8</f>
        <v>0.89986574057800561</v>
      </c>
      <c r="E9" s="1">
        <f>D9*(D4)</f>
        <v>0.40833923630842217</v>
      </c>
      <c r="F9" s="1">
        <f>E9*D4</f>
        <v>0.18529534394969152</v>
      </c>
      <c r="G9" s="1"/>
      <c r="H9" s="1"/>
      <c r="I9" s="1"/>
      <c r="J9" s="1"/>
      <c r="K9" s="1"/>
      <c r="L9" s="1"/>
      <c r="M9" s="219"/>
      <c r="N9" s="97">
        <f>B9+F9</f>
        <v>1.0000000000000004</v>
      </c>
      <c r="P9">
        <f t="shared" ref="P9:P16" si="4">P8</f>
        <v>0.54622204413945596</v>
      </c>
      <c r="Q9">
        <f t="shared" ref="Q9:Q16" si="5">Q8</f>
        <v>0.4537779558605442</v>
      </c>
      <c r="R9">
        <f t="shared" ref="R9:R16" si="6">R8</f>
        <v>0.73257138774452779</v>
      </c>
      <c r="S9">
        <f>A9*$J$4</f>
        <v>2.7226677351632653</v>
      </c>
      <c r="T9" s="98">
        <f>SUM(C9:E9)</f>
        <v>2.7997314811560114</v>
      </c>
      <c r="U9" s="239">
        <f>B9</f>
        <v>0.81470465605030895</v>
      </c>
      <c r="V9" s="97">
        <f>F9</f>
        <v>0.18529534394969152</v>
      </c>
      <c r="W9" s="158">
        <f>B9-F9</f>
        <v>0.62940931210061746</v>
      </c>
      <c r="X9" s="9">
        <f t="shared" si="0"/>
        <v>0.59682932048470305</v>
      </c>
      <c r="Y9" s="98">
        <f t="shared" si="1"/>
        <v>0.50449765444780492</v>
      </c>
      <c r="Z9" s="223">
        <f t="shared" si="2"/>
        <v>9.233166603689813E-2</v>
      </c>
      <c r="AA9">
        <f>$A$6^A9</f>
        <v>8</v>
      </c>
      <c r="AB9" s="420">
        <f>SUM(AA7:AA9)</f>
        <v>14</v>
      </c>
      <c r="AC9" s="420">
        <f t="shared" si="3"/>
        <v>6.595119002635581E-3</v>
      </c>
    </row>
    <row r="10" spans="1:29" x14ac:dyDescent="0.25">
      <c r="A10" s="98">
        <v>4</v>
      </c>
      <c r="B10" s="97">
        <f>C10*B4</f>
        <v>0.86659959193954295</v>
      </c>
      <c r="C10" s="97">
        <f>1/(1-D4*B4/(1-D4*B4/(1-D4*B4)))</f>
        <v>1.5865335374825908</v>
      </c>
      <c r="D10" s="93">
        <f>C10*D4*C9</f>
        <v>1.0738005611008312</v>
      </c>
      <c r="E10" s="1">
        <f>D10*D4*C8</f>
        <v>0.64784389307334056</v>
      </c>
      <c r="F10" s="1">
        <f>E10*D4</f>
        <v>0.29397727751555747</v>
      </c>
      <c r="G10" s="1">
        <f>F10*D4</f>
        <v>0.13340040806045758</v>
      </c>
      <c r="H10" s="1"/>
      <c r="I10" s="1"/>
      <c r="J10" s="1"/>
      <c r="K10" s="1"/>
      <c r="L10" s="1"/>
      <c r="M10" s="219"/>
      <c r="N10" s="97">
        <f>B10+G10</f>
        <v>1.0000000000000004</v>
      </c>
      <c r="P10">
        <f t="shared" si="4"/>
        <v>0.54622204413945596</v>
      </c>
      <c r="Q10">
        <f t="shared" si="5"/>
        <v>0.4537779558605442</v>
      </c>
      <c r="R10">
        <f t="shared" si="6"/>
        <v>0.73257138774452779</v>
      </c>
      <c r="S10">
        <f>A10*$J$4</f>
        <v>3.6302236468843536</v>
      </c>
      <c r="T10" s="98">
        <f>SUM(C10:F10)</f>
        <v>3.6021552691723202</v>
      </c>
      <c r="U10" s="239">
        <f>B10</f>
        <v>0.86659959193954295</v>
      </c>
      <c r="V10" s="97">
        <f>G10</f>
        <v>0.13340040806045758</v>
      </c>
      <c r="W10" s="158">
        <f>B10-G10</f>
        <v>0.73319918387908534</v>
      </c>
      <c r="X10" s="9">
        <f t="shared" si="0"/>
        <v>0.63484606568599244</v>
      </c>
      <c r="Y10" s="98">
        <f t="shared" si="1"/>
        <v>0.48427331584509525</v>
      </c>
      <c r="Z10" s="223">
        <f t="shared" si="2"/>
        <v>0.15057274984089719</v>
      </c>
      <c r="AA10">
        <f>$A$6^A10</f>
        <v>16</v>
      </c>
      <c r="AB10" s="420">
        <f>SUM(AA7:AA10)</f>
        <v>30</v>
      </c>
      <c r="AC10" s="420">
        <f t="shared" si="3"/>
        <v>5.01909166136324E-3</v>
      </c>
    </row>
    <row r="11" spans="1:29" x14ac:dyDescent="0.25">
      <c r="A11" s="98">
        <v>5</v>
      </c>
      <c r="B11" s="97">
        <f>C11*B4</f>
        <v>0.90023313544939987</v>
      </c>
      <c r="C11" s="97">
        <f>1/(1-D4*B4/(1-D4*B4/(1-D4*B4/(1-D4*B4))))</f>
        <v>1.6481083931126759</v>
      </c>
      <c r="D11" s="93">
        <f>C11*D4*C10</f>
        <v>1.1865291781362217</v>
      </c>
      <c r="E11" s="1">
        <f>D11*D4*C9</f>
        <v>0.8030688713122548</v>
      </c>
      <c r="F11" s="1">
        <f>E11*D4*C8</f>
        <v>0.48450641845780457</v>
      </c>
      <c r="G11" s="1">
        <f>F11*D4</f>
        <v>0.219858332169096</v>
      </c>
      <c r="H11" s="1">
        <f>G11*D4</f>
        <v>9.9766864550600909E-2</v>
      </c>
      <c r="I11" s="1"/>
      <c r="J11" s="1"/>
      <c r="K11" s="1"/>
      <c r="L11" s="1"/>
      <c r="M11" s="219"/>
      <c r="N11" s="97">
        <f>B11+H11</f>
        <v>1.0000000000000009</v>
      </c>
      <c r="P11">
        <f t="shared" si="4"/>
        <v>0.54622204413945596</v>
      </c>
      <c r="Q11">
        <f t="shared" si="5"/>
        <v>0.4537779558605442</v>
      </c>
      <c r="R11">
        <f t="shared" si="6"/>
        <v>0.73257138774452779</v>
      </c>
      <c r="S11">
        <f>A11*$J$4</f>
        <v>4.5377795586054424</v>
      </c>
      <c r="T11" s="98">
        <f>SUM(C11:G11)</f>
        <v>4.3420711931880538</v>
      </c>
      <c r="U11" s="239">
        <f>B11</f>
        <v>0.90023313544939987</v>
      </c>
      <c r="V11" s="97">
        <f>H11</f>
        <v>9.9766864550600909E-2</v>
      </c>
      <c r="W11" s="158">
        <f>B11-H11</f>
        <v>0.80046627089879896</v>
      </c>
      <c r="X11" s="9">
        <f t="shared" si="0"/>
        <v>0.65948503732977437</v>
      </c>
      <c r="Y11" s="98">
        <f t="shared" si="1"/>
        <v>0.45272003858387477</v>
      </c>
      <c r="Z11" s="223">
        <f t="shared" si="2"/>
        <v>0.2067649987458996</v>
      </c>
      <c r="AA11">
        <f>$A$6^A11</f>
        <v>32</v>
      </c>
      <c r="AB11" s="420">
        <f>SUM(AA7:AA11)</f>
        <v>62</v>
      </c>
      <c r="AC11" s="420">
        <f t="shared" si="3"/>
        <v>3.334919334611284E-3</v>
      </c>
    </row>
    <row r="12" spans="1:29" x14ac:dyDescent="0.25">
      <c r="A12" s="98">
        <v>6</v>
      </c>
      <c r="B12" s="97">
        <f>C12*B4</f>
        <v>0.92346160707511948</v>
      </c>
      <c r="C12" s="97">
        <f>1/(1-D4*B4/(1-D4*B4/(1-D4*B4/(1-D4*B4/(1-D4*B4)))))</f>
        <v>1.690634087333448</v>
      </c>
      <c r="D12" s="93">
        <f>C12*D4*C11</f>
        <v>1.2643834036788204</v>
      </c>
      <c r="E12" s="1">
        <f>D12*D4*C10</f>
        <v>0.91027253248964179</v>
      </c>
      <c r="F12" s="1">
        <f>E12*D4*C9</f>
        <v>0.61609233782287931</v>
      </c>
      <c r="G12" s="1">
        <f>F12*D4*C8</f>
        <v>0.37169999074935378</v>
      </c>
      <c r="H12" s="1">
        <f>G12*D4</f>
        <v>0.16866926199562496</v>
      </c>
      <c r="I12" s="1">
        <f>H12*D4</f>
        <v>7.6538392924881266E-2</v>
      </c>
      <c r="J12" s="1"/>
      <c r="K12" s="1"/>
      <c r="L12" s="1"/>
      <c r="M12" s="219"/>
      <c r="N12" s="97">
        <f>B12+I12</f>
        <v>1.0000000000000007</v>
      </c>
      <c r="P12">
        <f t="shared" si="4"/>
        <v>0.54622204413945596</v>
      </c>
      <c r="Q12">
        <f t="shared" si="5"/>
        <v>0.4537779558605442</v>
      </c>
      <c r="R12">
        <f t="shared" si="6"/>
        <v>0.73257138774452779</v>
      </c>
      <c r="S12">
        <f>A12*$J$4</f>
        <v>5.4453354703265306</v>
      </c>
      <c r="T12" s="98">
        <f>SUM(C12:H12)</f>
        <v>5.0217516140697684</v>
      </c>
      <c r="U12" s="239">
        <f>B12</f>
        <v>0.92346160707511948</v>
      </c>
      <c r="V12" s="97">
        <f>I12</f>
        <v>7.6538392924881266E-2</v>
      </c>
      <c r="W12" s="158">
        <f>B12-I12</f>
        <v>0.84692321415023819</v>
      </c>
      <c r="X12" s="9">
        <f t="shared" si="0"/>
        <v>0.67650155102381215</v>
      </c>
      <c r="Y12" s="98">
        <f t="shared" si="1"/>
        <v>0.41677722583564514</v>
      </c>
      <c r="Z12" s="223">
        <f t="shared" si="2"/>
        <v>0.25972432518816702</v>
      </c>
      <c r="AA12">
        <f>$A$6^A12</f>
        <v>64</v>
      </c>
      <c r="AB12" s="420">
        <f>SUM(AA7:AA12)</f>
        <v>126</v>
      </c>
      <c r="AC12" s="420">
        <f t="shared" si="3"/>
        <v>2.0613041681600557E-3</v>
      </c>
    </row>
    <row r="13" spans="1:29" x14ac:dyDescent="0.25">
      <c r="A13" s="98">
        <v>7</v>
      </c>
      <c r="B13" s="97">
        <f>C13*B4</f>
        <v>0.94021649460008982</v>
      </c>
      <c r="C13" s="97">
        <f>1/(1-D4*B4/(1-D4*B4/(1-D4*B4/(1-D4*B4/(1-D4*B4/(1-D4*B4))))))</f>
        <v>1.7213082201421426</v>
      </c>
      <c r="D13" s="93">
        <f>C13*D4*C12</f>
        <v>1.3205402965354969</v>
      </c>
      <c r="E13" s="1">
        <f>D13*D4*C11</f>
        <v>0.98759941452622391</v>
      </c>
      <c r="F13" s="1">
        <f>E13*D4*C10</f>
        <v>0.71100634311586874</v>
      </c>
      <c r="G13" s="1">
        <f>F13*D4*C9</f>
        <v>0.48122462724331017</v>
      </c>
      <c r="H13" s="1">
        <f>G13*D4*C8</f>
        <v>0.29033178715837776</v>
      </c>
      <c r="I13" s="1">
        <f>H13*D4</f>
        <v>0.13174616489806726</v>
      </c>
      <c r="J13" s="1">
        <f>I13*D4</f>
        <v>5.978350539991114E-2</v>
      </c>
      <c r="K13" s="1"/>
      <c r="L13" s="1"/>
      <c r="M13" s="219"/>
      <c r="N13" s="97">
        <f>B13+J13</f>
        <v>1.0000000000000009</v>
      </c>
      <c r="P13">
        <f t="shared" si="4"/>
        <v>0.54622204413945596</v>
      </c>
      <c r="Q13">
        <f t="shared" si="5"/>
        <v>0.4537779558605442</v>
      </c>
      <c r="R13">
        <f t="shared" si="6"/>
        <v>0.73257138774452779</v>
      </c>
      <c r="S13">
        <f>A13*$J$4</f>
        <v>6.3528913820476189</v>
      </c>
      <c r="T13" s="98">
        <f>SUM(C13:I13)</f>
        <v>5.6437568536194869</v>
      </c>
      <c r="U13" s="239">
        <f>B13</f>
        <v>0.94021649460008982</v>
      </c>
      <c r="V13" s="97">
        <f>J13</f>
        <v>5.978350539991114E-2</v>
      </c>
      <c r="W13" s="158">
        <f>B13-J13</f>
        <v>0.88043298920017865</v>
      </c>
      <c r="X13" s="9">
        <f t="shared" si="0"/>
        <v>0.68877570222948314</v>
      </c>
      <c r="Y13" s="98">
        <f t="shared" si="1"/>
        <v>0.37979811624369275</v>
      </c>
      <c r="Z13" s="223">
        <f t="shared" si="2"/>
        <v>0.30897758598579039</v>
      </c>
      <c r="AA13">
        <f>$A$6^A13</f>
        <v>128</v>
      </c>
      <c r="AB13" s="420">
        <f>SUM(AA7:AA13)</f>
        <v>254</v>
      </c>
      <c r="AC13" s="420">
        <f t="shared" si="3"/>
        <v>1.2164471889204347E-3</v>
      </c>
    </row>
    <row r="14" spans="1:29" x14ac:dyDescent="0.25">
      <c r="A14" s="98">
        <v>8</v>
      </c>
      <c r="B14" s="97">
        <f>C14*B4</f>
        <v>0.95268437409074702</v>
      </c>
      <c r="C14" s="97">
        <f>1/(1-D4*B4/(1-D4*B4/(1-D4*B4/(1-D4*B4/(1-D4*B4/(1-D4*B4/(1-D4*B4)))))))</f>
        <v>1.7441338816554923</v>
      </c>
      <c r="D14" s="93">
        <f>C14*D4*C13</f>
        <v>1.3623285431986476</v>
      </c>
      <c r="E14" s="1">
        <f>D14*D4*C12</f>
        <v>1.0451409674124224</v>
      </c>
      <c r="F14" s="1">
        <f>E14*D4*C11</f>
        <v>0.78163507029801116</v>
      </c>
      <c r="G14" s="1">
        <f>F14*D4*C10</f>
        <v>0.56272562013446492</v>
      </c>
      <c r="H14" s="1">
        <f>G14*D4*C9</f>
        <v>0.38086499425974618</v>
      </c>
      <c r="I14" s="1">
        <f>H14*D4*C8</f>
        <v>0.22978294997689069</v>
      </c>
      <c r="J14" s="1">
        <f>I14*D4</f>
        <v>0.10427043733211915</v>
      </c>
      <c r="K14" s="1">
        <f>J14*D4</f>
        <v>4.7315625909253999E-2</v>
      </c>
      <c r="L14" s="1"/>
      <c r="M14" s="219"/>
      <c r="N14" s="97">
        <f>B14+K14</f>
        <v>1.0000000000000011</v>
      </c>
      <c r="P14">
        <f t="shared" si="4"/>
        <v>0.54622204413945596</v>
      </c>
      <c r="Q14">
        <f t="shared" si="5"/>
        <v>0.4537779558605442</v>
      </c>
      <c r="R14">
        <f t="shared" si="6"/>
        <v>0.73257138774452779</v>
      </c>
      <c r="S14">
        <f>A14*$J$4</f>
        <v>7.2604472937687072</v>
      </c>
      <c r="T14" s="98">
        <f>SUM(C14:J14)</f>
        <v>6.2108824642677956</v>
      </c>
      <c r="U14" s="239">
        <f>B14</f>
        <v>0.95268437409074702</v>
      </c>
      <c r="V14" s="97">
        <f>K14</f>
        <v>4.7315625909253999E-2</v>
      </c>
      <c r="W14" s="158">
        <f>B14-K14</f>
        <v>0.90536874818149304</v>
      </c>
      <c r="X14" s="9">
        <f t="shared" si="0"/>
        <v>0.69790931401018541</v>
      </c>
      <c r="Y14" s="98">
        <f t="shared" si="1"/>
        <v>0.3435326080858157</v>
      </c>
      <c r="Z14" s="223">
        <f t="shared" si="2"/>
        <v>0.35437670592436971</v>
      </c>
      <c r="AA14">
        <f>$A$6^A14</f>
        <v>256</v>
      </c>
      <c r="AB14" s="420">
        <f>SUM(AA7:AA14)</f>
        <v>510</v>
      </c>
      <c r="AC14" s="420">
        <f t="shared" si="3"/>
        <v>6.9485628612621516E-4</v>
      </c>
    </row>
    <row r="15" spans="1:29" x14ac:dyDescent="0.25">
      <c r="A15" s="98">
        <v>9</v>
      </c>
      <c r="B15" s="97">
        <f>C15*B4</f>
        <v>0.96217886365722904</v>
      </c>
      <c r="C15" s="97">
        <f>1/(1-D4*B4/(1-D4*B4/(1-D4*B4/(1-D4*B4/(1-D4*B4/(1-D4*B4/(1-D4*B4/(1-D4*B4))))))))</f>
        <v>1.7615159878307203</v>
      </c>
      <c r="D15" s="93">
        <f>C15*D4*C14</f>
        <v>1.3941509611360499</v>
      </c>
      <c r="E15" s="1">
        <f>D15*D4*C13</f>
        <v>1.0889597798998689</v>
      </c>
      <c r="F15" s="1">
        <f>E15*D4*C12</f>
        <v>0.83541997524734624</v>
      </c>
      <c r="G15" s="1">
        <f>F15*D4*C11</f>
        <v>0.62478992924515697</v>
      </c>
      <c r="H15" s="1">
        <f>G15*D4*C10</f>
        <v>0.44980747889702771</v>
      </c>
      <c r="I15" s="1">
        <f>H15*D4*C9</f>
        <v>0.30443952920993878</v>
      </c>
      <c r="J15" s="1">
        <f>I15*D4*C8</f>
        <v>0.183674042418629</v>
      </c>
      <c r="K15" s="1">
        <f>J15*D4</f>
        <v>8.3347231513368356E-2</v>
      </c>
      <c r="L15" s="1">
        <f>K15*D4</f>
        <v>3.7821136342771823E-2</v>
      </c>
      <c r="M15" s="219"/>
      <c r="N15" s="97">
        <f>B15+L15</f>
        <v>1.0000000000000009</v>
      </c>
      <c r="P15">
        <f t="shared" si="4"/>
        <v>0.54622204413945596</v>
      </c>
      <c r="Q15">
        <f t="shared" si="5"/>
        <v>0.4537779558605442</v>
      </c>
      <c r="R15">
        <f t="shared" si="6"/>
        <v>0.73257138774452779</v>
      </c>
      <c r="S15">
        <f>A15*$J$4</f>
        <v>8.1680032054897964</v>
      </c>
      <c r="T15" s="98">
        <f>SUM(C15:K15)</f>
        <v>6.7261049153981061</v>
      </c>
      <c r="U15" s="239">
        <f>B15</f>
        <v>0.96217886365722904</v>
      </c>
      <c r="V15" s="97">
        <f>L15</f>
        <v>3.7821136342771823E-2</v>
      </c>
      <c r="W15" s="158">
        <f>B15-L15</f>
        <v>0.9243577273144572</v>
      </c>
      <c r="X15" s="9">
        <f t="shared" si="0"/>
        <v>0.70486470540782908</v>
      </c>
      <c r="Y15" s="98">
        <f t="shared" si="1"/>
        <v>0.3089231628830269</v>
      </c>
      <c r="Z15" s="223">
        <f t="shared" si="2"/>
        <v>0.39594154252480218</v>
      </c>
      <c r="AA15">
        <f>$A$6^A15</f>
        <v>512</v>
      </c>
      <c r="AB15" s="420">
        <f>SUM(AA7:AA15)</f>
        <v>1022</v>
      </c>
      <c r="AC15" s="420">
        <f t="shared" si="3"/>
        <v>3.8741833906536416E-4</v>
      </c>
    </row>
    <row r="16" spans="1:29" ht="16.5" thickBot="1" x14ac:dyDescent="0.3">
      <c r="A16" s="99">
        <v>10</v>
      </c>
      <c r="B16" s="129">
        <f>C16*B4</f>
        <v>0.96953696862011052</v>
      </c>
      <c r="C16" s="129">
        <f>1/(1-D4*B4/(1-D4*B4/(1-D4*B4/(1-D4*B4/(1-D4*B4/(1-D4*B4/(1-D4*B4/(1-D4*B4/(1-D4*B4)))))))))</f>
        <v>1.7749868922766838</v>
      </c>
      <c r="D16" s="94">
        <f>C16*D4*C15</f>
        <v>1.4188129179180873</v>
      </c>
      <c r="E16" s="109">
        <f>D16*D4*C14</f>
        <v>1.1229187852127702</v>
      </c>
      <c r="F16" s="109">
        <f>E16*D4*C13</f>
        <v>0.87710257158542881</v>
      </c>
      <c r="G16" s="109">
        <f>F16*D4*C12</f>
        <v>0.67288895528415182</v>
      </c>
      <c r="H16" s="109">
        <f>G16*D4*C11</f>
        <v>0.50323700081190781</v>
      </c>
      <c r="I16" s="109">
        <f>H16*D4*C10</f>
        <v>0.36229739953776696</v>
      </c>
      <c r="J16" s="109">
        <f>I16*D4*C9</f>
        <v>0.24521079556018852</v>
      </c>
      <c r="K16" s="109">
        <f>J16*D4*C8</f>
        <v>0.14794024344377907</v>
      </c>
      <c r="L16" s="109">
        <f>K16*D4</f>
        <v>6.7132021259429339E-2</v>
      </c>
      <c r="M16" s="221">
        <f>L16*D4</f>
        <v>3.046303137989044E-2</v>
      </c>
      <c r="N16" s="129">
        <f>B16+M16</f>
        <v>1.0000000000000009</v>
      </c>
      <c r="P16">
        <f t="shared" si="4"/>
        <v>0.54622204413945596</v>
      </c>
      <c r="Q16">
        <f t="shared" si="5"/>
        <v>0.4537779558605442</v>
      </c>
      <c r="R16">
        <f t="shared" si="6"/>
        <v>0.73257138774452779</v>
      </c>
      <c r="S16">
        <f>A16*$J$4</f>
        <v>9.0755591172108847</v>
      </c>
      <c r="T16" s="99">
        <f>SUM(C16:L16)</f>
        <v>7.1925275828901949</v>
      </c>
      <c r="U16" s="415">
        <f>B16</f>
        <v>0.96953696862011052</v>
      </c>
      <c r="V16" s="129">
        <f>M16</f>
        <v>3.046303137989044E-2</v>
      </c>
      <c r="W16" s="159">
        <f>B16-M16</f>
        <v>0.93907393724022004</v>
      </c>
      <c r="X16" s="10">
        <f t="shared" si="0"/>
        <v>0.71025504257165706</v>
      </c>
      <c r="Y16" s="99">
        <f t="shared" si="1"/>
        <v>0.27646904217764595</v>
      </c>
      <c r="Z16" s="224">
        <f t="shared" si="2"/>
        <v>0.43378600039401111</v>
      </c>
      <c r="AA16">
        <f>$A$6^A16</f>
        <v>1024</v>
      </c>
      <c r="AB16" s="420">
        <f>SUM(AA7:AA16)</f>
        <v>2046</v>
      </c>
      <c r="AC16" s="420">
        <f t="shared" si="3"/>
        <v>2.1201661798338765E-4</v>
      </c>
    </row>
    <row r="29" spans="13:14" x14ac:dyDescent="0.25">
      <c r="M29" s="420"/>
      <c r="N29" s="420"/>
    </row>
  </sheetData>
  <conditionalFormatting sqref="W7:W16 Z7:Z16">
    <cfRule type="cellIs" dxfId="129" priority="19" operator="lessThanOrEqual">
      <formula>0</formula>
    </cfRule>
    <cfRule type="cellIs" dxfId="128" priority="20" operator="greaterThan">
      <formula>0</formula>
    </cfRule>
  </conditionalFormatting>
  <conditionalFormatting sqref="X7:Y16">
    <cfRule type="cellIs" dxfId="127" priority="1" operator="lessThanOrEqual">
      <formula>0</formula>
    </cfRule>
    <cfRule type="cellIs" dxfId="12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2:AC32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Analysis!W9</f>
        <v>0.60863716620300201</v>
      </c>
      <c r="C2" s="133" t="s">
        <v>123</v>
      </c>
      <c r="D2" s="138">
        <f>Analysis!X9</f>
        <v>0.39136283379699821</v>
      </c>
      <c r="E2" t="s">
        <v>93</v>
      </c>
      <c r="F2">
        <f>B2+D2</f>
        <v>1.0000000000000002</v>
      </c>
      <c r="G2" s="133" t="s">
        <v>46</v>
      </c>
      <c r="H2" s="138">
        <f>Analysis!Z9</f>
        <v>0.8162800792499596</v>
      </c>
      <c r="I2" t="s">
        <v>142</v>
      </c>
      <c r="J2" s="149">
        <f>Analysis!AA9</f>
        <v>1.1740885013909947</v>
      </c>
      <c r="K2" t="s">
        <v>47</v>
      </c>
      <c r="L2" s="149">
        <f>H2*B2-J2*D2</f>
        <v>3.732379122980678E-2</v>
      </c>
      <c r="N2"/>
      <c r="O2"/>
    </row>
    <row r="4" spans="1:29" x14ac:dyDescent="0.25">
      <c r="A4" t="s">
        <v>120</v>
      </c>
      <c r="B4">
        <f>$B$2</f>
        <v>0.60863716620300201</v>
      </c>
      <c r="C4" t="s">
        <v>121</v>
      </c>
      <c r="D4">
        <f>$D$2</f>
        <v>0.39136283379699821</v>
      </c>
      <c r="E4" t="s">
        <v>129</v>
      </c>
      <c r="F4">
        <f>D4+B4</f>
        <v>1.0000000000000002</v>
      </c>
      <c r="G4" t="s">
        <v>46</v>
      </c>
      <c r="H4">
        <f>H2</f>
        <v>0.8162800792499596</v>
      </c>
      <c r="I4" t="s">
        <v>142</v>
      </c>
      <c r="J4">
        <f>J2</f>
        <v>1.1740885013909947</v>
      </c>
      <c r="K4" t="s">
        <v>47</v>
      </c>
      <c r="L4">
        <f>B4*H4-D4*J4</f>
        <v>3.732379122980678E-2</v>
      </c>
    </row>
    <row r="5" spans="1:29" ht="16.5" thickBot="1" x14ac:dyDescent="0.3"/>
    <row r="6" spans="1:29" ht="16.5" thickBot="1" x14ac:dyDescent="0.3">
      <c r="A6" s="102">
        <v>3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320</v>
      </c>
      <c r="AB6" t="s">
        <v>131</v>
      </c>
      <c r="AC6" t="s">
        <v>231</v>
      </c>
    </row>
    <row r="7" spans="1:29" x14ac:dyDescent="0.25">
      <c r="A7" s="100">
        <v>1</v>
      </c>
      <c r="B7" s="95">
        <f>C7*B4</f>
        <v>0.60863716620300201</v>
      </c>
      <c r="C7" s="95">
        <v>1</v>
      </c>
      <c r="D7" s="107">
        <f>C7*D4</f>
        <v>0.39136283379699821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1.0000000000000002</v>
      </c>
      <c r="P7">
        <f>B4</f>
        <v>0.60863716620300201</v>
      </c>
      <c r="Q7">
        <f>D4</f>
        <v>0.39136283379699821</v>
      </c>
      <c r="R7">
        <f>H4</f>
        <v>0.8162800792499596</v>
      </c>
      <c r="S7">
        <f>A7*$J$4</f>
        <v>1.1740885013909947</v>
      </c>
      <c r="T7" s="239">
        <f>SUM(C7)</f>
        <v>1</v>
      </c>
      <c r="U7" s="100">
        <f>B7</f>
        <v>0.60863716620300201</v>
      </c>
      <c r="V7" s="95">
        <f>D7</f>
        <v>0.39136283379699821</v>
      </c>
      <c r="W7" s="157">
        <f>B7-D7</f>
        <v>0.2172743324060038</v>
      </c>
      <c r="X7" s="57">
        <f>U7*R7</f>
        <v>0.49681839426265734</v>
      </c>
      <c r="Y7" s="100">
        <f>S7*V7</f>
        <v>0.45949460303285056</v>
      </c>
      <c r="Z7" s="222">
        <f>X7-Y7</f>
        <v>3.732379122980678E-2</v>
      </c>
      <c r="AA7">
        <f>$A$6^A7</f>
        <v>3</v>
      </c>
      <c r="AB7">
        <f>SUM(AA7)</f>
        <v>3</v>
      </c>
      <c r="AC7" s="471">
        <f>Z7/AB7</f>
        <v>1.2441263743268927E-2</v>
      </c>
    </row>
    <row r="8" spans="1:29" x14ac:dyDescent="0.25">
      <c r="A8" s="98">
        <v>2</v>
      </c>
      <c r="B8" s="97">
        <f>C8*B4</f>
        <v>0.79894400268611143</v>
      </c>
      <c r="C8" s="97">
        <f>1/(1-B4*D4)</f>
        <v>1.3126769889363532</v>
      </c>
      <c r="D8" s="93">
        <f>C8*D4</f>
        <v>0.51373298625024211</v>
      </c>
      <c r="E8" s="1">
        <f>D8*D4</f>
        <v>0.20105599731388907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1.0000000000000004</v>
      </c>
      <c r="P8">
        <f>P7</f>
        <v>0.60863716620300201</v>
      </c>
      <c r="Q8">
        <f>Q7</f>
        <v>0.39136283379699821</v>
      </c>
      <c r="R8">
        <f>R7</f>
        <v>0.8162800792499596</v>
      </c>
      <c r="S8">
        <f>A8*$J$4</f>
        <v>2.3481770027819895</v>
      </c>
      <c r="T8" s="98">
        <f>SUM(C8:D8)</f>
        <v>1.8264099751865954</v>
      </c>
      <c r="U8" s="239">
        <f>B8</f>
        <v>0.79894400268611143</v>
      </c>
      <c r="V8" s="97">
        <f>E8</f>
        <v>0.20105599731388907</v>
      </c>
      <c r="W8" s="158">
        <f>B8-E8</f>
        <v>0.59788800537222242</v>
      </c>
      <c r="X8" s="9">
        <f t="shared" ref="X8:X16" si="0">U8*R8</f>
        <v>0.65216207382889901</v>
      </c>
      <c r="Y8" s="98">
        <f t="shared" ref="Y8:Y16" si="1">S8*V8</f>
        <v>0.47211506916387175</v>
      </c>
      <c r="Z8" s="223">
        <f t="shared" ref="Z8:Z16" si="2">X8-Y8</f>
        <v>0.18004700466502727</v>
      </c>
      <c r="AA8">
        <f>$A$6^A8</f>
        <v>9</v>
      </c>
      <c r="AB8">
        <f>SUM(AA7:AA8)</f>
        <v>12</v>
      </c>
      <c r="AC8">
        <f t="shared" ref="AC8:AC16" si="3">Z8/AB8</f>
        <v>1.5003917055418939E-2</v>
      </c>
    </row>
    <row r="9" spans="1:29" x14ac:dyDescent="0.25">
      <c r="A9" s="98">
        <v>3</v>
      </c>
      <c r="B9" s="97">
        <f>C9*B4</f>
        <v>0.88551839005233235</v>
      </c>
      <c r="C9" s="97">
        <f>1/(1-D4*B4/(1-D4*B4))</f>
        <v>1.4549200069010912</v>
      </c>
      <c r="D9" s="93">
        <f>C9*D4*C8</f>
        <v>0.74744039990052036</v>
      </c>
      <c r="E9" s="1">
        <f>D9*(D4)</f>
        <v>0.29252039299942922</v>
      </c>
      <c r="F9" s="1">
        <f>E9*D4</f>
        <v>0.11448160994766822</v>
      </c>
      <c r="G9" s="1"/>
      <c r="H9" s="1"/>
      <c r="I9" s="1"/>
      <c r="J9" s="1"/>
      <c r="K9" s="1"/>
      <c r="L9" s="1"/>
      <c r="M9" s="219"/>
      <c r="N9" s="236">
        <f>B9+F9</f>
        <v>1.0000000000000007</v>
      </c>
      <c r="P9">
        <f t="shared" ref="P9:P16" si="4">P8</f>
        <v>0.60863716620300201</v>
      </c>
      <c r="Q9">
        <f t="shared" ref="Q9:Q16" si="5">Q8</f>
        <v>0.39136283379699821</v>
      </c>
      <c r="R9">
        <f t="shared" ref="R9:R16" si="6">R8</f>
        <v>0.8162800792499596</v>
      </c>
      <c r="S9">
        <f>A9*$J$4</f>
        <v>3.5222655041729842</v>
      </c>
      <c r="T9" s="98">
        <f>SUM(C9:E9)</f>
        <v>2.4948807998010407</v>
      </c>
      <c r="U9" s="239">
        <f>B9</f>
        <v>0.88551839005233235</v>
      </c>
      <c r="V9" s="97">
        <f>F9</f>
        <v>0.11448160994766822</v>
      </c>
      <c r="W9" s="158">
        <f>B9-F9</f>
        <v>0.77103678010466414</v>
      </c>
      <c r="X9" s="9">
        <f t="shared" si="0"/>
        <v>0.72283102160921453</v>
      </c>
      <c r="Y9" s="98">
        <f t="shared" si="1"/>
        <v>0.40323462558085854</v>
      </c>
      <c r="Z9" s="223">
        <f t="shared" si="2"/>
        <v>0.31959639602835599</v>
      </c>
      <c r="AA9">
        <f>$A$6^A9</f>
        <v>27</v>
      </c>
      <c r="AB9">
        <f>SUM(AA7:AA9)</f>
        <v>39</v>
      </c>
      <c r="AC9">
        <f t="shared" si="3"/>
        <v>8.1947793853424621E-3</v>
      </c>
    </row>
    <row r="10" spans="1:29" x14ac:dyDescent="0.25">
      <c r="A10" s="98">
        <v>4</v>
      </c>
      <c r="B10" s="97">
        <f>C10*B4</f>
        <v>0.93143398353971929</v>
      </c>
      <c r="C10" s="97">
        <f>1/(1-D4*B4/(1-D4*B4/(1-D4*B4)))</f>
        <v>1.5303600162153967</v>
      </c>
      <c r="D10" s="93">
        <f>C10*D4*C9</f>
        <v>0.87138946759374036</v>
      </c>
      <c r="E10" s="1">
        <f>D10*D4*C8</f>
        <v>0.44766151337394078</v>
      </c>
      <c r="F10" s="1">
        <f>E10*D4</f>
        <v>0.17519807845587829</v>
      </c>
      <c r="G10" s="1">
        <f>F10*D4</f>
        <v>6.8566016460281348E-2</v>
      </c>
      <c r="H10" s="1"/>
      <c r="I10" s="1"/>
      <c r="J10" s="1"/>
      <c r="K10" s="1"/>
      <c r="L10" s="1"/>
      <c r="M10" s="219"/>
      <c r="N10" s="236">
        <f>B10+G10</f>
        <v>1.0000000000000007</v>
      </c>
      <c r="P10">
        <f t="shared" si="4"/>
        <v>0.60863716620300201</v>
      </c>
      <c r="Q10">
        <f t="shared" si="5"/>
        <v>0.39136283379699821</v>
      </c>
      <c r="R10">
        <f t="shared" si="6"/>
        <v>0.8162800792499596</v>
      </c>
      <c r="S10">
        <f>A10*$J$4</f>
        <v>4.696354005563979</v>
      </c>
      <c r="T10" s="98">
        <f>SUM(C10:F10)</f>
        <v>3.0246090756389563</v>
      </c>
      <c r="U10" s="239">
        <f>B10</f>
        <v>0.93143398353971929</v>
      </c>
      <c r="V10" s="97">
        <f>G10</f>
        <v>6.8566016460281348E-2</v>
      </c>
      <c r="W10" s="158">
        <f>B10-G10</f>
        <v>0.86286796707943791</v>
      </c>
      <c r="X10" s="9">
        <f t="shared" si="0"/>
        <v>0.76031100589990763</v>
      </c>
      <c r="Y10" s="98">
        <f t="shared" si="1"/>
        <v>0.32201028604880805</v>
      </c>
      <c r="Z10" s="223">
        <f t="shared" si="2"/>
        <v>0.43830071985109958</v>
      </c>
      <c r="AA10">
        <f>$A$6^A10</f>
        <v>81</v>
      </c>
      <c r="AB10">
        <f>SUM(AA7:AA10)</f>
        <v>120</v>
      </c>
      <c r="AC10">
        <f t="shared" si="3"/>
        <v>3.6525059987591634E-3</v>
      </c>
    </row>
    <row r="11" spans="1:29" x14ac:dyDescent="0.25">
      <c r="A11" s="98">
        <v>5</v>
      </c>
      <c r="B11" s="97">
        <f>C11*B4</f>
        <v>0.95777277729224775</v>
      </c>
      <c r="C11" s="97">
        <f>1/(1-D4*B4/(1-D4*B4/(1-D4*B4/(1-D4*B4))))</f>
        <v>1.5736350497084115</v>
      </c>
      <c r="D11" s="93">
        <f>C11*D4*C10</f>
        <v>0.94249099720125196</v>
      </c>
      <c r="E11" s="1">
        <f>D11*D4*C9</f>
        <v>0.53665589767179234</v>
      </c>
      <c r="F11" s="1">
        <f>E11*D4*C8</f>
        <v>0.27569783689973421</v>
      </c>
      <c r="G11" s="1">
        <f>F11*D4</f>
        <v>0.1078978867207826</v>
      </c>
      <c r="H11" s="1">
        <f>G11*D4</f>
        <v>4.2227222707752983E-2</v>
      </c>
      <c r="I11" s="1"/>
      <c r="J11" s="1"/>
      <c r="K11" s="1"/>
      <c r="L11" s="1"/>
      <c r="M11" s="219"/>
      <c r="N11" s="236">
        <f>B11+H11</f>
        <v>1.0000000000000007</v>
      </c>
      <c r="P11">
        <f t="shared" si="4"/>
        <v>0.60863716620300201</v>
      </c>
      <c r="Q11">
        <f t="shared" si="5"/>
        <v>0.39136283379699821</v>
      </c>
      <c r="R11">
        <f t="shared" si="6"/>
        <v>0.8162800792499596</v>
      </c>
      <c r="S11">
        <f>A11*$J$4</f>
        <v>5.8704425069549737</v>
      </c>
      <c r="T11" s="98">
        <f>SUM(C11:G11)</f>
        <v>3.4363776682019727</v>
      </c>
      <c r="U11" s="239">
        <f>B11</f>
        <v>0.95777277729224775</v>
      </c>
      <c r="V11" s="97">
        <f>H11</f>
        <v>4.2227222707752983E-2</v>
      </c>
      <c r="W11" s="158">
        <f>B11-H11</f>
        <v>0.91554555458449471</v>
      </c>
      <c r="X11" s="9">
        <f t="shared" si="0"/>
        <v>0.78181083855156985</v>
      </c>
      <c r="Y11" s="98">
        <f t="shared" si="1"/>
        <v>0.24789248313424742</v>
      </c>
      <c r="Z11" s="223">
        <f t="shared" si="2"/>
        <v>0.53391835541732247</v>
      </c>
      <c r="AA11">
        <f>$A$6^A11</f>
        <v>243</v>
      </c>
      <c r="AB11">
        <f>SUM(AA7:AA11)</f>
        <v>363</v>
      </c>
      <c r="AC11">
        <f t="shared" si="3"/>
        <v>1.4708494639595661E-3</v>
      </c>
    </row>
    <row r="12" spans="1:29" x14ac:dyDescent="0.25">
      <c r="A12" s="98">
        <v>6</v>
      </c>
      <c r="B12" s="97">
        <f>C12*B4</f>
        <v>0.97356504340050443</v>
      </c>
      <c r="C12" s="97">
        <f>1/(1-D4*B4/(1-D4*B4/(1-D4*B4/(1-D4*B4/(1-D4*B4)))))</f>
        <v>1.599581979973576</v>
      </c>
      <c r="D12" s="93">
        <f>C12*D4*C11</f>
        <v>0.98512219310247351</v>
      </c>
      <c r="E12" s="1">
        <f>D12*D4*C10</f>
        <v>0.59001532681562741</v>
      </c>
      <c r="F12" s="1">
        <f>E12*D4*C9</f>
        <v>0.33595568105436735</v>
      </c>
      <c r="G12" s="1">
        <f>F12*D4*C8</f>
        <v>0.17259151527579403</v>
      </c>
      <c r="H12" s="1">
        <f>G12*D4</f>
        <v>6.754590450765266E-2</v>
      </c>
      <c r="I12" s="1">
        <f>H12*D4</f>
        <v>2.6434956599496379E-2</v>
      </c>
      <c r="J12" s="1"/>
      <c r="K12" s="1"/>
      <c r="L12" s="1"/>
      <c r="M12" s="219"/>
      <c r="N12" s="236">
        <f>B12+I12</f>
        <v>1.0000000000000009</v>
      </c>
      <c r="P12">
        <f t="shared" si="4"/>
        <v>0.60863716620300201</v>
      </c>
      <c r="Q12">
        <f t="shared" si="5"/>
        <v>0.39136283379699821</v>
      </c>
      <c r="R12">
        <f t="shared" si="6"/>
        <v>0.8162800792499596</v>
      </c>
      <c r="S12">
        <f>A12*$J$4</f>
        <v>7.0445310083459685</v>
      </c>
      <c r="T12" s="98">
        <f>SUM(C12:H12)</f>
        <v>3.7508126007294913</v>
      </c>
      <c r="U12" s="239">
        <f>B12</f>
        <v>0.97356504340050443</v>
      </c>
      <c r="V12" s="97">
        <f>I12</f>
        <v>2.6434956599496379E-2</v>
      </c>
      <c r="W12" s="158">
        <f>B12-I12</f>
        <v>0.94713008680100808</v>
      </c>
      <c r="X12" s="9">
        <f t="shared" si="0"/>
        <v>0.79470175078195415</v>
      </c>
      <c r="Y12" s="98">
        <f t="shared" si="1"/>
        <v>0.18622187146943214</v>
      </c>
      <c r="Z12" s="223">
        <f t="shared" si="2"/>
        <v>0.60847987931252201</v>
      </c>
      <c r="AA12">
        <f>$A$6^A12</f>
        <v>729</v>
      </c>
      <c r="AB12">
        <f>SUM(AA7:AA12)</f>
        <v>1092</v>
      </c>
      <c r="AC12">
        <f t="shared" si="3"/>
        <v>5.5721600669644876E-4</v>
      </c>
    </row>
    <row r="13" spans="1:29" x14ac:dyDescent="0.25">
      <c r="A13" s="98">
        <v>7</v>
      </c>
      <c r="B13" s="97">
        <f>C13*B4</f>
        <v>0.98328603137915305</v>
      </c>
      <c r="C13" s="97">
        <f>1/(1-D4*B4/(1-D4*B4/(1-D4*B4/(1-D4*B4/(1-D4*B4/(1-D4*B4))))))</f>
        <v>1.6155537091390708</v>
      </c>
      <c r="D13" s="93">
        <f>C13*D4*C12</f>
        <v>1.011363983864505</v>
      </c>
      <c r="E13" s="1">
        <f>D13*D4*C11</f>
        <v>0.62286092134265869</v>
      </c>
      <c r="F13" s="1">
        <f>E13*D4*C10</f>
        <v>0.37304762052847595</v>
      </c>
      <c r="G13" s="1">
        <f>F13*D4*C9</f>
        <v>0.21241391829049663</v>
      </c>
      <c r="H13" s="1">
        <f>G13*D4*C8</f>
        <v>0.10912403656449174</v>
      </c>
      <c r="I13" s="1">
        <f>H13*D4</f>
        <v>4.2707092185246737E-2</v>
      </c>
      <c r="J13" s="1">
        <f>I13*D4</f>
        <v>1.6713968620847799E-2</v>
      </c>
      <c r="K13" s="1"/>
      <c r="L13" s="1"/>
      <c r="M13" s="219"/>
      <c r="N13" s="236">
        <f>B13+J13</f>
        <v>1.0000000000000009</v>
      </c>
      <c r="P13">
        <f t="shared" si="4"/>
        <v>0.60863716620300201</v>
      </c>
      <c r="Q13">
        <f t="shared" si="5"/>
        <v>0.39136283379699821</v>
      </c>
      <c r="R13">
        <f t="shared" si="6"/>
        <v>0.8162800792499596</v>
      </c>
      <c r="S13">
        <f>A13*$J$4</f>
        <v>8.2186195097369641</v>
      </c>
      <c r="T13" s="98">
        <f>SUM(C13:I13)</f>
        <v>3.9870712819149459</v>
      </c>
      <c r="U13" s="239">
        <f>B13</f>
        <v>0.98328603137915305</v>
      </c>
      <c r="V13" s="97">
        <f>J13</f>
        <v>1.6713968620847799E-2</v>
      </c>
      <c r="W13" s="158">
        <f>B13-J13</f>
        <v>0.96657206275830521</v>
      </c>
      <c r="X13" s="9">
        <f t="shared" si="0"/>
        <v>0.80263679961955336</v>
      </c>
      <c r="Y13" s="98">
        <f t="shared" si="1"/>
        <v>0.13736574859243114</v>
      </c>
      <c r="Z13" s="223">
        <f t="shared" si="2"/>
        <v>0.66527105102712225</v>
      </c>
      <c r="AA13">
        <f>$A$6^A13</f>
        <v>2187</v>
      </c>
      <c r="AB13">
        <f>SUM(AA7:AA13)</f>
        <v>3279</v>
      </c>
      <c r="AC13">
        <f t="shared" si="3"/>
        <v>2.0288839616563656E-4</v>
      </c>
    </row>
    <row r="14" spans="1:29" x14ac:dyDescent="0.25">
      <c r="A14" s="98">
        <v>8</v>
      </c>
      <c r="B14" s="97">
        <f>C14*B4</f>
        <v>0.98936694427983529</v>
      </c>
      <c r="C14" s="97">
        <f>1/(1-D4*B4/(1-D4*B4/(1-D4*B4/(1-D4*B4/(1-D4*B4/(1-D4*B4/(1-D4*B4)))))))</f>
        <v>1.6255447403122378</v>
      </c>
      <c r="D14" s="93">
        <f>C14*D4*C13</f>
        <v>1.027779398052068</v>
      </c>
      <c r="E14" s="1">
        <f>D14*D4*C12</f>
        <v>0.64340731024147146</v>
      </c>
      <c r="F14" s="1">
        <f>E14*D4*C11</f>
        <v>0.39625028817448449</v>
      </c>
      <c r="G14" s="1">
        <f>F14*D4*C10</f>
        <v>0.23732461304293803</v>
      </c>
      <c r="H14" s="1">
        <f>G14*D4*C9</f>
        <v>0.13513301838465505</v>
      </c>
      <c r="I14" s="1">
        <f>H14*D4*C8</f>
        <v>6.9422289075757704E-2</v>
      </c>
      <c r="J14" s="1">
        <f>I14*D4</f>
        <v>2.7169303781362928E-2</v>
      </c>
      <c r="K14" s="1">
        <f>J14*D4</f>
        <v>1.0633055720165695E-2</v>
      </c>
      <c r="L14" s="1"/>
      <c r="M14" s="219"/>
      <c r="N14" s="236">
        <f>B14+K14</f>
        <v>1.0000000000000009</v>
      </c>
      <c r="P14">
        <f t="shared" si="4"/>
        <v>0.60863716620300201</v>
      </c>
      <c r="Q14">
        <f t="shared" si="5"/>
        <v>0.39136283379699821</v>
      </c>
      <c r="R14">
        <f t="shared" si="6"/>
        <v>0.8162800792499596</v>
      </c>
      <c r="S14">
        <f>A14*$J$4</f>
        <v>9.3927080111279579</v>
      </c>
      <c r="T14" s="98">
        <f>SUM(C14:J14)</f>
        <v>4.1620309610649748</v>
      </c>
      <c r="U14" s="239">
        <f>B14</f>
        <v>0.98936694427983529</v>
      </c>
      <c r="V14" s="97">
        <f>K14</f>
        <v>1.0633055720165695E-2</v>
      </c>
      <c r="W14" s="158">
        <f>B14-K14</f>
        <v>0.97873388855966958</v>
      </c>
      <c r="X14" s="9">
        <f t="shared" si="0"/>
        <v>0.80760052768403434</v>
      </c>
      <c r="Y14" s="98">
        <f t="shared" si="1"/>
        <v>9.987318764557028E-2</v>
      </c>
      <c r="Z14" s="223">
        <f t="shared" si="2"/>
        <v>0.70772734003846405</v>
      </c>
      <c r="AA14">
        <f>$A$6^A14</f>
        <v>6561</v>
      </c>
      <c r="AB14">
        <f>SUM(AA7:AA14)</f>
        <v>9840</v>
      </c>
      <c r="AC14">
        <f t="shared" si="3"/>
        <v>7.1923510166510568E-5</v>
      </c>
    </row>
    <row r="15" spans="1:29" x14ac:dyDescent="0.25">
      <c r="A15" s="98">
        <v>9</v>
      </c>
      <c r="B15" s="97">
        <f>C15*B4</f>
        <v>0.99320921561382747</v>
      </c>
      <c r="C15" s="97">
        <f>1/(1-D4*B4/(1-D4*B4/(1-D4*B4/(1-D4*B4/(1-D4*B4/(1-D4*B4/(1-D4*B4/(1-D4*B4))))))))</f>
        <v>1.6318576497882764</v>
      </c>
      <c r="D15" s="93">
        <f>C15*D4*C14</f>
        <v>1.0381516030809226</v>
      </c>
      <c r="E15" s="1">
        <f>D15*D4*C13</f>
        <v>0.65638970324271118</v>
      </c>
      <c r="F15" s="1">
        <f>E15*D4*C12</f>
        <v>0.41091107122210985</v>
      </c>
      <c r="G15" s="1">
        <f>F15*D4*C11</f>
        <v>0.25306462608380881</v>
      </c>
      <c r="H15" s="1">
        <f>G15*D4*C10</f>
        <v>0.15156699251092945</v>
      </c>
      <c r="I15" s="1">
        <f>H15*D4*C9</f>
        <v>8.6302490596627007E-2</v>
      </c>
      <c r="J15" s="1">
        <f>I15*D4*C8</f>
        <v>4.4336436215038626E-2</v>
      </c>
      <c r="K15" s="1">
        <f>J15*D4</f>
        <v>1.7351633317577372E-2</v>
      </c>
      <c r="L15" s="1">
        <f>K15*D4</f>
        <v>6.7907843861734901E-3</v>
      </c>
      <c r="M15" s="219"/>
      <c r="N15" s="236">
        <f>B15+L15</f>
        <v>1.0000000000000009</v>
      </c>
      <c r="P15">
        <f t="shared" si="4"/>
        <v>0.60863716620300201</v>
      </c>
      <c r="Q15">
        <f t="shared" si="5"/>
        <v>0.39136283379699821</v>
      </c>
      <c r="R15">
        <f t="shared" si="6"/>
        <v>0.8162800792499596</v>
      </c>
      <c r="S15">
        <f>A15*$J$4</f>
        <v>10.566796512518952</v>
      </c>
      <c r="T15" s="98">
        <f>SUM(C15:K15)</f>
        <v>4.2899322060580021</v>
      </c>
      <c r="U15" s="239">
        <f>B15</f>
        <v>0.99320921561382747</v>
      </c>
      <c r="V15" s="97">
        <f>L15</f>
        <v>6.7907843861734901E-3</v>
      </c>
      <c r="W15" s="158">
        <f>B15-L15</f>
        <v>0.98641843122765394</v>
      </c>
      <c r="X15" s="9">
        <f t="shared" si="0"/>
        <v>0.81073689723304532</v>
      </c>
      <c r="Y15" s="98">
        <f t="shared" si="1"/>
        <v>7.1756836769086188E-2</v>
      </c>
      <c r="Z15" s="223">
        <f t="shared" si="2"/>
        <v>0.73898006046395914</v>
      </c>
      <c r="AA15">
        <f>$A$6^A15</f>
        <v>19683</v>
      </c>
      <c r="AB15">
        <f>SUM(AA7:AA15)</f>
        <v>29523</v>
      </c>
      <c r="AC15">
        <f t="shared" si="3"/>
        <v>2.5030656114350139E-5</v>
      </c>
    </row>
    <row r="16" spans="1:29" ht="16.5" thickBot="1" x14ac:dyDescent="0.3">
      <c r="A16" s="99">
        <v>10</v>
      </c>
      <c r="B16" s="129">
        <f>C16*B4</f>
        <v>0.99565240779987574</v>
      </c>
      <c r="C16" s="129">
        <f>1/(1-D4*B4/(1-D4*B4/(1-D4*B4/(1-D4*B4/(1-D4*B4/(1-D4*B4/(1-D4*B4/(1-D4*B4/(1-D4*B4)))))))))</f>
        <v>1.6358718512234109</v>
      </c>
      <c r="D16" s="94">
        <f>C16*D4*C15</f>
        <v>1.0447469962938891</v>
      </c>
      <c r="E16" s="109">
        <f>D16*D4*C14</f>
        <v>0.6646448415137195</v>
      </c>
      <c r="F16" s="109">
        <f>E16*D4*C13</f>
        <v>0.4202334504789883</v>
      </c>
      <c r="G16" s="109">
        <f>F16*D4*C12</f>
        <v>0.26307325731438796</v>
      </c>
      <c r="H16" s="109">
        <f>G16*D4*C11</f>
        <v>0.16201689406156122</v>
      </c>
      <c r="I16" s="109">
        <f>H16*D4*C10</f>
        <v>9.7036135586726455E-2</v>
      </c>
      <c r="J16" s="109">
        <f>I16*D4*C9</f>
        <v>5.5252532495837468E-2</v>
      </c>
      <c r="K16" s="109">
        <f>J16*D4*C8</f>
        <v>2.8385048516975122E-2</v>
      </c>
      <c r="L16" s="109">
        <f>K16*D4</f>
        <v>1.1108853025068666E-2</v>
      </c>
      <c r="M16" s="221">
        <f>L16*D4</f>
        <v>4.3475922001252288E-3</v>
      </c>
      <c r="N16" s="237">
        <f>B16+M16</f>
        <v>1.0000000000000009</v>
      </c>
      <c r="P16">
        <f t="shared" si="4"/>
        <v>0.60863716620300201</v>
      </c>
      <c r="Q16">
        <f t="shared" si="5"/>
        <v>0.39136283379699821</v>
      </c>
      <c r="R16">
        <f t="shared" si="6"/>
        <v>0.8162800792499596</v>
      </c>
      <c r="S16">
        <f>A16*$J$4</f>
        <v>11.740885013909947</v>
      </c>
      <c r="T16" s="99">
        <f>SUM(C16:L16)</f>
        <v>4.3823698605105648</v>
      </c>
      <c r="U16" s="415">
        <f>B16</f>
        <v>0.99565240779987574</v>
      </c>
      <c r="V16" s="129">
        <f>M16</f>
        <v>4.3475922001252288E-3</v>
      </c>
      <c r="W16" s="159">
        <f>B16-M16</f>
        <v>0.99130481559975048</v>
      </c>
      <c r="X16" s="10">
        <f t="shared" si="0"/>
        <v>0.81273122634429562</v>
      </c>
      <c r="Y16" s="99">
        <f t="shared" si="1"/>
        <v>5.1044580109042073E-2</v>
      </c>
      <c r="Z16" s="224">
        <f t="shared" si="2"/>
        <v>0.76168664623525351</v>
      </c>
      <c r="AA16">
        <f>$A$6^A16</f>
        <v>59049</v>
      </c>
      <c r="AB16">
        <f>SUM(AA7:AA16)</f>
        <v>88572</v>
      </c>
      <c r="AC16">
        <f t="shared" si="3"/>
        <v>8.5996324598660242E-6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  <row r="30" spans="13:15" x14ac:dyDescent="0.25">
      <c r="M30" s="420"/>
      <c r="O30"/>
    </row>
    <row r="31" spans="13:15" x14ac:dyDescent="0.25">
      <c r="M31" s="420"/>
      <c r="O31"/>
    </row>
    <row r="32" spans="13:15" x14ac:dyDescent="0.25">
      <c r="M32" s="420"/>
      <c r="O32"/>
    </row>
  </sheetData>
  <conditionalFormatting sqref="W7:W16 Z7:Z16">
    <cfRule type="cellIs" dxfId="125" priority="17" operator="lessThanOrEqual">
      <formula>0</formula>
    </cfRule>
    <cfRule type="cellIs" dxfId="124" priority="18" operator="greaterThan">
      <formula>0</formula>
    </cfRule>
  </conditionalFormatting>
  <conditionalFormatting sqref="X7:Y16">
    <cfRule type="cellIs" dxfId="123" priority="1" operator="lessThanOrEqual">
      <formula>0</formula>
    </cfRule>
    <cfRule type="cellIs" dxfId="12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7" max="7" width="8.7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Analysis!W10</f>
        <v>0.64326420850828114</v>
      </c>
      <c r="C2" s="133" t="s">
        <v>123</v>
      </c>
      <c r="D2" s="138">
        <f>Analysis!X10</f>
        <v>0.35673579149171919</v>
      </c>
      <c r="E2" t="s">
        <v>93</v>
      </c>
      <c r="F2">
        <f>B2+D2</f>
        <v>1.0000000000000004</v>
      </c>
      <c r="G2" s="133" t="s">
        <v>46</v>
      </c>
      <c r="H2" s="138">
        <f>Analysis!Z10</f>
        <v>0.86272049795373196</v>
      </c>
      <c r="I2" t="s">
        <v>142</v>
      </c>
      <c r="J2" s="149">
        <f>Analysis!AA10</f>
        <v>1.4269431659668768</v>
      </c>
      <c r="K2" t="s">
        <v>47</v>
      </c>
      <c r="L2" s="149">
        <f>H2*B2-J2*D2</f>
        <v>4.5915518555184165E-2</v>
      </c>
      <c r="N2"/>
      <c r="O2"/>
    </row>
    <row r="4" spans="1:29" x14ac:dyDescent="0.25">
      <c r="A4" t="s">
        <v>120</v>
      </c>
      <c r="B4">
        <f>$B$2</f>
        <v>0.64326420850828114</v>
      </c>
      <c r="C4" t="s">
        <v>121</v>
      </c>
      <c r="D4">
        <f>$D$2</f>
        <v>0.35673579149171919</v>
      </c>
      <c r="E4" t="s">
        <v>129</v>
      </c>
      <c r="F4">
        <f>D4+B4</f>
        <v>1.0000000000000004</v>
      </c>
      <c r="G4" t="s">
        <v>46</v>
      </c>
      <c r="H4">
        <f>H2</f>
        <v>0.86272049795373196</v>
      </c>
      <c r="I4" t="s">
        <v>142</v>
      </c>
      <c r="J4">
        <f>J2</f>
        <v>1.4269431659668768</v>
      </c>
      <c r="K4" t="s">
        <v>47</v>
      </c>
      <c r="L4">
        <f>B4*H4-D4*J4</f>
        <v>4.5915518555184165E-2</v>
      </c>
    </row>
    <row r="5" spans="1:29" ht="16.5" thickBot="1" x14ac:dyDescent="0.3"/>
    <row r="6" spans="1:29" ht="16.5" thickBot="1" x14ac:dyDescent="0.3">
      <c r="A6" s="102">
        <v>4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72" t="s">
        <v>125</v>
      </c>
      <c r="Y6" s="473" t="s">
        <v>130</v>
      </c>
      <c r="Z6" s="414" t="s">
        <v>47</v>
      </c>
      <c r="AA6" t="s">
        <v>320</v>
      </c>
      <c r="AB6" t="s">
        <v>131</v>
      </c>
      <c r="AC6" t="s">
        <v>231</v>
      </c>
    </row>
    <row r="7" spans="1:29" x14ac:dyDescent="0.25">
      <c r="A7" s="100">
        <v>1</v>
      </c>
      <c r="B7" s="95">
        <f>C7*B4</f>
        <v>0.64326420850828114</v>
      </c>
      <c r="C7" s="95">
        <v>1</v>
      </c>
      <c r="D7" s="107">
        <f>C7*D4</f>
        <v>0.35673579149171919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1.0000000000000004</v>
      </c>
      <c r="P7">
        <f>B4</f>
        <v>0.64326420850828114</v>
      </c>
      <c r="Q7">
        <f>D4</f>
        <v>0.35673579149171919</v>
      </c>
      <c r="R7">
        <f>H4</f>
        <v>0.86272049795373196</v>
      </c>
      <c r="S7">
        <f>A7*$J$4</f>
        <v>1.4269431659668768</v>
      </c>
      <c r="T7" s="239">
        <f>SUM(C7)</f>
        <v>1</v>
      </c>
      <c r="U7" s="100">
        <f>B7</f>
        <v>0.64326420850828114</v>
      </c>
      <c r="V7" s="95">
        <f>D7</f>
        <v>0.35673579149171919</v>
      </c>
      <c r="W7" s="157">
        <f>B7-D7</f>
        <v>0.28652841701656195</v>
      </c>
      <c r="X7" s="57">
        <f>U7*R7</f>
        <v>0.5549572182800776</v>
      </c>
      <c r="Y7" s="100">
        <f>S7*V7</f>
        <v>0.50904169972489344</v>
      </c>
      <c r="Z7" s="222">
        <f>X7-Y7</f>
        <v>4.5915518555184165E-2</v>
      </c>
      <c r="AA7">
        <f>$A$6^A7</f>
        <v>4</v>
      </c>
      <c r="AB7">
        <f>SUM(AA7)</f>
        <v>4</v>
      </c>
      <c r="AC7">
        <f t="shared" ref="AC7:AC16" si="0">Z7/AB7</f>
        <v>1.1478879638796041E-2</v>
      </c>
    </row>
    <row r="8" spans="1:29" x14ac:dyDescent="0.25">
      <c r="A8" s="98">
        <v>2</v>
      </c>
      <c r="B8" s="97">
        <f>C8*B4</f>
        <v>0.83483925184435459</v>
      </c>
      <c r="C8" s="97">
        <f>1/(1-B4*D4)</f>
        <v>1.2978170412750505</v>
      </c>
      <c r="D8" s="93">
        <f>C8*D4</f>
        <v>0.46297778943069634</v>
      </c>
      <c r="E8" s="1">
        <f>D8*D4</f>
        <v>0.16516074815564596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1.0000000000000004</v>
      </c>
      <c r="P8">
        <f>P7</f>
        <v>0.64326420850828114</v>
      </c>
      <c r="Q8">
        <f>Q7</f>
        <v>0.35673579149171919</v>
      </c>
      <c r="R8">
        <f>R7</f>
        <v>0.86272049795373196</v>
      </c>
      <c r="S8">
        <f>A8*$J$4</f>
        <v>2.8538863319337535</v>
      </c>
      <c r="T8" s="98">
        <f>SUM(C8:D8)</f>
        <v>1.7607948307057468</v>
      </c>
      <c r="U8" s="239">
        <f>B8</f>
        <v>0.83483925184435459</v>
      </c>
      <c r="V8" s="97">
        <f>E8</f>
        <v>0.16516074815564596</v>
      </c>
      <c r="W8" s="158">
        <f>B8-E8</f>
        <v>0.66967850368870863</v>
      </c>
      <c r="X8" s="9">
        <f t="shared" ref="X8:X16" si="1">U8*R8</f>
        <v>0.72023293506248265</v>
      </c>
      <c r="Y8" s="98">
        <f t="shared" ref="Y8:Y16" si="2">S8*V8</f>
        <v>0.4713500017333509</v>
      </c>
      <c r="Z8" s="223">
        <f t="shared" ref="Z8:Z16" si="3">X8-Y8</f>
        <v>0.24888293332913175</v>
      </c>
      <c r="AA8">
        <f>$A$6^A8</f>
        <v>16</v>
      </c>
      <c r="AB8">
        <f>SUM(AA7:AA8)</f>
        <v>20</v>
      </c>
      <c r="AC8">
        <f t="shared" si="0"/>
        <v>1.2444146666456588E-2</v>
      </c>
    </row>
    <row r="9" spans="1:29" x14ac:dyDescent="0.25">
      <c r="A9" s="98">
        <v>3</v>
      </c>
      <c r="B9" s="97">
        <f>C9*B4</f>
        <v>0.91609202489952868</v>
      </c>
      <c r="C9" s="97">
        <f>1/(1-D4*B4/(1-D4*B4))</f>
        <v>1.4241302606030741</v>
      </c>
      <c r="D9" s="93">
        <f>C9*D4*C8</f>
        <v>0.65934067991537282</v>
      </c>
      <c r="E9" s="1">
        <f>D9*(D4)</f>
        <v>0.2352104193122988</v>
      </c>
      <c r="F9" s="1">
        <f>E9*D4</f>
        <v>8.3907975100472071E-2</v>
      </c>
      <c r="G9" s="1"/>
      <c r="H9" s="1"/>
      <c r="I9" s="1"/>
      <c r="J9" s="1"/>
      <c r="K9" s="1"/>
      <c r="L9" s="1"/>
      <c r="M9" s="219"/>
      <c r="N9" s="236">
        <f>B9+F9</f>
        <v>1.0000000000000007</v>
      </c>
      <c r="P9">
        <f t="shared" ref="P9:S16" si="4">P8</f>
        <v>0.64326420850828114</v>
      </c>
      <c r="Q9">
        <f t="shared" si="4"/>
        <v>0.35673579149171919</v>
      </c>
      <c r="R9">
        <f t="shared" si="4"/>
        <v>0.86272049795373196</v>
      </c>
      <c r="S9">
        <f>A9*$J$4</f>
        <v>4.2808294979006298</v>
      </c>
      <c r="T9" s="98">
        <f>SUM(C9:E9)</f>
        <v>2.3186813598307454</v>
      </c>
      <c r="U9" s="239">
        <f>B9</f>
        <v>0.91609202489952868</v>
      </c>
      <c r="V9" s="97">
        <f>F9</f>
        <v>8.3907975100472071E-2</v>
      </c>
      <c r="W9" s="158">
        <f>B9-F9</f>
        <v>0.83218404979905658</v>
      </c>
      <c r="X9" s="9">
        <f t="shared" si="1"/>
        <v>0.79033136789276404</v>
      </c>
      <c r="Y9" s="98">
        <f t="shared" si="2"/>
        <v>0.35919573491921242</v>
      </c>
      <c r="Z9" s="223">
        <f t="shared" si="3"/>
        <v>0.43113563297355162</v>
      </c>
      <c r="AA9">
        <f>$A$6^A9</f>
        <v>64</v>
      </c>
      <c r="AB9">
        <f>SUM(AA7:AA9)</f>
        <v>84</v>
      </c>
      <c r="AC9">
        <f t="shared" si="0"/>
        <v>5.1325670592089478E-3</v>
      </c>
    </row>
    <row r="10" spans="1:29" x14ac:dyDescent="0.25">
      <c r="A10" s="98">
        <v>4</v>
      </c>
      <c r="B10" s="97">
        <f>C10*B4</f>
        <v>0.95553609178137844</v>
      </c>
      <c r="C10" s="97">
        <f>1/(1-D4*B4/(1-D4*B4/(1-D4*B4)))</f>
        <v>1.4854488702196731</v>
      </c>
      <c r="D10" s="93">
        <f>C10*D4*C9</f>
        <v>0.75466482325422823</v>
      </c>
      <c r="E10" s="1">
        <f>D10*D4*C8</f>
        <v>0.34939305163134976</v>
      </c>
      <c r="F10" s="1">
        <f>E10*D4</f>
        <v>0.12464100681541666</v>
      </c>
      <c r="G10" s="1">
        <f>F10*D4</f>
        <v>4.4463908218622429E-2</v>
      </c>
      <c r="H10" s="1"/>
      <c r="I10" s="1"/>
      <c r="J10" s="1"/>
      <c r="K10" s="1"/>
      <c r="L10" s="1"/>
      <c r="M10" s="219"/>
      <c r="N10" s="236">
        <f>B10+G10</f>
        <v>1.0000000000000009</v>
      </c>
      <c r="P10">
        <f t="shared" si="4"/>
        <v>0.64326420850828114</v>
      </c>
      <c r="Q10">
        <f t="shared" si="4"/>
        <v>0.35673579149171919</v>
      </c>
      <c r="R10">
        <f t="shared" si="4"/>
        <v>0.86272049795373196</v>
      </c>
      <c r="S10">
        <f>A10*$J$4</f>
        <v>5.707772663867507</v>
      </c>
      <c r="T10" s="98">
        <f>SUM(C10:F10)</f>
        <v>2.714147751920668</v>
      </c>
      <c r="U10" s="239">
        <f>B10</f>
        <v>0.95553609178137844</v>
      </c>
      <c r="V10" s="97">
        <f>G10</f>
        <v>4.4463908218622429E-2</v>
      </c>
      <c r="W10" s="158">
        <f>B10-G10</f>
        <v>0.91107218356275599</v>
      </c>
      <c r="X10" s="9">
        <f t="shared" si="1"/>
        <v>0.82436057291439369</v>
      </c>
      <c r="Y10" s="98">
        <f t="shared" si="2"/>
        <v>0.25378987985896689</v>
      </c>
      <c r="Z10" s="223">
        <f t="shared" si="3"/>
        <v>0.57057069305542685</v>
      </c>
      <c r="AA10">
        <f>$A$6^A10</f>
        <v>256</v>
      </c>
      <c r="AB10">
        <f>SUM(AA7:AA10)</f>
        <v>340</v>
      </c>
      <c r="AC10">
        <f t="shared" si="0"/>
        <v>1.6781490972218437E-3</v>
      </c>
    </row>
    <row r="11" spans="1:29" x14ac:dyDescent="0.25">
      <c r="A11" s="98">
        <v>5</v>
      </c>
      <c r="B11" s="97">
        <f>C11*B4</f>
        <v>0.97593500231783026</v>
      </c>
      <c r="C11" s="97">
        <f>1/(1-D4*B4/(1-D4*B4/(1-D4*B4/(1-D4*B4))))</f>
        <v>1.5171604286534255</v>
      </c>
      <c r="D11" s="93">
        <f>C11*D4*C10</f>
        <v>0.80396269808437149</v>
      </c>
      <c r="E11" s="1">
        <f>D11*D4*C9</f>
        <v>0.4084437907062467</v>
      </c>
      <c r="F11" s="1">
        <f>E11*D4*C8</f>
        <v>0.18910040332787209</v>
      </c>
      <c r="G11" s="1">
        <f>F11*D4</f>
        <v>6.7458882052571778E-2</v>
      </c>
      <c r="H11" s="1">
        <f>G11*D4</f>
        <v>2.4064997682170724E-2</v>
      </c>
      <c r="I11" s="1"/>
      <c r="J11" s="1"/>
      <c r="K11" s="1"/>
      <c r="L11" s="1"/>
      <c r="M11" s="219"/>
      <c r="N11" s="236">
        <f>B11+H11</f>
        <v>1.0000000000000009</v>
      </c>
      <c r="P11">
        <f t="shared" si="4"/>
        <v>0.64326420850828114</v>
      </c>
      <c r="Q11">
        <f t="shared" si="4"/>
        <v>0.35673579149171919</v>
      </c>
      <c r="R11">
        <f t="shared" si="4"/>
        <v>0.86272049795373196</v>
      </c>
      <c r="S11">
        <f>A11*$J$4</f>
        <v>7.1347158298343842</v>
      </c>
      <c r="T11" s="98">
        <f>SUM(C11:G11)</f>
        <v>2.9861262028244879</v>
      </c>
      <c r="U11" s="239">
        <f>B11</f>
        <v>0.97593500231783026</v>
      </c>
      <c r="V11" s="97">
        <f>H11</f>
        <v>2.4064997682170724E-2</v>
      </c>
      <c r="W11" s="158">
        <f>B11-H11</f>
        <v>0.95187000463565952</v>
      </c>
      <c r="X11" s="9">
        <f t="shared" si="1"/>
        <v>0.84195913117011512</v>
      </c>
      <c r="Y11" s="98">
        <f t="shared" si="2"/>
        <v>0.17169691990791122</v>
      </c>
      <c r="Z11" s="223">
        <f t="shared" si="3"/>
        <v>0.67026221126220387</v>
      </c>
      <c r="AA11">
        <f>$A$6^A11</f>
        <v>1024</v>
      </c>
      <c r="AB11">
        <f>SUM(AA7:AA11)</f>
        <v>1364</v>
      </c>
      <c r="AC11">
        <f t="shared" si="0"/>
        <v>4.9139458303680637E-4</v>
      </c>
    </row>
    <row r="12" spans="1:29" x14ac:dyDescent="0.25">
      <c r="A12" s="98">
        <v>6</v>
      </c>
      <c r="B12" s="97">
        <f>C12*B4</f>
        <v>0.98683000928500009</v>
      </c>
      <c r="C12" s="97">
        <f>1/(1-D4*B4/(1-D4*B4/(1-D4*B4/(1-D4*B4/(1-D4*B4)))))</f>
        <v>1.534097492496034</v>
      </c>
      <c r="D12" s="93">
        <f>C12*D4*C11</f>
        <v>0.8302925694165344</v>
      </c>
      <c r="E12" s="1">
        <f>D12*D4*C10</f>
        <v>0.43998264237618684</v>
      </c>
      <c r="F12" s="1">
        <f>E12*D4*C9</f>
        <v>0.22352800537298217</v>
      </c>
      <c r="G12" s="1">
        <f>F12*D4*C8</f>
        <v>0.10348850180343609</v>
      </c>
      <c r="H12" s="1">
        <f>G12*D4</f>
        <v>3.6918052601140984E-2</v>
      </c>
      <c r="I12" s="1">
        <f>H12*D4</f>
        <v>1.3169990715000952E-2</v>
      </c>
      <c r="J12" s="1"/>
      <c r="K12" s="1"/>
      <c r="L12" s="1"/>
      <c r="M12" s="219"/>
      <c r="N12" s="236">
        <f>B12+I12</f>
        <v>1.0000000000000011</v>
      </c>
      <c r="P12">
        <f t="shared" si="4"/>
        <v>0.64326420850828114</v>
      </c>
      <c r="Q12">
        <f t="shared" si="4"/>
        <v>0.35673579149171919</v>
      </c>
      <c r="R12">
        <f t="shared" si="4"/>
        <v>0.86272049795373196</v>
      </c>
      <c r="S12">
        <f>A12*$J$4</f>
        <v>8.5616589958012597</v>
      </c>
      <c r="T12" s="98">
        <f>SUM(C12:H12)</f>
        <v>3.1683072640663146</v>
      </c>
      <c r="U12" s="239">
        <f>B12</f>
        <v>0.98683000928500009</v>
      </c>
      <c r="V12" s="97">
        <f>I12</f>
        <v>1.3169990715000952E-2</v>
      </c>
      <c r="W12" s="158">
        <f>B12-I12</f>
        <v>0.97366001856999917</v>
      </c>
      <c r="X12" s="9">
        <f t="shared" si="1"/>
        <v>0.85135847700604117</v>
      </c>
      <c r="Y12" s="98">
        <f t="shared" si="2"/>
        <v>0.11275696947970697</v>
      </c>
      <c r="Z12" s="223">
        <f t="shared" si="3"/>
        <v>0.73860150752633424</v>
      </c>
      <c r="AA12">
        <f>$A$6^A12</f>
        <v>4096</v>
      </c>
      <c r="AB12">
        <f>SUM(AA7:AA12)</f>
        <v>5460</v>
      </c>
      <c r="AC12">
        <f t="shared" si="0"/>
        <v>1.3527500137844949E-4</v>
      </c>
    </row>
    <row r="13" spans="1:29" x14ac:dyDescent="0.25">
      <c r="A13" s="98">
        <v>7</v>
      </c>
      <c r="B13" s="97">
        <f>C13*B4</f>
        <v>0.99274925991267371</v>
      </c>
      <c r="C13" s="97">
        <f>1/(1-D4*B4/(1-D4*B4/(1-D4*B4/(1-D4*B4/(1-D4*B4/(1-D4*B4))))))</f>
        <v>1.5432993889320261</v>
      </c>
      <c r="D13" s="93">
        <f>C13*D4*C12</f>
        <v>0.84459757242195721</v>
      </c>
      <c r="E13" s="1">
        <f>D13*D4*C11</f>
        <v>0.45711768121608298</v>
      </c>
      <c r="F13" s="1">
        <f>E13*D4*C10</f>
        <v>0.2422325005264854</v>
      </c>
      <c r="G13" s="1">
        <f>F13*D4*C9</f>
        <v>0.12306337219753391</v>
      </c>
      <c r="H13" s="1">
        <f>G13*D4*C8</f>
        <v>5.6975608019901258E-2</v>
      </c>
      <c r="I13" s="1">
        <f>H13*D4</f>
        <v>2.0325238622701421E-2</v>
      </c>
      <c r="J13" s="1">
        <f>I13*D4</f>
        <v>7.250740087327452E-3</v>
      </c>
      <c r="K13" s="1"/>
      <c r="L13" s="1"/>
      <c r="M13" s="219"/>
      <c r="N13" s="236">
        <f>B13+J13</f>
        <v>1.0000000000000011</v>
      </c>
      <c r="P13">
        <f t="shared" si="4"/>
        <v>0.64326420850828114</v>
      </c>
      <c r="Q13">
        <f t="shared" si="4"/>
        <v>0.35673579149171919</v>
      </c>
      <c r="R13">
        <f t="shared" si="4"/>
        <v>0.86272049795373196</v>
      </c>
      <c r="S13">
        <f>A13*$J$4</f>
        <v>9.9886021617681369</v>
      </c>
      <c r="T13" s="98">
        <f>SUM(C13:I13)</f>
        <v>3.2876113619366882</v>
      </c>
      <c r="U13" s="239">
        <f>B13</f>
        <v>0.99274925991267371</v>
      </c>
      <c r="V13" s="97">
        <f>J13</f>
        <v>7.250740087327452E-3</v>
      </c>
      <c r="W13" s="158">
        <f>B13-J13</f>
        <v>0.98549851982534631</v>
      </c>
      <c r="X13" s="9">
        <f t="shared" si="1"/>
        <v>0.85646513585506079</v>
      </c>
      <c r="Y13" s="98">
        <f t="shared" si="2"/>
        <v>7.2424758110697873E-2</v>
      </c>
      <c r="Z13" s="223">
        <f t="shared" si="3"/>
        <v>0.78404037774436297</v>
      </c>
      <c r="AA13">
        <f>$A$6^A13</f>
        <v>16384</v>
      </c>
      <c r="AB13">
        <f>SUM(AA7:AA13)</f>
        <v>21844</v>
      </c>
      <c r="AC13">
        <f t="shared" si="0"/>
        <v>3.5892710938672537E-5</v>
      </c>
    </row>
    <row r="14" spans="1:29" x14ac:dyDescent="0.25">
      <c r="A14" s="98">
        <v>8</v>
      </c>
      <c r="B14" s="97">
        <f>C14*B4</f>
        <v>0.99599505260987664</v>
      </c>
      <c r="C14" s="97">
        <f>1/(1-D4*B4/(1-D4*B4/(1-D4*B4/(1-D4*B4/(1-D4*B4/(1-D4*B4/(1-D4*B4)))))))</f>
        <v>1.5483452047170048</v>
      </c>
      <c r="D14" s="93">
        <f>C14*D4*C13</f>
        <v>0.85244165222344337</v>
      </c>
      <c r="E14" s="1">
        <f>D14*D4*C12</f>
        <v>0.46651359759657973</v>
      </c>
      <c r="F14" s="1">
        <f>E14*D4*C11</f>
        <v>0.2524890207505614</v>
      </c>
      <c r="G14" s="1">
        <f>F14*D4*C10</f>
        <v>0.13379715851109436</v>
      </c>
      <c r="H14" s="1">
        <f>G14*D4*C9</f>
        <v>6.7974072352124063E-2</v>
      </c>
      <c r="I14" s="1">
        <f>H14*D4*C8</f>
        <v>3.1470485756188611E-2</v>
      </c>
      <c r="J14" s="1">
        <f>I14*D4</f>
        <v>1.122664864486282E-2</v>
      </c>
      <c r="K14" s="1">
        <f>J14*D4</f>
        <v>4.004947390124575E-3</v>
      </c>
      <c r="L14" s="1"/>
      <c r="M14" s="219"/>
      <c r="N14" s="236">
        <f>B14+K14</f>
        <v>1.0000000000000011</v>
      </c>
      <c r="P14">
        <f t="shared" si="4"/>
        <v>0.64326420850828114</v>
      </c>
      <c r="Q14">
        <f t="shared" si="4"/>
        <v>0.35673579149171919</v>
      </c>
      <c r="R14">
        <f t="shared" si="4"/>
        <v>0.86272049795373196</v>
      </c>
      <c r="S14">
        <f>A14*$J$4</f>
        <v>11.415545327735014</v>
      </c>
      <c r="T14" s="98">
        <f>SUM(C14:J14)</f>
        <v>3.3642578405518595</v>
      </c>
      <c r="U14" s="239">
        <f>B14</f>
        <v>0.99599505260987664</v>
      </c>
      <c r="V14" s="97">
        <f>K14</f>
        <v>4.004947390124575E-3</v>
      </c>
      <c r="W14" s="158">
        <f>B14-K14</f>
        <v>0.99199010521975206</v>
      </c>
      <c r="X14" s="9">
        <f t="shared" si="1"/>
        <v>0.85926534774704622</v>
      </c>
      <c r="Y14" s="98">
        <f t="shared" si="2"/>
        <v>4.5718658467161132E-2</v>
      </c>
      <c r="Z14" s="223">
        <f t="shared" si="3"/>
        <v>0.81354668927988505</v>
      </c>
      <c r="AA14">
        <f>$A$6^A14</f>
        <v>65536</v>
      </c>
      <c r="AB14">
        <f>SUM(AA7:AA14)</f>
        <v>87380</v>
      </c>
      <c r="AC14">
        <f t="shared" si="0"/>
        <v>9.310445059279985E-6</v>
      </c>
    </row>
    <row r="15" spans="1:29" x14ac:dyDescent="0.25">
      <c r="A15" s="98">
        <v>9</v>
      </c>
      <c r="B15" s="97">
        <f>C15*B4</f>
        <v>0.99778389363316533</v>
      </c>
      <c r="C15" s="97">
        <f>1/(1-D4*B4/(1-D4*B4/(1-D4*B4/(1-D4*B4/(1-D4*B4/(1-D4*B4/(1-D4*B4/(1-D4*B4))))))))</f>
        <v>1.551126085418322</v>
      </c>
      <c r="D15" s="93">
        <f>C15*D4*C14</f>
        <v>0.85676472921814517</v>
      </c>
      <c r="E15" s="1">
        <f>D15*D4*C13</f>
        <v>0.47169193221028077</v>
      </c>
      <c r="F15" s="1">
        <f>E15*D4*C12</f>
        <v>0.25814165659167021</v>
      </c>
      <c r="G15" s="1">
        <f>F15*D4*C11</f>
        <v>0.13971282814380365</v>
      </c>
      <c r="H15" s="1">
        <f>G15*D4*C10</f>
        <v>7.4035612945155024E-2</v>
      </c>
      <c r="I15" s="1">
        <f>H15*D4*C9</f>
        <v>3.7612922179887168E-2</v>
      </c>
      <c r="J15" s="1">
        <f>I15*D4*C8</f>
        <v>1.7413947564872967E-2</v>
      </c>
      <c r="K15" s="1">
        <f>J15*D4</f>
        <v>6.2121783675502537E-3</v>
      </c>
      <c r="L15" s="1">
        <f>K15*D4</f>
        <v>2.216106366835776E-3</v>
      </c>
      <c r="M15" s="219"/>
      <c r="N15" s="236">
        <f>B15+L15</f>
        <v>1.0000000000000011</v>
      </c>
      <c r="P15">
        <f t="shared" si="4"/>
        <v>0.64326420850828114</v>
      </c>
      <c r="Q15">
        <f t="shared" si="4"/>
        <v>0.35673579149171919</v>
      </c>
      <c r="R15">
        <f t="shared" si="4"/>
        <v>0.86272049795373196</v>
      </c>
      <c r="S15">
        <f>A15*$J$4</f>
        <v>12.842488493701891</v>
      </c>
      <c r="T15" s="98">
        <f>SUM(C15:K15)</f>
        <v>3.4127118926396873</v>
      </c>
      <c r="U15" s="239">
        <f>B15</f>
        <v>0.99778389363316533</v>
      </c>
      <c r="V15" s="97">
        <f>L15</f>
        <v>2.216106366835776E-3</v>
      </c>
      <c r="W15" s="158">
        <f>B15-L15</f>
        <v>0.99556778726632955</v>
      </c>
      <c r="X15" s="9">
        <f t="shared" si="1"/>
        <v>0.86080861756541793</v>
      </c>
      <c r="Y15" s="98">
        <f t="shared" si="2"/>
        <v>2.8460320516907955E-2</v>
      </c>
      <c r="Z15" s="223">
        <f t="shared" si="3"/>
        <v>0.83234829704850999</v>
      </c>
      <c r="AA15">
        <f>$A$6^A15</f>
        <v>262144</v>
      </c>
      <c r="AB15">
        <f>SUM(AA7:AA15)</f>
        <v>349524</v>
      </c>
      <c r="AC15">
        <f t="shared" si="0"/>
        <v>2.38137666382998E-6</v>
      </c>
    </row>
    <row r="16" spans="1:29" ht="16.5" thickBot="1" x14ac:dyDescent="0.3">
      <c r="A16" s="99">
        <v>10</v>
      </c>
      <c r="B16" s="129">
        <f>C16*B4</f>
        <v>0.99877251983529269</v>
      </c>
      <c r="C16" s="129">
        <f>1/(1-D4*B4/(1-D4*B4/(1-D4*B4/(1-D4*B4/(1-D4*B4/(1-D4*B4/(1-D4*B4/(1-D4*B4/(1-D4*B4)))))))))</f>
        <v>1.5526629752204453</v>
      </c>
      <c r="D16" s="94">
        <f>C16*D4*C15</f>
        <v>0.85915393381214433</v>
      </c>
      <c r="E16" s="109">
        <f>D16*D4*C14</f>
        <v>0.47455380602457592</v>
      </c>
      <c r="F16" s="109">
        <f>E16*D4*C13</f>
        <v>0.26126565913345523</v>
      </c>
      <c r="G16" s="109">
        <f>F16*D4*C12</f>
        <v>0.14298219972343806</v>
      </c>
      <c r="H16" s="109">
        <f>G16*D4*C11</f>
        <v>7.7385602003719065E-2</v>
      </c>
      <c r="I16" s="109">
        <f>H16*D4*C10</f>
        <v>4.1007619368910869E-2</v>
      </c>
      <c r="J16" s="109">
        <f>I16*D4*C9</f>
        <v>2.0833438594584038E-2</v>
      </c>
      <c r="K16" s="109">
        <f>J16*D4*C8</f>
        <v>9.6454193467606711E-3</v>
      </c>
      <c r="L16" s="109">
        <f>K16*D4</f>
        <v>3.440866304936209E-3</v>
      </c>
      <c r="M16" s="221">
        <f>L16*D4</f>
        <v>1.2274801647086057E-3</v>
      </c>
      <c r="N16" s="237">
        <f>B16+M16</f>
        <v>1.0000000000000013</v>
      </c>
      <c r="P16">
        <f t="shared" si="4"/>
        <v>0.64326420850828114</v>
      </c>
      <c r="Q16">
        <f t="shared" si="4"/>
        <v>0.35673579149171919</v>
      </c>
      <c r="R16">
        <f t="shared" si="4"/>
        <v>0.86272049795373196</v>
      </c>
      <c r="S16">
        <f>A16*$J$4</f>
        <v>14.269431659668768</v>
      </c>
      <c r="T16" s="99">
        <f>SUM(C16:L16)</f>
        <v>3.4429315195329693</v>
      </c>
      <c r="U16" s="415">
        <f>B16</f>
        <v>0.99877251983529269</v>
      </c>
      <c r="V16" s="129">
        <f>M16</f>
        <v>1.2274801647086057E-3</v>
      </c>
      <c r="W16" s="159">
        <f>B16-M16</f>
        <v>0.99754503967058406</v>
      </c>
      <c r="X16" s="10">
        <f t="shared" si="1"/>
        <v>0.86166152565480736</v>
      </c>
      <c r="Y16" s="99">
        <f t="shared" si="2"/>
        <v>1.7515444323908412E-2</v>
      </c>
      <c r="Z16" s="224">
        <f t="shared" si="3"/>
        <v>0.84414608133089897</v>
      </c>
      <c r="AA16">
        <f>$A$6^A16</f>
        <v>1048576</v>
      </c>
      <c r="AB16">
        <f>SUM(AA7:AA16)</f>
        <v>1398100</v>
      </c>
      <c r="AC16">
        <f t="shared" si="0"/>
        <v>6.037809036055353E-7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121" priority="7" operator="lessThanOrEqual">
      <formula>0</formula>
    </cfRule>
    <cfRule type="cellIs" dxfId="120" priority="8" operator="greaterThan">
      <formula>0</formula>
    </cfRule>
  </conditionalFormatting>
  <conditionalFormatting sqref="X7:Y16">
    <cfRule type="cellIs" dxfId="119" priority="1" operator="lessThanOrEqual">
      <formula>0</formula>
    </cfRule>
    <cfRule type="cellIs" dxfId="11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Analysis!W11</f>
        <v>0.66422948787519054</v>
      </c>
      <c r="C2" s="133" t="s">
        <v>123</v>
      </c>
      <c r="D2" s="138">
        <f>Analysis!X11</f>
        <v>0.33577051212480974</v>
      </c>
      <c r="E2" t="s">
        <v>93</v>
      </c>
      <c r="F2">
        <f>B2+D2</f>
        <v>1.0000000000000002</v>
      </c>
      <c r="G2" s="133" t="s">
        <v>46</v>
      </c>
      <c r="H2" s="138">
        <f>Analysis!Z11</f>
        <v>0.89083830089679183</v>
      </c>
      <c r="I2" t="s">
        <v>142</v>
      </c>
      <c r="J2" s="149">
        <f>Analysis!AA11</f>
        <v>1.6788525606240488</v>
      </c>
      <c r="K2" t="s">
        <v>47</v>
      </c>
      <c r="L2" s="149">
        <f>H2*B2-J2*D2</f>
        <v>2.8011884321495928E-2</v>
      </c>
      <c r="N2"/>
      <c r="O2"/>
    </row>
    <row r="4" spans="1:29" x14ac:dyDescent="0.25">
      <c r="A4" t="s">
        <v>120</v>
      </c>
      <c r="B4">
        <f>$B$2</f>
        <v>0.66422948787519054</v>
      </c>
      <c r="C4" t="s">
        <v>121</v>
      </c>
      <c r="D4">
        <f>$D$2</f>
        <v>0.33577051212480974</v>
      </c>
      <c r="E4" t="s">
        <v>129</v>
      </c>
      <c r="F4">
        <f>D4+B4</f>
        <v>1.0000000000000002</v>
      </c>
      <c r="G4" t="s">
        <v>46</v>
      </c>
      <c r="H4">
        <f>H2</f>
        <v>0.89083830089679183</v>
      </c>
      <c r="I4" t="s">
        <v>142</v>
      </c>
      <c r="J4">
        <f>J2</f>
        <v>1.6788525606240488</v>
      </c>
      <c r="K4" t="s">
        <v>47</v>
      </c>
      <c r="L4">
        <f>B4*H4-D4*J4</f>
        <v>2.8011884321495928E-2</v>
      </c>
    </row>
    <row r="5" spans="1:29" ht="16.5" thickBot="1" x14ac:dyDescent="0.3"/>
    <row r="6" spans="1:29" ht="16.5" thickBot="1" x14ac:dyDescent="0.3">
      <c r="A6" s="102">
        <v>5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320</v>
      </c>
      <c r="AB6" t="s">
        <v>131</v>
      </c>
      <c r="AC6" t="s">
        <v>231</v>
      </c>
    </row>
    <row r="7" spans="1:29" x14ac:dyDescent="0.25">
      <c r="A7" s="100">
        <v>1</v>
      </c>
      <c r="B7" s="95">
        <f>C7*B4</f>
        <v>0.66422948787519054</v>
      </c>
      <c r="C7" s="95">
        <v>1</v>
      </c>
      <c r="D7" s="107">
        <f>C7*D4</f>
        <v>0.33577051212480974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1.0000000000000002</v>
      </c>
      <c r="P7">
        <f>B4</f>
        <v>0.66422948787519054</v>
      </c>
      <c r="Q7">
        <f>D4</f>
        <v>0.33577051212480974</v>
      </c>
      <c r="R7">
        <f>H4</f>
        <v>0.89083830089679183</v>
      </c>
      <c r="S7">
        <f>A7*$J$4</f>
        <v>1.6788525606240488</v>
      </c>
      <c r="T7" s="239">
        <f>SUM(C7)</f>
        <v>1</v>
      </c>
      <c r="U7" s="100">
        <f>B7</f>
        <v>0.66422948787519054</v>
      </c>
      <c r="V7" s="95">
        <f>D7</f>
        <v>0.33577051212480974</v>
      </c>
      <c r="W7" s="157">
        <f>B7-D7</f>
        <v>0.3284589757503808</v>
      </c>
      <c r="X7" s="57">
        <f>U7*R7</f>
        <v>0.59172106838428096</v>
      </c>
      <c r="Y7" s="100">
        <f>S7*V7</f>
        <v>0.56370918406278503</v>
      </c>
      <c r="Z7" s="222">
        <f>X7-Y7</f>
        <v>2.8011884321495928E-2</v>
      </c>
      <c r="AA7">
        <f>$A$6^A7</f>
        <v>5</v>
      </c>
      <c r="AB7">
        <f>SUM(AA7)</f>
        <v>5</v>
      </c>
      <c r="AC7">
        <f t="shared" ref="AC7:AC16" si="0">Z7/AB7</f>
        <v>5.6023768642991852E-3</v>
      </c>
    </row>
    <row r="8" spans="1:29" x14ac:dyDescent="0.25">
      <c r="A8" s="98">
        <v>2</v>
      </c>
      <c r="B8" s="97">
        <f>C8*B4</f>
        <v>0.85489575582745492</v>
      </c>
      <c r="C8" s="97">
        <f>1/(1-B4*D4)</f>
        <v>1.2870487857475108</v>
      </c>
      <c r="D8" s="93">
        <f>C8*D4</f>
        <v>0.43215302992005622</v>
      </c>
      <c r="E8" s="1">
        <f>D8*D4</f>
        <v>0.1451042441725455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1.0000000000000004</v>
      </c>
      <c r="P8">
        <f>P7</f>
        <v>0.66422948787519054</v>
      </c>
      <c r="Q8">
        <f>Q7</f>
        <v>0.33577051212480974</v>
      </c>
      <c r="R8">
        <f>R7</f>
        <v>0.89083830089679183</v>
      </c>
      <c r="S8">
        <f>A8*$J$4</f>
        <v>3.3577051212480975</v>
      </c>
      <c r="T8" s="98">
        <f>SUM(C8:D8)</f>
        <v>1.719201815667567</v>
      </c>
      <c r="U8" s="239">
        <f>B8</f>
        <v>0.85489575582745492</v>
      </c>
      <c r="V8" s="97">
        <f>E8</f>
        <v>0.1451042441725455</v>
      </c>
      <c r="W8" s="158">
        <f>B8-E8</f>
        <v>0.70979151165490939</v>
      </c>
      <c r="X8" s="9">
        <f t="shared" ref="X8:X16" si="1">U8*R8</f>
        <v>0.76157388256520853</v>
      </c>
      <c r="Y8" s="98">
        <f t="shared" ref="Y8:Y16" si="2">S8*V8</f>
        <v>0.48721726377299041</v>
      </c>
      <c r="Z8" s="223">
        <f t="shared" ref="Z8:Z16" si="3">X8-Y8</f>
        <v>0.27435661879221812</v>
      </c>
      <c r="AA8">
        <f>$A$6^A8</f>
        <v>25</v>
      </c>
      <c r="AB8">
        <f>SUM(AA7:AA8)</f>
        <v>30</v>
      </c>
      <c r="AC8">
        <f t="shared" si="0"/>
        <v>9.1452206264072706E-3</v>
      </c>
    </row>
    <row r="9" spans="1:29" x14ac:dyDescent="0.25">
      <c r="A9" s="98">
        <v>3</v>
      </c>
      <c r="B9" s="97">
        <f>C9*B4</f>
        <v>0.93166190700946894</v>
      </c>
      <c r="C9" s="97">
        <f>1/(1-D4*B4/(1-D4*B4))</f>
        <v>1.4026205159752396</v>
      </c>
      <c r="D9" s="93">
        <f>C9*D4*C8</f>
        <v>0.60614670580673247</v>
      </c>
      <c r="E9" s="1">
        <f>D9*(D4)</f>
        <v>0.20352618983149295</v>
      </c>
      <c r="F9" s="1">
        <f>E9*D4</f>
        <v>6.8338092990531632E-2</v>
      </c>
      <c r="G9" s="1"/>
      <c r="H9" s="1"/>
      <c r="I9" s="1"/>
      <c r="J9" s="1"/>
      <c r="K9" s="1"/>
      <c r="L9" s="1"/>
      <c r="M9" s="219"/>
      <c r="N9" s="236">
        <f>B9+F9</f>
        <v>1.0000000000000007</v>
      </c>
      <c r="P9">
        <f t="shared" ref="P9:P16" si="4">P8</f>
        <v>0.66422948787519054</v>
      </c>
      <c r="Q9">
        <f t="shared" ref="Q9:Q16" si="5">Q8</f>
        <v>0.33577051212480974</v>
      </c>
      <c r="R9">
        <f t="shared" ref="R9:R16" si="6">R8</f>
        <v>0.89083830089679183</v>
      </c>
      <c r="S9">
        <f>A9*$J$4</f>
        <v>5.0365576818721465</v>
      </c>
      <c r="T9" s="98">
        <f>SUM(C9:E9)</f>
        <v>2.2122934116134649</v>
      </c>
      <c r="U9" s="239">
        <f>B9</f>
        <v>0.93166190700946894</v>
      </c>
      <c r="V9" s="97">
        <f>F9</f>
        <v>6.8338092990531632E-2</v>
      </c>
      <c r="W9" s="158">
        <f>B9-F9</f>
        <v>0.86332381401893732</v>
      </c>
      <c r="X9" s="9">
        <f t="shared" si="1"/>
        <v>0.82996011025058014</v>
      </c>
      <c r="Y9" s="98">
        <f t="shared" si="2"/>
        <v>0.34418874721595516</v>
      </c>
      <c r="Z9" s="223">
        <f t="shared" si="3"/>
        <v>0.48577136303462498</v>
      </c>
      <c r="AA9">
        <f>$A$6^A9</f>
        <v>125</v>
      </c>
      <c r="AB9">
        <f>SUM(AA7:AA9)</f>
        <v>155</v>
      </c>
      <c r="AC9">
        <f t="shared" si="0"/>
        <v>3.1340087937717742E-3</v>
      </c>
    </row>
    <row r="10" spans="1:29" x14ac:dyDescent="0.25">
      <c r="A10" s="98">
        <v>4</v>
      </c>
      <c r="B10" s="97">
        <f>C10*B4</f>
        <v>0.96660835598072803</v>
      </c>
      <c r="C10" s="97">
        <f>1/(1-D4*B4/(1-D4*B4/(1-D4*B4)))</f>
        <v>1.4552325267473745</v>
      </c>
      <c r="D10" s="93">
        <f>C10*D4*C9</f>
        <v>0.68535428651868779</v>
      </c>
      <c r="E10" s="1">
        <f>D10*D4*C8</f>
        <v>0.29617793148774929</v>
      </c>
      <c r="F10" s="1">
        <f>E10*D4</f>
        <v>9.9447815735708392E-2</v>
      </c>
      <c r="G10" s="1">
        <f>F10*D4</f>
        <v>3.3391644019272519E-2</v>
      </c>
      <c r="H10" s="1"/>
      <c r="I10" s="1"/>
      <c r="J10" s="1"/>
      <c r="K10" s="1"/>
      <c r="L10" s="1"/>
      <c r="M10" s="219"/>
      <c r="N10" s="236">
        <f>B10+G10</f>
        <v>1.0000000000000004</v>
      </c>
      <c r="P10">
        <f t="shared" si="4"/>
        <v>0.66422948787519054</v>
      </c>
      <c r="Q10">
        <f t="shared" si="5"/>
        <v>0.33577051212480974</v>
      </c>
      <c r="R10">
        <f t="shared" si="6"/>
        <v>0.89083830089679183</v>
      </c>
      <c r="S10">
        <f>A10*$J$4</f>
        <v>6.715410242496195</v>
      </c>
      <c r="T10" s="98">
        <f>SUM(C10:F10)</f>
        <v>2.53621256048952</v>
      </c>
      <c r="U10" s="239">
        <f>B10</f>
        <v>0.96660835598072803</v>
      </c>
      <c r="V10" s="97">
        <f>G10</f>
        <v>3.3391644019272519E-2</v>
      </c>
      <c r="W10" s="158">
        <f>B10-G10</f>
        <v>0.9332167119614555</v>
      </c>
      <c r="X10" s="9">
        <f t="shared" si="1"/>
        <v>0.86109174547451306</v>
      </c>
      <c r="Y10" s="98">
        <f t="shared" si="2"/>
        <v>0.22423858826080947</v>
      </c>
      <c r="Z10" s="223">
        <f t="shared" si="3"/>
        <v>0.63685315721370361</v>
      </c>
      <c r="AA10">
        <f>$A$6^A10</f>
        <v>625</v>
      </c>
      <c r="AB10">
        <f>SUM(AA7:AA10)</f>
        <v>780</v>
      </c>
      <c r="AC10">
        <f t="shared" si="0"/>
        <v>8.1647840668423537E-4</v>
      </c>
    </row>
    <row r="11" spans="1:29" x14ac:dyDescent="0.25">
      <c r="A11" s="98">
        <v>5</v>
      </c>
      <c r="B11" s="97">
        <f>C11*B4</f>
        <v>0.9834005894129888</v>
      </c>
      <c r="C11" s="97">
        <f>1/(1-D4*B4/(1-D4*B4/(1-D4*B4/(1-D4*B4))))</f>
        <v>1.4805132975333533</v>
      </c>
      <c r="D11" s="93">
        <f>C11*D4*C10</f>
        <v>0.72341458231622857</v>
      </c>
      <c r="E11" s="1">
        <f>D11*D4*C9</f>
        <v>0.34069832539320533</v>
      </c>
      <c r="F11" s="1">
        <f>E11*D4*C8</f>
        <v>0.14723381360736293</v>
      </c>
      <c r="G11" s="1">
        <f>F11*D4</f>
        <v>4.9436772997033029E-2</v>
      </c>
      <c r="H11" s="1">
        <f>G11*D4</f>
        <v>1.6599410587011747E-2</v>
      </c>
      <c r="I11" s="1"/>
      <c r="J11" s="1"/>
      <c r="K11" s="1"/>
      <c r="L11" s="1"/>
      <c r="M11" s="219"/>
      <c r="N11" s="236">
        <f>B11+H11</f>
        <v>1.0000000000000004</v>
      </c>
      <c r="P11">
        <f t="shared" si="4"/>
        <v>0.66422948787519054</v>
      </c>
      <c r="Q11">
        <f t="shared" si="5"/>
        <v>0.33577051212480974</v>
      </c>
      <c r="R11">
        <f t="shared" si="6"/>
        <v>0.89083830089679183</v>
      </c>
      <c r="S11">
        <f>A11*$J$4</f>
        <v>8.3942628031202435</v>
      </c>
      <c r="T11" s="98">
        <f>SUM(C11:G11)</f>
        <v>2.7412967918471831</v>
      </c>
      <c r="U11" s="239">
        <f>B11</f>
        <v>0.9834005894129888</v>
      </c>
      <c r="V11" s="97">
        <f>H11</f>
        <v>1.6599410587011747E-2</v>
      </c>
      <c r="W11" s="158">
        <f>B11-H11</f>
        <v>0.96680117882597705</v>
      </c>
      <c r="X11" s="9">
        <f t="shared" si="1"/>
        <v>0.87605091017357051</v>
      </c>
      <c r="Y11" s="98">
        <f t="shared" si="2"/>
        <v>0.13933981484427307</v>
      </c>
      <c r="Z11" s="223">
        <f t="shared" si="3"/>
        <v>0.73671109532929746</v>
      </c>
      <c r="AA11">
        <f>$A$6^A11</f>
        <v>3125</v>
      </c>
      <c r="AB11">
        <f>SUM(AA7:AA11)</f>
        <v>3905</v>
      </c>
      <c r="AC11">
        <f t="shared" si="0"/>
        <v>1.8865841109585082E-4</v>
      </c>
    </row>
    <row r="12" spans="1:29" x14ac:dyDescent="0.25">
      <c r="A12" s="98">
        <v>6</v>
      </c>
      <c r="B12" s="97">
        <f>C12*B4</f>
        <v>0.99167875939019556</v>
      </c>
      <c r="C12" s="97">
        <f>1/(1-D4*B4/(1-D4*B4/(1-D4*B4/(1-D4*B4/(1-D4*B4)))))</f>
        <v>1.4929761136659039</v>
      </c>
      <c r="D12" s="93">
        <f>C12*D4*C11</f>
        <v>0.74217739902347502</v>
      </c>
      <c r="E12" s="1">
        <f>D12*D4*C10</f>
        <v>0.36264581615959224</v>
      </c>
      <c r="F12" s="1">
        <f>E12*D4*C9</f>
        <v>0.1707911691257783</v>
      </c>
      <c r="G12" s="1">
        <f>F12*D4*C8</f>
        <v>7.3807921221293857E-2</v>
      </c>
      <c r="H12" s="1">
        <f>G12*D4</f>
        <v>2.4782523507341451E-2</v>
      </c>
      <c r="I12" s="1">
        <f>H12*D4</f>
        <v>8.3212406098051757E-3</v>
      </c>
      <c r="J12" s="1"/>
      <c r="K12" s="1"/>
      <c r="L12" s="1"/>
      <c r="M12" s="219"/>
      <c r="N12" s="236">
        <f>B12+I12</f>
        <v>1.0000000000000007</v>
      </c>
      <c r="P12">
        <f t="shared" si="4"/>
        <v>0.66422948787519054</v>
      </c>
      <c r="Q12">
        <f t="shared" si="5"/>
        <v>0.33577051212480974</v>
      </c>
      <c r="R12">
        <f t="shared" si="6"/>
        <v>0.89083830089679183</v>
      </c>
      <c r="S12">
        <f>A12*$J$4</f>
        <v>10.073115363744293</v>
      </c>
      <c r="T12" s="98">
        <f>SUM(C12:H12)</f>
        <v>2.867180942703385</v>
      </c>
      <c r="U12" s="239">
        <f>B12</f>
        <v>0.99167875939019556</v>
      </c>
      <c r="V12" s="97">
        <f>I12</f>
        <v>8.3212406098051757E-3</v>
      </c>
      <c r="W12" s="158">
        <f>B12-I12</f>
        <v>0.98335751878039035</v>
      </c>
      <c r="X12" s="9">
        <f t="shared" si="1"/>
        <v>0.88342542105060029</v>
      </c>
      <c r="Y12" s="98">
        <f t="shared" si="2"/>
        <v>8.3820816632041439E-2</v>
      </c>
      <c r="Z12" s="223">
        <f t="shared" si="3"/>
        <v>0.79960460441855885</v>
      </c>
      <c r="AA12">
        <f>$A$6^A12</f>
        <v>15625</v>
      </c>
      <c r="AB12">
        <f>SUM(AA7:AA12)</f>
        <v>19530</v>
      </c>
      <c r="AC12">
        <f t="shared" si="0"/>
        <v>4.0942376058297941E-5</v>
      </c>
    </row>
    <row r="13" spans="1:29" x14ac:dyDescent="0.25">
      <c r="A13" s="98">
        <v>7</v>
      </c>
      <c r="B13" s="97">
        <f>C13*B4</f>
        <v>0.99581120131774625</v>
      </c>
      <c r="C13" s="97">
        <f>1/(1-D4*B4/(1-D4*B4/(1-D4*B4/(1-D4*B4/(1-D4*B4/(1-D4*B4))))))</f>
        <v>1.4991975205787014</v>
      </c>
      <c r="D13" s="93">
        <f>C13*D4*C12</f>
        <v>0.75154375060280532</v>
      </c>
      <c r="E13" s="1">
        <f>D13*D4*C11</f>
        <v>0.37360194913309663</v>
      </c>
      <c r="F13" s="1">
        <f>E13*D4*C10</f>
        <v>0.18255094259196228</v>
      </c>
      <c r="G13" s="1">
        <f>F13*D4*C9</f>
        <v>8.5973937988500893E-2</v>
      </c>
      <c r="H13" s="1">
        <f>G13*D4*C8</f>
        <v>3.7153897795889686E-2</v>
      </c>
      <c r="I13" s="1">
        <f>H13*D4</f>
        <v>1.2475183290358719E-2</v>
      </c>
      <c r="J13" s="1">
        <f>I13*D4</f>
        <v>4.1887986822546162E-3</v>
      </c>
      <c r="K13" s="1"/>
      <c r="L13" s="1"/>
      <c r="M13" s="219"/>
      <c r="N13" s="236">
        <f>B13+J13</f>
        <v>1.0000000000000009</v>
      </c>
      <c r="P13">
        <f t="shared" si="4"/>
        <v>0.66422948787519054</v>
      </c>
      <c r="Q13">
        <f t="shared" si="5"/>
        <v>0.33577051212480974</v>
      </c>
      <c r="R13">
        <f t="shared" si="6"/>
        <v>0.89083830089679183</v>
      </c>
      <c r="S13">
        <f>A13*$J$4</f>
        <v>11.751967924368341</v>
      </c>
      <c r="T13" s="98">
        <f>SUM(C13:I13)</f>
        <v>2.9424971819813148</v>
      </c>
      <c r="U13" s="239">
        <f>B13</f>
        <v>0.99581120131774625</v>
      </c>
      <c r="V13" s="97">
        <f>J13</f>
        <v>4.1887986822546162E-3</v>
      </c>
      <c r="W13" s="158">
        <f>B13-J13</f>
        <v>0.99162240263549162</v>
      </c>
      <c r="X13" s="9">
        <f t="shared" si="1"/>
        <v>0.88710675859589416</v>
      </c>
      <c r="Y13" s="98">
        <f t="shared" si="2"/>
        <v>4.9226627755492622E-2</v>
      </c>
      <c r="Z13" s="223">
        <f t="shared" si="3"/>
        <v>0.83788013084040158</v>
      </c>
      <c r="AA13">
        <f>$A$6^A13</f>
        <v>78125</v>
      </c>
      <c r="AB13">
        <f>SUM(AA7:AA13)</f>
        <v>97655</v>
      </c>
      <c r="AC13">
        <f t="shared" si="0"/>
        <v>8.5800023638359701E-6</v>
      </c>
    </row>
    <row r="14" spans="1:29" x14ac:dyDescent="0.25">
      <c r="A14" s="98">
        <v>8</v>
      </c>
      <c r="B14" s="97">
        <f>C14*B4</f>
        <v>0.99788702059833689</v>
      </c>
      <c r="C14" s="97">
        <f>1/(1-D4*B4/(1-D4*B4/(1-D4*B4/(1-D4*B4/(1-D4*B4/(1-D4*B4/(1-D4*B4)))))))</f>
        <v>1.5023226743372782</v>
      </c>
      <c r="D14" s="93">
        <f>C14*D4*C13</f>
        <v>0.75624868137691759</v>
      </c>
      <c r="E14" s="1">
        <f>D14*D4*C12</f>
        <v>0.37910546314874222</v>
      </c>
      <c r="F14" s="1">
        <f>E14*D4*C11</f>
        <v>0.18845814344909642</v>
      </c>
      <c r="G14" s="1">
        <f>F14*D4*C10</f>
        <v>9.2085204067036505E-2</v>
      </c>
      <c r="H14" s="1">
        <f>G14*D4*C9</f>
        <v>4.3368319613740679E-2</v>
      </c>
      <c r="I14" s="1">
        <f>H14*D4*C8</f>
        <v>1.8741750723619437E-2</v>
      </c>
      <c r="J14" s="1">
        <f>I14*D4</f>
        <v>6.2929272385852221E-3</v>
      </c>
      <c r="K14" s="1">
        <f>J14*D4</f>
        <v>2.1129794016639248E-3</v>
      </c>
      <c r="L14" s="1"/>
      <c r="M14" s="219"/>
      <c r="N14" s="236">
        <f>B14+K14</f>
        <v>1.0000000000000009</v>
      </c>
      <c r="P14">
        <f t="shared" si="4"/>
        <v>0.66422948787519054</v>
      </c>
      <c r="Q14">
        <f t="shared" si="5"/>
        <v>0.33577051212480974</v>
      </c>
      <c r="R14">
        <f t="shared" si="6"/>
        <v>0.89083830089679183</v>
      </c>
      <c r="S14">
        <f>A14*$J$4</f>
        <v>13.43082048499239</v>
      </c>
      <c r="T14" s="98">
        <f>SUM(C14:J14)</f>
        <v>2.9866231639550165</v>
      </c>
      <c r="U14" s="239">
        <f>B14</f>
        <v>0.99788702059833689</v>
      </c>
      <c r="V14" s="97">
        <f>K14</f>
        <v>2.1129794016639248E-3</v>
      </c>
      <c r="W14" s="158">
        <f>B14-K14</f>
        <v>0.99577404119667301</v>
      </c>
      <c r="X14" s="9">
        <f t="shared" si="1"/>
        <v>0.88895597791678438</v>
      </c>
      <c r="Y14" s="98">
        <f t="shared" si="2"/>
        <v>2.8379047032234806E-2</v>
      </c>
      <c r="Z14" s="223">
        <f t="shared" si="3"/>
        <v>0.86057693088454956</v>
      </c>
      <c r="AA14">
        <f>$A$6^A14</f>
        <v>390625</v>
      </c>
      <c r="AB14">
        <f>SUM(AA7:AA14)</f>
        <v>488280</v>
      </c>
      <c r="AC14">
        <f t="shared" si="0"/>
        <v>1.7624660663646875E-6</v>
      </c>
    </row>
    <row r="15" spans="1:29" x14ac:dyDescent="0.25">
      <c r="A15" s="98">
        <v>9</v>
      </c>
      <c r="B15" s="97">
        <f>C15*B4</f>
        <v>0.99893302060164579</v>
      </c>
      <c r="C15" s="97">
        <f>1/(1-D4*B4/(1-D4*B4/(1-D4*B4/(1-D4*B4/(1-D4*B4/(1-D4*B4/(1-D4*B4/(1-D4*B4))))))))</f>
        <v>1.5038974312886066</v>
      </c>
      <c r="D15" s="93">
        <f>C15*D4*C14</f>
        <v>0.7586194839083833</v>
      </c>
      <c r="E15" s="1">
        <f>D15*D4*C13</f>
        <v>0.38187866972428675</v>
      </c>
      <c r="F15" s="1">
        <f>E15*D4*C12</f>
        <v>0.1914347667871121</v>
      </c>
      <c r="G15" s="1">
        <f>F15*D4*C11</f>
        <v>9.516465534593177E-2</v>
      </c>
      <c r="H15" s="1">
        <f>G15*D4*C10</f>
        <v>4.6499750804699654E-2</v>
      </c>
      <c r="I15" s="1">
        <f>H15*D4*C9</f>
        <v>2.1899457956236344E-2</v>
      </c>
      <c r="J15" s="1">
        <f>I15*D4*C8</f>
        <v>9.4639171093944176E-3</v>
      </c>
      <c r="K15" s="1">
        <f>J15*D4</f>
        <v>3.1777042945281128E-3</v>
      </c>
      <c r="L15" s="1">
        <f>K15*D4</f>
        <v>1.0669793983549116E-3</v>
      </c>
      <c r="M15" s="219"/>
      <c r="N15" s="236">
        <f>B15+L15</f>
        <v>1.0000000000000007</v>
      </c>
      <c r="P15">
        <f t="shared" si="4"/>
        <v>0.66422948787519054</v>
      </c>
      <c r="Q15">
        <f t="shared" si="5"/>
        <v>0.33577051212480974</v>
      </c>
      <c r="R15">
        <f t="shared" si="6"/>
        <v>0.89083830089679183</v>
      </c>
      <c r="S15">
        <f>A15*$J$4</f>
        <v>15.109673045616439</v>
      </c>
      <c r="T15" s="98">
        <f>SUM(C15:K15)</f>
        <v>3.0120358372191789</v>
      </c>
      <c r="U15" s="239">
        <f>B15</f>
        <v>0.99893302060164579</v>
      </c>
      <c r="V15" s="97">
        <f>L15</f>
        <v>1.0669793983549116E-3</v>
      </c>
      <c r="W15" s="158">
        <f>B15-L15</f>
        <v>0.99786604120329092</v>
      </c>
      <c r="X15" s="9">
        <f t="shared" si="1"/>
        <v>0.88988779478247004</v>
      </c>
      <c r="Y15" s="98">
        <f t="shared" si="2"/>
        <v>1.6121709855551253E-2</v>
      </c>
      <c r="Z15" s="223">
        <f t="shared" si="3"/>
        <v>0.87376608492691876</v>
      </c>
      <c r="AA15">
        <f>$A$6^A15</f>
        <v>1953125</v>
      </c>
      <c r="AB15">
        <f>SUM(AA7:AA15)</f>
        <v>2441405</v>
      </c>
      <c r="AC15">
        <f t="shared" si="0"/>
        <v>3.5789477162818899E-7</v>
      </c>
    </row>
    <row r="16" spans="1:29" ht="16.5" thickBot="1" x14ac:dyDescent="0.3">
      <c r="A16" s="99">
        <v>10</v>
      </c>
      <c r="B16" s="129">
        <f>C16*B4</f>
        <v>0.99946092864329938</v>
      </c>
      <c r="C16" s="129">
        <f>1/(1-D4*B4/(1-D4*B4/(1-D4*B4/(1-D4*B4/(1-D4*B4/(1-D4*B4/(1-D4*B4/(1-D4*B4/(1-D4*B4)))))))))</f>
        <v>1.5046921988370068</v>
      </c>
      <c r="D16" s="94">
        <f>C16*D4*C15</f>
        <v>0.75981600945099714</v>
      </c>
      <c r="E16" s="109">
        <f>D16*D4*C14</f>
        <v>0.38327828544872761</v>
      </c>
      <c r="F16" s="109">
        <f>E16*D4*C13</f>
        <v>0.19293704536468484</v>
      </c>
      <c r="G16" s="109">
        <f>F16*D4*C12</f>
        <v>9.67188303830889E-2</v>
      </c>
      <c r="H16" s="109">
        <f>G16*D4*C11</f>
        <v>4.8080159697971546E-2</v>
      </c>
      <c r="I16" s="109">
        <f>H16*D4*C10</f>
        <v>2.3493128162749295E-2</v>
      </c>
      <c r="J16" s="109">
        <f>I16*D4*C9</f>
        <v>1.106429095978299E-2</v>
      </c>
      <c r="K16" s="109">
        <f>J16*D4*C8</f>
        <v>4.7814668621873066E-3</v>
      </c>
      <c r="L16" s="109">
        <f>K16*D4</f>
        <v>1.605475577024439E-3</v>
      </c>
      <c r="M16" s="221">
        <f>L16*D4</f>
        <v>5.3907135670137028E-4</v>
      </c>
      <c r="N16" s="237">
        <f>B16+M16</f>
        <v>1.0000000000000007</v>
      </c>
      <c r="P16">
        <f t="shared" si="4"/>
        <v>0.66422948787519054</v>
      </c>
      <c r="Q16">
        <f t="shared" si="5"/>
        <v>0.33577051212480974</v>
      </c>
      <c r="R16">
        <f t="shared" si="6"/>
        <v>0.89083830089679183</v>
      </c>
      <c r="S16">
        <f>A16*$J$4</f>
        <v>16.788525606240487</v>
      </c>
      <c r="T16" s="99">
        <f>SUM(C16:L16)</f>
        <v>3.0264668907442216</v>
      </c>
      <c r="U16" s="415">
        <f>B16</f>
        <v>0.99946092864329938</v>
      </c>
      <c r="V16" s="129">
        <f>M16</f>
        <v>5.3907135670137028E-4</v>
      </c>
      <c r="W16" s="159">
        <f>B16-M16</f>
        <v>0.99892185728659799</v>
      </c>
      <c r="X16" s="10">
        <f t="shared" si="1"/>
        <v>0.89035807548532653</v>
      </c>
      <c r="Y16" s="99">
        <f t="shared" si="2"/>
        <v>9.0502132755717543E-3</v>
      </c>
      <c r="Z16" s="224">
        <f t="shared" si="3"/>
        <v>0.88130786220975477</v>
      </c>
      <c r="AA16">
        <f>$A$6^A16</f>
        <v>9765625</v>
      </c>
      <c r="AB16">
        <f>SUM(AA7:AA16)</f>
        <v>12207030</v>
      </c>
      <c r="AC16">
        <f t="shared" si="0"/>
        <v>7.219674746517005E-8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117" priority="19" operator="lessThanOrEqual">
      <formula>0</formula>
    </cfRule>
    <cfRule type="cellIs" dxfId="116" priority="20" operator="greaterThan">
      <formula>0</formula>
    </cfRule>
  </conditionalFormatting>
  <conditionalFormatting sqref="X7:Y16">
    <cfRule type="cellIs" dxfId="115" priority="1" operator="lessThanOrEqual">
      <formula>0</formula>
    </cfRule>
    <cfRule type="cellIs" dxfId="11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48"/>
  <sheetViews>
    <sheetView zoomScale="70" zoomScaleNormal="70" zoomScalePageLayoutView="80" workbookViewId="0">
      <selection activeCell="B13" sqref="B13"/>
    </sheetView>
  </sheetViews>
  <sheetFormatPr defaultColWidth="11" defaultRowHeight="15.75" x14ac:dyDescent="0.25"/>
  <cols>
    <col min="1" max="1" width="16.75" bestFit="1" customWidth="1"/>
    <col min="2" max="2" width="15.25" bestFit="1" customWidth="1"/>
    <col min="3" max="3" width="13.5" bestFit="1" customWidth="1"/>
    <col min="4" max="10" width="13.75" customWidth="1"/>
    <col min="11" max="22" width="4.75" customWidth="1"/>
    <col min="25" max="25" width="11.875" bestFit="1" customWidth="1"/>
    <col min="28" max="28" width="12.5" bestFit="1" customWidth="1"/>
  </cols>
  <sheetData>
    <row r="1" spans="1:28" ht="24" thickBot="1" x14ac:dyDescent="0.4">
      <c r="A1" s="532" t="s">
        <v>118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4"/>
    </row>
    <row r="2" spans="1:28" ht="21.75" thickBot="1" x14ac:dyDescent="0.4">
      <c r="A2" s="542" t="s">
        <v>49</v>
      </c>
      <c r="B2" s="543"/>
      <c r="C2" s="543"/>
      <c r="D2" s="544" t="s">
        <v>51</v>
      </c>
      <c r="E2" s="544"/>
      <c r="F2" s="544"/>
      <c r="G2" s="544"/>
      <c r="H2" s="544"/>
      <c r="I2" s="544"/>
      <c r="J2" s="544"/>
      <c r="L2" s="537" t="s">
        <v>23</v>
      </c>
      <c r="M2" s="537"/>
      <c r="N2" s="537"/>
      <c r="O2" s="537"/>
      <c r="P2" s="537"/>
      <c r="Q2" s="537"/>
      <c r="R2" s="537"/>
      <c r="S2" s="537"/>
      <c r="T2" s="537"/>
      <c r="U2" s="537"/>
      <c r="V2" s="537"/>
      <c r="X2" s="502" t="s">
        <v>326</v>
      </c>
      <c r="Y2" s="528"/>
      <c r="Z2" s="528"/>
      <c r="AA2" s="528"/>
      <c r="AB2" s="503"/>
    </row>
    <row r="3" spans="1:28" ht="16.5" thickBot="1" x14ac:dyDescent="0.3">
      <c r="A3" s="241" t="s">
        <v>61</v>
      </c>
      <c r="B3" s="120" t="s">
        <v>59</v>
      </c>
      <c r="C3" s="128"/>
      <c r="D3" s="243" t="s">
        <v>59</v>
      </c>
      <c r="E3" s="118" t="s">
        <v>60</v>
      </c>
      <c r="F3" s="118" t="s">
        <v>83</v>
      </c>
      <c r="G3" s="118"/>
      <c r="H3" s="118"/>
      <c r="I3" s="118"/>
      <c r="J3" s="118"/>
      <c r="K3" s="1"/>
      <c r="L3" s="48" t="s">
        <v>9</v>
      </c>
      <c r="M3" s="48" t="s">
        <v>22</v>
      </c>
      <c r="N3" s="48">
        <v>2</v>
      </c>
      <c r="O3" s="48">
        <v>3</v>
      </c>
      <c r="P3" s="48">
        <v>4</v>
      </c>
      <c r="Q3" s="48">
        <v>5</v>
      </c>
      <c r="R3" s="48">
        <v>6</v>
      </c>
      <c r="S3" s="48">
        <v>7</v>
      </c>
      <c r="T3" s="48">
        <v>8</v>
      </c>
      <c r="U3" s="48">
        <v>9</v>
      </c>
      <c r="V3" s="48">
        <v>10</v>
      </c>
      <c r="X3" s="430" t="s">
        <v>321</v>
      </c>
      <c r="Y3" s="431" t="s">
        <v>312</v>
      </c>
      <c r="Z3" s="431" t="s">
        <v>322</v>
      </c>
      <c r="AA3" s="431" t="s">
        <v>323</v>
      </c>
      <c r="AB3" s="432" t="s">
        <v>324</v>
      </c>
    </row>
    <row r="4" spans="1:28" ht="16.5" thickBot="1" x14ac:dyDescent="0.3">
      <c r="A4" s="241" t="s">
        <v>119</v>
      </c>
      <c r="B4" s="121" t="s">
        <v>6</v>
      </c>
      <c r="C4" s="128"/>
      <c r="D4" s="118" t="s">
        <v>50</v>
      </c>
      <c r="E4" s="118" t="s">
        <v>6</v>
      </c>
      <c r="F4" s="118"/>
      <c r="G4" s="118"/>
      <c r="H4" s="118"/>
      <c r="I4" s="118"/>
      <c r="J4" s="118"/>
      <c r="K4" s="1"/>
      <c r="L4" s="48" t="s">
        <v>20</v>
      </c>
      <c r="M4" s="49" t="str">
        <f>Summary!C4</f>
        <v>H</v>
      </c>
      <c r="N4" s="49" t="str">
        <f>Summary!D4</f>
        <v>H</v>
      </c>
      <c r="O4" s="49" t="str">
        <f>Summary!E4</f>
        <v>H</v>
      </c>
      <c r="P4" s="49" t="str">
        <f>Summary!F4</f>
        <v>H</v>
      </c>
      <c r="Q4" s="49" t="str">
        <f>Summary!G4</f>
        <v>H</v>
      </c>
      <c r="R4" s="49" t="str">
        <f>Summary!H4</f>
        <v>H</v>
      </c>
      <c r="S4" s="49" t="str">
        <f>Summary!I4</f>
        <v>H</v>
      </c>
      <c r="T4" s="49" t="str">
        <f>Summary!J4</f>
        <v>H</v>
      </c>
      <c r="U4" s="49" t="str">
        <f>Summary!K4</f>
        <v>H</v>
      </c>
      <c r="V4" s="49" t="str">
        <f>Summary!L4</f>
        <v>H</v>
      </c>
      <c r="X4" s="2">
        <v>10</v>
      </c>
      <c r="Y4" s="429">
        <f>X4*30</f>
        <v>300</v>
      </c>
      <c r="Z4" s="2">
        <f>X4+10</f>
        <v>20</v>
      </c>
      <c r="AA4" s="2">
        <f>Z4*12</f>
        <v>240</v>
      </c>
      <c r="AB4" s="429">
        <f>Y4+AA4</f>
        <v>540</v>
      </c>
    </row>
    <row r="5" spans="1:28" ht="16.5" thickBot="1" x14ac:dyDescent="0.3">
      <c r="A5" s="241" t="s">
        <v>187</v>
      </c>
      <c r="B5" s="121">
        <v>6</v>
      </c>
      <c r="C5" s="128"/>
      <c r="D5" s="118" t="s">
        <v>188</v>
      </c>
      <c r="E5" s="118" t="s">
        <v>189</v>
      </c>
      <c r="F5" s="118"/>
      <c r="G5" s="118"/>
      <c r="H5" s="118"/>
      <c r="I5" s="118"/>
      <c r="J5" s="118"/>
      <c r="K5" s="1"/>
      <c r="L5" s="48">
        <v>9</v>
      </c>
      <c r="M5" s="49" t="str">
        <f>Summary!C5</f>
        <v>H</v>
      </c>
      <c r="N5" s="49" t="str">
        <f>Summary!D5</f>
        <v>H</v>
      </c>
      <c r="O5" s="49" t="str">
        <f>Summary!E5</f>
        <v>D</v>
      </c>
      <c r="P5" s="49" t="str">
        <f>Summary!F5</f>
        <v>D</v>
      </c>
      <c r="Q5" s="49" t="str">
        <f>Summary!G5</f>
        <v>D</v>
      </c>
      <c r="R5" s="49" t="str">
        <f>Summary!H5</f>
        <v>D</v>
      </c>
      <c r="S5" s="49" t="str">
        <f>Summary!I5</f>
        <v>H</v>
      </c>
      <c r="T5" s="49" t="str">
        <f>Summary!J5</f>
        <v>H</v>
      </c>
      <c r="U5" s="49" t="str">
        <f>Summary!K5</f>
        <v>H</v>
      </c>
      <c r="V5" s="49" t="str">
        <f>Summary!L5</f>
        <v>H</v>
      </c>
      <c r="X5" s="1">
        <f>X4+10</f>
        <v>20</v>
      </c>
      <c r="Y5" s="428">
        <f>AB4</f>
        <v>540</v>
      </c>
      <c r="Z5" s="1">
        <f>X5+10</f>
        <v>30</v>
      </c>
      <c r="AA5" s="1">
        <f>Z5*12</f>
        <v>360</v>
      </c>
      <c r="AB5" s="428">
        <f>Y5+AA5</f>
        <v>900</v>
      </c>
    </row>
    <row r="6" spans="1:28" ht="16.5" thickBot="1" x14ac:dyDescent="0.3">
      <c r="A6" s="241" t="s">
        <v>203</v>
      </c>
      <c r="B6" s="121">
        <v>4</v>
      </c>
      <c r="C6" s="128" t="str">
        <f>"True Count: " &amp; B6-4</f>
        <v>True Count: 0</v>
      </c>
      <c r="D6" s="118" t="s">
        <v>80</v>
      </c>
      <c r="E6" s="118" t="s">
        <v>79</v>
      </c>
      <c r="F6" s="118"/>
      <c r="G6" s="118"/>
      <c r="H6" s="118"/>
      <c r="I6" s="118"/>
      <c r="J6" s="118"/>
      <c r="K6" s="1"/>
      <c r="L6" s="48">
        <v>10</v>
      </c>
      <c r="M6" s="49" t="str">
        <f>Summary!C6</f>
        <v>H</v>
      </c>
      <c r="N6" s="49" t="str">
        <f>Summary!D6</f>
        <v>D</v>
      </c>
      <c r="O6" s="49" t="str">
        <f>Summary!E6</f>
        <v>D</v>
      </c>
      <c r="P6" s="49" t="str">
        <f>Summary!F6</f>
        <v>D</v>
      </c>
      <c r="Q6" s="49" t="str">
        <f>Summary!G6</f>
        <v>D</v>
      </c>
      <c r="R6" s="49" t="str">
        <f>Summary!H6</f>
        <v>D</v>
      </c>
      <c r="S6" s="49" t="str">
        <f>Summary!I6</f>
        <v>D</v>
      </c>
      <c r="T6" s="49" t="str">
        <f>Summary!J6</f>
        <v>D</v>
      </c>
      <c r="U6" s="49" t="str">
        <f>Summary!K6</f>
        <v>D</v>
      </c>
      <c r="V6" s="49" t="str">
        <f>Summary!L6</f>
        <v>H</v>
      </c>
      <c r="X6" s="1">
        <f t="shared" ref="X6:X13" si="0">X5+10</f>
        <v>30</v>
      </c>
      <c r="Y6" s="428">
        <f t="shared" ref="Y6:Y13" si="1">AB5</f>
        <v>900</v>
      </c>
      <c r="Z6" s="1">
        <f t="shared" ref="Z6:Z13" si="2">X6+10</f>
        <v>40</v>
      </c>
      <c r="AA6" s="1">
        <f t="shared" ref="AA6:AA13" si="3">Z6*12</f>
        <v>480</v>
      </c>
      <c r="AB6" s="428">
        <f t="shared" ref="AB6:AB13" si="4">Y6+AA6</f>
        <v>1380</v>
      </c>
    </row>
    <row r="7" spans="1:28" ht="16.5" thickBot="1" x14ac:dyDescent="0.3">
      <c r="A7" s="241" t="s">
        <v>52</v>
      </c>
      <c r="B7" s="121" t="s">
        <v>72</v>
      </c>
      <c r="C7" s="128"/>
      <c r="D7" s="118" t="s">
        <v>72</v>
      </c>
      <c r="E7" s="118" t="s">
        <v>53</v>
      </c>
      <c r="F7" s="118"/>
      <c r="G7" s="118"/>
      <c r="H7" s="118"/>
      <c r="I7" s="118"/>
      <c r="J7" s="118"/>
      <c r="K7" s="1"/>
      <c r="L7" s="48">
        <v>11</v>
      </c>
      <c r="M7" s="49" t="str">
        <f>Summary!C7</f>
        <v>H</v>
      </c>
      <c r="N7" s="49" t="str">
        <f>Summary!D7</f>
        <v>D</v>
      </c>
      <c r="O7" s="49" t="str">
        <f>Summary!E7</f>
        <v>D</v>
      </c>
      <c r="P7" s="49" t="str">
        <f>Summary!F7</f>
        <v>D</v>
      </c>
      <c r="Q7" s="49" t="str">
        <f>Summary!G7</f>
        <v>D</v>
      </c>
      <c r="R7" s="49" t="str">
        <f>Summary!H7</f>
        <v>D</v>
      </c>
      <c r="S7" s="49" t="str">
        <f>Summary!I7</f>
        <v>D</v>
      </c>
      <c r="T7" s="49" t="str">
        <f>Summary!J7</f>
        <v>D</v>
      </c>
      <c r="U7" s="49" t="str">
        <f>Summary!K7</f>
        <v>D</v>
      </c>
      <c r="V7" s="49" t="str">
        <f>Summary!L7</f>
        <v>H</v>
      </c>
      <c r="X7" s="1">
        <f t="shared" si="0"/>
        <v>40</v>
      </c>
      <c r="Y7" s="428">
        <f t="shared" si="1"/>
        <v>1380</v>
      </c>
      <c r="Z7" s="1">
        <f t="shared" si="2"/>
        <v>50</v>
      </c>
      <c r="AA7" s="1">
        <f t="shared" si="3"/>
        <v>600</v>
      </c>
      <c r="AB7" s="428">
        <f t="shared" si="4"/>
        <v>1980</v>
      </c>
    </row>
    <row r="8" spans="1:28" ht="16.5" thickBot="1" x14ac:dyDescent="0.3">
      <c r="A8" s="241" t="s">
        <v>58</v>
      </c>
      <c r="B8" s="121" t="s">
        <v>55</v>
      </c>
      <c r="C8" s="128"/>
      <c r="D8" s="118" t="s">
        <v>54</v>
      </c>
      <c r="E8" s="118" t="s">
        <v>55</v>
      </c>
      <c r="F8" s="118"/>
      <c r="G8" s="118"/>
      <c r="H8" s="118"/>
      <c r="I8" s="118"/>
      <c r="J8" s="118"/>
      <c r="K8" s="1"/>
      <c r="L8" s="48">
        <v>12</v>
      </c>
      <c r="M8" s="49" t="str">
        <f>Summary!C8</f>
        <v>H</v>
      </c>
      <c r="N8" s="49" t="str">
        <f>Summary!D8</f>
        <v>H</v>
      </c>
      <c r="O8" s="49" t="str">
        <f>Summary!E8</f>
        <v>H</v>
      </c>
      <c r="P8" s="49" t="str">
        <f>Summary!F8</f>
        <v>S</v>
      </c>
      <c r="Q8" s="49" t="str">
        <f>Summary!G8</f>
        <v>S</v>
      </c>
      <c r="R8" s="49" t="str">
        <f>Summary!H8</f>
        <v>S</v>
      </c>
      <c r="S8" s="49" t="str">
        <f>Summary!I8</f>
        <v>H</v>
      </c>
      <c r="T8" s="49" t="str">
        <f>Summary!J8</f>
        <v>H</v>
      </c>
      <c r="U8" s="49" t="str">
        <f>Summary!K8</f>
        <v>H</v>
      </c>
      <c r="V8" s="49" t="str">
        <f>Summary!L8</f>
        <v>H</v>
      </c>
      <c r="X8" s="1">
        <f t="shared" si="0"/>
        <v>50</v>
      </c>
      <c r="Y8" s="428">
        <f t="shared" si="1"/>
        <v>1980</v>
      </c>
      <c r="Z8" s="1">
        <f t="shared" si="2"/>
        <v>60</v>
      </c>
      <c r="AA8" s="1">
        <f t="shared" si="3"/>
        <v>720</v>
      </c>
      <c r="AB8" s="428">
        <f t="shared" si="4"/>
        <v>2700</v>
      </c>
    </row>
    <row r="9" spans="1:28" ht="16.5" thickBot="1" x14ac:dyDescent="0.3">
      <c r="A9" s="241" t="s">
        <v>56</v>
      </c>
      <c r="B9" s="121" t="s">
        <v>55</v>
      </c>
      <c r="C9" s="128"/>
      <c r="D9" s="118" t="s">
        <v>54</v>
      </c>
      <c r="E9" s="118" t="s">
        <v>55</v>
      </c>
      <c r="F9" s="118"/>
      <c r="G9" s="118"/>
      <c r="H9" s="118"/>
      <c r="I9" s="118"/>
      <c r="J9" s="118"/>
      <c r="K9" s="1"/>
      <c r="L9" s="48">
        <v>13</v>
      </c>
      <c r="M9" s="49" t="str">
        <f>Summary!C9</f>
        <v>H</v>
      </c>
      <c r="N9" s="49" t="str">
        <f>Summary!D9</f>
        <v>S</v>
      </c>
      <c r="O9" s="49" t="str">
        <f>Summary!E9</f>
        <v>S</v>
      </c>
      <c r="P9" s="49" t="str">
        <f>Summary!F9</f>
        <v>S</v>
      </c>
      <c r="Q9" s="49" t="str">
        <f>Summary!G9</f>
        <v>S</v>
      </c>
      <c r="R9" s="49" t="str">
        <f>Summary!H9</f>
        <v>S</v>
      </c>
      <c r="S9" s="49" t="str">
        <f>Summary!I9</f>
        <v>H</v>
      </c>
      <c r="T9" s="49" t="str">
        <f>Summary!J9</f>
        <v>H</v>
      </c>
      <c r="U9" s="49" t="str">
        <f>Summary!K9</f>
        <v>H</v>
      </c>
      <c r="V9" s="49" t="str">
        <f>Summary!L9</f>
        <v>H</v>
      </c>
      <c r="X9" s="1">
        <f t="shared" si="0"/>
        <v>60</v>
      </c>
      <c r="Y9" s="428">
        <f t="shared" si="1"/>
        <v>2700</v>
      </c>
      <c r="Z9" s="1">
        <f t="shared" si="2"/>
        <v>70</v>
      </c>
      <c r="AA9" s="1">
        <f t="shared" si="3"/>
        <v>840</v>
      </c>
      <c r="AB9" s="428">
        <f t="shared" si="4"/>
        <v>3540</v>
      </c>
    </row>
    <row r="10" spans="1:28" ht="16.5" thickBot="1" x14ac:dyDescent="0.3">
      <c r="A10" s="241" t="s">
        <v>71</v>
      </c>
      <c r="B10" s="121" t="s">
        <v>55</v>
      </c>
      <c r="C10" s="128"/>
      <c r="D10" s="118" t="s">
        <v>54</v>
      </c>
      <c r="E10" s="118" t="s">
        <v>55</v>
      </c>
      <c r="F10" s="118"/>
      <c r="G10" s="118"/>
      <c r="H10" s="118"/>
      <c r="I10" s="118"/>
      <c r="J10" s="118"/>
      <c r="K10" s="1"/>
      <c r="L10" s="48">
        <v>14</v>
      </c>
      <c r="M10" s="49" t="str">
        <f>Summary!C10</f>
        <v>H</v>
      </c>
      <c r="N10" s="49" t="str">
        <f>Summary!D10</f>
        <v>S</v>
      </c>
      <c r="O10" s="49" t="str">
        <f>Summary!E10</f>
        <v>S</v>
      </c>
      <c r="P10" s="49" t="str">
        <f>Summary!F10</f>
        <v>S</v>
      </c>
      <c r="Q10" s="49" t="str">
        <f>Summary!G10</f>
        <v>S</v>
      </c>
      <c r="R10" s="49" t="str">
        <f>Summary!H10</f>
        <v>S</v>
      </c>
      <c r="S10" s="49" t="str">
        <f>Summary!I10</f>
        <v>H</v>
      </c>
      <c r="T10" s="49" t="str">
        <f>Summary!J10</f>
        <v>H</v>
      </c>
      <c r="U10" s="49" t="str">
        <f>Summary!K10</f>
        <v>H</v>
      </c>
      <c r="V10" s="49" t="str">
        <f>Summary!L10</f>
        <v>H</v>
      </c>
      <c r="X10" s="1">
        <f>X9+10</f>
        <v>70</v>
      </c>
      <c r="Y10" s="428">
        <f>AB9</f>
        <v>3540</v>
      </c>
      <c r="Z10" s="1">
        <f t="shared" si="2"/>
        <v>80</v>
      </c>
      <c r="AA10" s="1">
        <f t="shared" si="3"/>
        <v>960</v>
      </c>
      <c r="AB10" s="428">
        <f t="shared" si="4"/>
        <v>4500</v>
      </c>
    </row>
    <row r="11" spans="1:28" ht="16.5" thickBot="1" x14ac:dyDescent="0.3">
      <c r="A11" s="241" t="s">
        <v>49</v>
      </c>
      <c r="B11" s="121" t="s">
        <v>62</v>
      </c>
      <c r="C11" s="128"/>
      <c r="D11" s="118" t="s">
        <v>63</v>
      </c>
      <c r="E11" s="118" t="s">
        <v>62</v>
      </c>
      <c r="F11" s="118"/>
      <c r="G11" s="118"/>
      <c r="H11" s="118"/>
      <c r="I11" s="118"/>
      <c r="J11" s="118"/>
      <c r="K11" s="1"/>
      <c r="L11" s="48">
        <v>15</v>
      </c>
      <c r="M11" s="49" t="str">
        <f>Summary!C11</f>
        <v>H</v>
      </c>
      <c r="N11" s="49" t="str">
        <f>Summary!D11</f>
        <v>S</v>
      </c>
      <c r="O11" s="49" t="str">
        <f>Summary!E11</f>
        <v>S</v>
      </c>
      <c r="P11" s="49" t="str">
        <f>Summary!F11</f>
        <v>S</v>
      </c>
      <c r="Q11" s="49" t="str">
        <f>Summary!G11</f>
        <v>S</v>
      </c>
      <c r="R11" s="49" t="str">
        <f>Summary!H11</f>
        <v>S</v>
      </c>
      <c r="S11" s="49" t="str">
        <f>Summary!I11</f>
        <v>H</v>
      </c>
      <c r="T11" s="49" t="str">
        <f>Summary!J11</f>
        <v>H</v>
      </c>
      <c r="U11" s="49" t="str">
        <f>Summary!K11</f>
        <v>H</v>
      </c>
      <c r="V11" s="49" t="str">
        <f>Summary!L11</f>
        <v>H</v>
      </c>
      <c r="X11" s="1">
        <f t="shared" si="0"/>
        <v>80</v>
      </c>
      <c r="Y11" s="428">
        <f t="shared" si="1"/>
        <v>4500</v>
      </c>
      <c r="Z11" s="1">
        <f t="shared" si="2"/>
        <v>90</v>
      </c>
      <c r="AA11" s="1">
        <f t="shared" si="3"/>
        <v>1080</v>
      </c>
      <c r="AB11" s="428">
        <f t="shared" si="4"/>
        <v>5580</v>
      </c>
    </row>
    <row r="12" spans="1:28" ht="16.5" thickBot="1" x14ac:dyDescent="0.3">
      <c r="A12" s="241" t="s">
        <v>69</v>
      </c>
      <c r="B12" s="121">
        <v>2</v>
      </c>
      <c r="C12" s="128" t="s">
        <v>70</v>
      </c>
      <c r="D12" s="118" t="s">
        <v>57</v>
      </c>
      <c r="E12" s="118" t="s">
        <v>78</v>
      </c>
      <c r="F12" s="118"/>
      <c r="G12" s="118"/>
      <c r="H12" s="118"/>
      <c r="I12" s="118"/>
      <c r="J12" s="118"/>
      <c r="K12" s="1"/>
      <c r="L12" s="48">
        <v>16</v>
      </c>
      <c r="M12" s="49" t="str">
        <f>Summary!C12</f>
        <v>S</v>
      </c>
      <c r="N12" s="49" t="str">
        <f>Summary!D12</f>
        <v>S</v>
      </c>
      <c r="O12" s="49" t="str">
        <f>Summary!E12</f>
        <v>S</v>
      </c>
      <c r="P12" s="49" t="str">
        <f>Summary!F12</f>
        <v>S</v>
      </c>
      <c r="Q12" s="49" t="str">
        <f>Summary!G12</f>
        <v>S</v>
      </c>
      <c r="R12" s="49" t="str">
        <f>Summary!H12</f>
        <v>S</v>
      </c>
      <c r="S12" s="49" t="str">
        <f>Summary!I12</f>
        <v>H</v>
      </c>
      <c r="T12" s="49" t="str">
        <f>Summary!J12</f>
        <v>H</v>
      </c>
      <c r="U12" s="49" t="str">
        <f>Summary!K12</f>
        <v>H</v>
      </c>
      <c r="V12" s="49" t="str">
        <f>Summary!L12</f>
        <v>H</v>
      </c>
      <c r="X12" s="1">
        <f t="shared" si="0"/>
        <v>90</v>
      </c>
      <c r="Y12" s="428">
        <f t="shared" si="1"/>
        <v>5580</v>
      </c>
      <c r="Z12" s="1">
        <f t="shared" si="2"/>
        <v>100</v>
      </c>
      <c r="AA12" s="1">
        <f t="shared" si="3"/>
        <v>1200</v>
      </c>
      <c r="AB12" s="428">
        <f t="shared" si="4"/>
        <v>6780</v>
      </c>
    </row>
    <row r="13" spans="1:28" ht="16.5" thickBot="1" x14ac:dyDescent="0.3">
      <c r="A13" s="241" t="s">
        <v>77</v>
      </c>
      <c r="B13" s="121" t="s">
        <v>55</v>
      </c>
      <c r="C13" s="128"/>
      <c r="D13" s="118" t="s">
        <v>54</v>
      </c>
      <c r="E13" s="118" t="s">
        <v>55</v>
      </c>
      <c r="F13" s="118"/>
      <c r="G13" s="118"/>
      <c r="H13" s="118"/>
      <c r="I13" s="118"/>
      <c r="J13" s="118"/>
      <c r="K13" s="1"/>
      <c r="L13" s="48" t="s">
        <v>21</v>
      </c>
      <c r="M13" s="49" t="str">
        <f>Summary!C13</f>
        <v>S</v>
      </c>
      <c r="N13" s="49" t="str">
        <f>Summary!D13</f>
        <v>S</v>
      </c>
      <c r="O13" s="49" t="str">
        <f>Summary!E13</f>
        <v>S</v>
      </c>
      <c r="P13" s="49" t="str">
        <f>Summary!F13</f>
        <v>S</v>
      </c>
      <c r="Q13" s="49" t="str">
        <f>Summary!G13</f>
        <v>S</v>
      </c>
      <c r="R13" s="49" t="str">
        <f>Summary!H13</f>
        <v>S</v>
      </c>
      <c r="S13" s="49" t="str">
        <f>Summary!I13</f>
        <v>S</v>
      </c>
      <c r="T13" s="49" t="str">
        <f>Summary!J13</f>
        <v>S</v>
      </c>
      <c r="U13" s="49" t="str">
        <f>Summary!K13</f>
        <v>S</v>
      </c>
      <c r="V13" s="49" t="str">
        <f>Summary!L13</f>
        <v>S</v>
      </c>
      <c r="X13" s="1">
        <f t="shared" si="0"/>
        <v>100</v>
      </c>
      <c r="Y13" s="428">
        <f t="shared" si="1"/>
        <v>6780</v>
      </c>
      <c r="Z13" s="1">
        <f t="shared" si="2"/>
        <v>110</v>
      </c>
      <c r="AA13" s="1">
        <f t="shared" si="3"/>
        <v>1320</v>
      </c>
      <c r="AB13" s="428">
        <f t="shared" si="4"/>
        <v>8100</v>
      </c>
    </row>
    <row r="14" spans="1:28" ht="16.5" thickBot="1" x14ac:dyDescent="0.3">
      <c r="A14" s="241" t="s">
        <v>85</v>
      </c>
      <c r="B14" s="121" t="s">
        <v>82</v>
      </c>
      <c r="C14" s="128"/>
      <c r="D14" s="118" t="s">
        <v>81</v>
      </c>
      <c r="E14" s="118" t="s">
        <v>82</v>
      </c>
      <c r="F14" s="118"/>
      <c r="G14" s="118"/>
      <c r="H14" s="118"/>
      <c r="I14" s="118"/>
      <c r="J14" s="118"/>
      <c r="K14" s="1"/>
      <c r="L14" s="48" t="s">
        <v>4</v>
      </c>
      <c r="M14" s="48" t="s">
        <v>22</v>
      </c>
      <c r="N14" s="48">
        <v>2</v>
      </c>
      <c r="O14" s="48">
        <v>3</v>
      </c>
      <c r="P14" s="48">
        <v>4</v>
      </c>
      <c r="Q14" s="48">
        <v>5</v>
      </c>
      <c r="R14" s="48">
        <v>6</v>
      </c>
      <c r="S14" s="48">
        <v>7</v>
      </c>
      <c r="T14" s="48">
        <v>8</v>
      </c>
      <c r="U14" s="48">
        <v>9</v>
      </c>
      <c r="V14" s="48">
        <v>10</v>
      </c>
    </row>
    <row r="15" spans="1:28" ht="16.5" thickBot="1" x14ac:dyDescent="0.3">
      <c r="A15" s="241" t="s">
        <v>86</v>
      </c>
      <c r="B15" s="121" t="s">
        <v>87</v>
      </c>
      <c r="C15" s="128"/>
      <c r="D15" s="118" t="s">
        <v>87</v>
      </c>
      <c r="E15" s="118" t="s">
        <v>88</v>
      </c>
      <c r="F15" s="118"/>
      <c r="G15" s="118"/>
      <c r="H15" s="118"/>
      <c r="I15" s="118"/>
      <c r="J15" s="118"/>
      <c r="K15" s="1"/>
      <c r="L15" s="48">
        <v>13</v>
      </c>
      <c r="M15" s="49" t="str">
        <f>Summary!C15</f>
        <v>H</v>
      </c>
      <c r="N15" s="49" t="str">
        <f>Summary!D15</f>
        <v>H</v>
      </c>
      <c r="O15" s="49" t="str">
        <f>Summary!E15</f>
        <v>H</v>
      </c>
      <c r="P15" s="49" t="str">
        <f>Summary!F15</f>
        <v>H</v>
      </c>
      <c r="Q15" s="49" t="str">
        <f>Summary!G15</f>
        <v>H</v>
      </c>
      <c r="R15" s="49" t="str">
        <f>Summary!H15</f>
        <v>D</v>
      </c>
      <c r="S15" s="49" t="str">
        <f>Summary!I15</f>
        <v>H</v>
      </c>
      <c r="T15" s="49" t="str">
        <f>Summary!J15</f>
        <v>H</v>
      </c>
      <c r="U15" s="49" t="str">
        <f>Summary!K15</f>
        <v>H</v>
      </c>
      <c r="V15" s="49" t="str">
        <f>Summary!L15</f>
        <v>H</v>
      </c>
      <c r="X15" s="529" t="s">
        <v>327</v>
      </c>
      <c r="Y15" s="530"/>
      <c r="Z15" s="530"/>
      <c r="AA15" s="530"/>
      <c r="AB15" s="531"/>
    </row>
    <row r="16" spans="1:28" ht="16.5" thickBot="1" x14ac:dyDescent="0.3">
      <c r="A16" s="241" t="s">
        <v>111</v>
      </c>
      <c r="B16" s="121" t="s">
        <v>82</v>
      </c>
      <c r="C16" s="128"/>
      <c r="D16" s="118" t="s">
        <v>81</v>
      </c>
      <c r="E16" s="118" t="s">
        <v>112</v>
      </c>
      <c r="F16" s="118" t="s">
        <v>82</v>
      </c>
      <c r="G16" s="118"/>
      <c r="H16" s="118"/>
      <c r="I16" s="118"/>
      <c r="J16" s="118"/>
      <c r="K16" s="1"/>
      <c r="L16" s="48">
        <v>14</v>
      </c>
      <c r="M16" s="49" t="str">
        <f>Summary!C16</f>
        <v>H</v>
      </c>
      <c r="N16" s="49" t="str">
        <f>Summary!D16</f>
        <v>H</v>
      </c>
      <c r="O16" s="49" t="str">
        <f>Summary!E16</f>
        <v>H</v>
      </c>
      <c r="P16" s="49" t="str">
        <f>Summary!F16</f>
        <v>H</v>
      </c>
      <c r="Q16" s="49" t="str">
        <f>Summary!G16</f>
        <v>D</v>
      </c>
      <c r="R16" s="49" t="str">
        <f>Summary!H16</f>
        <v>D</v>
      </c>
      <c r="S16" s="49" t="str">
        <f>Summary!I16</f>
        <v>H</v>
      </c>
      <c r="T16" s="49" t="str">
        <f>Summary!J16</f>
        <v>H</v>
      </c>
      <c r="U16" s="49" t="str">
        <f>Summary!K16</f>
        <v>H</v>
      </c>
      <c r="V16" s="49" t="str">
        <f>Summary!L16</f>
        <v>H</v>
      </c>
      <c r="X16" s="94" t="s">
        <v>321</v>
      </c>
      <c r="Y16" s="109" t="s">
        <v>312</v>
      </c>
      <c r="Z16" s="109" t="s">
        <v>322</v>
      </c>
      <c r="AA16" s="109" t="s">
        <v>323</v>
      </c>
      <c r="AB16" s="10" t="s">
        <v>324</v>
      </c>
    </row>
    <row r="17" spans="1:28" ht="16.5" thickBot="1" x14ac:dyDescent="0.3">
      <c r="A17" s="241" t="s">
        <v>110</v>
      </c>
      <c r="B17" s="121" t="s">
        <v>82</v>
      </c>
      <c r="C17" s="128"/>
      <c r="D17" s="118" t="s">
        <v>81</v>
      </c>
      <c r="E17" s="118" t="s">
        <v>112</v>
      </c>
      <c r="F17" s="118" t="s">
        <v>82</v>
      </c>
      <c r="G17" s="118"/>
      <c r="H17" s="118"/>
      <c r="I17" s="118"/>
      <c r="J17" s="118"/>
      <c r="K17" s="1"/>
      <c r="L17" s="48">
        <v>15</v>
      </c>
      <c r="M17" s="49" t="str">
        <f>Summary!C17</f>
        <v>H</v>
      </c>
      <c r="N17" s="49" t="str">
        <f>Summary!D17</f>
        <v>H</v>
      </c>
      <c r="O17" s="49" t="str">
        <f>Summary!E17</f>
        <v>H</v>
      </c>
      <c r="P17" s="49" t="str">
        <f>Summary!F17</f>
        <v>H</v>
      </c>
      <c r="Q17" s="49" t="str">
        <f>Summary!G17</f>
        <v>D</v>
      </c>
      <c r="R17" s="49" t="str">
        <f>Summary!H17</f>
        <v>D</v>
      </c>
      <c r="S17" s="49" t="str">
        <f>Summary!I17</f>
        <v>H</v>
      </c>
      <c r="T17" s="49" t="str">
        <f>Summary!J17</f>
        <v>H</v>
      </c>
      <c r="U17" s="49" t="str">
        <f>Summary!K17</f>
        <v>H</v>
      </c>
      <c r="V17" s="49" t="str">
        <f>Summary!L17</f>
        <v>H</v>
      </c>
      <c r="X17" s="2">
        <v>10</v>
      </c>
      <c r="Y17" s="429">
        <f>X17*100</f>
        <v>1000</v>
      </c>
      <c r="Z17" s="2">
        <f>X17+10</f>
        <v>20</v>
      </c>
      <c r="AA17" s="429">
        <f>Z17*84</f>
        <v>1680</v>
      </c>
      <c r="AB17" s="429">
        <f>Y17+AA17</f>
        <v>2680</v>
      </c>
    </row>
    <row r="18" spans="1:28" x14ac:dyDescent="0.25">
      <c r="A18" s="241" t="s">
        <v>84</v>
      </c>
      <c r="B18" s="121">
        <v>2</v>
      </c>
      <c r="C18" s="128" t="s">
        <v>70</v>
      </c>
      <c r="D18" s="118" t="s">
        <v>57</v>
      </c>
      <c r="E18" s="118" t="s">
        <v>78</v>
      </c>
      <c r="F18" s="118"/>
      <c r="G18" s="118"/>
      <c r="H18" s="118"/>
      <c r="I18" s="118"/>
      <c r="J18" s="118"/>
      <c r="K18" s="128"/>
      <c r="L18" s="48">
        <v>16</v>
      </c>
      <c r="M18" s="49" t="str">
        <f>Summary!C18</f>
        <v>H</v>
      </c>
      <c r="N18" s="49" t="str">
        <f>Summary!D18</f>
        <v>H</v>
      </c>
      <c r="O18" s="49" t="str">
        <f>Summary!E18</f>
        <v>H</v>
      </c>
      <c r="P18" s="49" t="str">
        <f>Summary!F18</f>
        <v>D</v>
      </c>
      <c r="Q18" s="49" t="str">
        <f>Summary!G18</f>
        <v>D</v>
      </c>
      <c r="R18" s="49" t="str">
        <f>Summary!H18</f>
        <v>D</v>
      </c>
      <c r="S18" s="49" t="str">
        <f>Summary!I18</f>
        <v>H</v>
      </c>
      <c r="T18" s="49" t="str">
        <f>Summary!J18</f>
        <v>H</v>
      </c>
      <c r="U18" s="49" t="str">
        <f>Summary!K18</f>
        <v>H</v>
      </c>
      <c r="V18" s="49" t="str">
        <f>Summary!L18</f>
        <v>H</v>
      </c>
      <c r="X18" s="1">
        <f>X17+10</f>
        <v>20</v>
      </c>
      <c r="Y18" s="428">
        <f>AB17</f>
        <v>2680</v>
      </c>
      <c r="Z18" s="1">
        <f>X18+10</f>
        <v>30</v>
      </c>
      <c r="AA18" s="428">
        <f>Z18*84</f>
        <v>2520</v>
      </c>
      <c r="AB18" s="428">
        <f>Y18+AA18</f>
        <v>5200</v>
      </c>
    </row>
    <row r="19" spans="1:28" x14ac:dyDescent="0.25">
      <c r="A19" s="545" t="s">
        <v>224</v>
      </c>
      <c r="B19" s="545"/>
      <c r="C19" s="545"/>
      <c r="D19" s="545"/>
      <c r="E19" s="545"/>
      <c r="F19" s="545"/>
      <c r="G19" s="545"/>
      <c r="H19" s="545"/>
      <c r="I19" s="545"/>
      <c r="J19" s="546"/>
      <c r="K19" s="128"/>
      <c r="L19" s="48">
        <v>17</v>
      </c>
      <c r="M19" s="49" t="str">
        <f>Summary!C19</f>
        <v>H</v>
      </c>
      <c r="N19" s="49" t="str">
        <f>Summary!D19</f>
        <v>H</v>
      </c>
      <c r="O19" s="49" t="str">
        <f>Summary!E19</f>
        <v>D</v>
      </c>
      <c r="P19" s="49" t="str">
        <f>Summary!F19</f>
        <v>D</v>
      </c>
      <c r="Q19" s="49" t="str">
        <f>Summary!G19</f>
        <v>D</v>
      </c>
      <c r="R19" s="49" t="str">
        <f>Summary!H19</f>
        <v>D</v>
      </c>
      <c r="S19" s="49" t="str">
        <f>Summary!I19</f>
        <v>H</v>
      </c>
      <c r="T19" s="49" t="str">
        <f>Summary!J19</f>
        <v>H</v>
      </c>
      <c r="U19" s="49" t="str">
        <f>Summary!K19</f>
        <v>H</v>
      </c>
      <c r="V19" s="49" t="str">
        <f>Summary!L19</f>
        <v>H</v>
      </c>
      <c r="X19" s="1">
        <f t="shared" ref="X19:X26" si="5">X18+10</f>
        <v>30</v>
      </c>
      <c r="Y19" s="428">
        <f t="shared" ref="Y19:Y26" si="6">AB18</f>
        <v>5200</v>
      </c>
      <c r="Z19" s="1">
        <f t="shared" ref="Z19:Z26" si="7">X19+10</f>
        <v>40</v>
      </c>
      <c r="AA19" s="428">
        <f t="shared" ref="AA19:AA26" si="8">Z19*84</f>
        <v>3360</v>
      </c>
      <c r="AB19" s="428">
        <f t="shared" ref="AB19:AB26" si="9">Y19+AA19</f>
        <v>8560</v>
      </c>
    </row>
    <row r="20" spans="1:28" ht="16.5" thickBot="1" x14ac:dyDescent="0.3">
      <c r="A20" s="242" t="s">
        <v>174</v>
      </c>
      <c r="B20" s="244" t="s">
        <v>330</v>
      </c>
      <c r="C20" s="119"/>
      <c r="D20" s="118"/>
      <c r="E20" s="118"/>
      <c r="F20" s="118"/>
      <c r="G20" s="118"/>
      <c r="H20" s="118"/>
      <c r="I20" s="118"/>
      <c r="J20" s="118"/>
      <c r="K20" s="128"/>
      <c r="L20" s="48">
        <v>18</v>
      </c>
      <c r="M20" s="49" t="str">
        <f>Summary!C20</f>
        <v>S</v>
      </c>
      <c r="N20" s="49" t="str">
        <f>Summary!D20</f>
        <v>S</v>
      </c>
      <c r="O20" s="49" t="str">
        <f>Summary!E20</f>
        <v>D</v>
      </c>
      <c r="P20" s="49" t="str">
        <f>Summary!F20</f>
        <v>D</v>
      </c>
      <c r="Q20" s="49" t="str">
        <f>Summary!G20</f>
        <v>D</v>
      </c>
      <c r="R20" s="49" t="str">
        <f>Summary!H20</f>
        <v>D</v>
      </c>
      <c r="S20" s="49" t="str">
        <f>Summary!I20</f>
        <v>S</v>
      </c>
      <c r="T20" s="49" t="str">
        <f>Summary!J20</f>
        <v>S</v>
      </c>
      <c r="U20" s="49" t="str">
        <f>Summary!K20</f>
        <v>H</v>
      </c>
      <c r="V20" s="49" t="str">
        <f>Summary!L20</f>
        <v>H</v>
      </c>
      <c r="X20" s="1">
        <f t="shared" si="5"/>
        <v>40</v>
      </c>
      <c r="Y20" s="428">
        <f t="shared" si="6"/>
        <v>8560</v>
      </c>
      <c r="Z20" s="1">
        <f t="shared" si="7"/>
        <v>50</v>
      </c>
      <c r="AA20" s="428">
        <f t="shared" si="8"/>
        <v>4200</v>
      </c>
      <c r="AB20" s="428">
        <f t="shared" si="9"/>
        <v>12760</v>
      </c>
    </row>
    <row r="21" spans="1:28" ht="16.5" thickBot="1" x14ac:dyDescent="0.3">
      <c r="A21" s="242" t="s">
        <v>173</v>
      </c>
      <c r="B21" s="540" t="s">
        <v>175</v>
      </c>
      <c r="C21" s="541"/>
      <c r="D21" s="118"/>
      <c r="E21" s="118"/>
      <c r="F21" s="118"/>
      <c r="G21" s="118"/>
      <c r="H21" s="118"/>
      <c r="I21" s="118"/>
      <c r="J21" s="118"/>
      <c r="L21" s="48">
        <v>19</v>
      </c>
      <c r="M21" s="49" t="str">
        <f>Summary!C21</f>
        <v>S</v>
      </c>
      <c r="N21" s="49" t="str">
        <f>Summary!D21</f>
        <v>S</v>
      </c>
      <c r="O21" s="49" t="str">
        <f>Summary!E21</f>
        <v>S</v>
      </c>
      <c r="P21" s="49" t="str">
        <f>Summary!F21</f>
        <v>S</v>
      </c>
      <c r="Q21" s="49" t="str">
        <f>Summary!G21</f>
        <v>S</v>
      </c>
      <c r="R21" s="49" t="str">
        <f>Summary!H21</f>
        <v>S</v>
      </c>
      <c r="S21" s="49" t="str">
        <f>Summary!I21</f>
        <v>S</v>
      </c>
      <c r="T21" s="49" t="str">
        <f>Summary!J21</f>
        <v>S</v>
      </c>
      <c r="U21" s="49" t="str">
        <f>Summary!K21</f>
        <v>S</v>
      </c>
      <c r="V21" s="49" t="str">
        <f>Summary!L21</f>
        <v>S</v>
      </c>
      <c r="X21" s="1">
        <f t="shared" si="5"/>
        <v>50</v>
      </c>
      <c r="Y21" s="428">
        <f t="shared" si="6"/>
        <v>12760</v>
      </c>
      <c r="Z21" s="1">
        <f t="shared" si="7"/>
        <v>60</v>
      </c>
      <c r="AA21" s="428">
        <f t="shared" si="8"/>
        <v>5040</v>
      </c>
      <c r="AB21" s="428">
        <f t="shared" si="9"/>
        <v>17800</v>
      </c>
    </row>
    <row r="22" spans="1:28" ht="16.5" thickBot="1" x14ac:dyDescent="0.3">
      <c r="A22" s="547" t="s">
        <v>225</v>
      </c>
      <c r="B22" s="547"/>
      <c r="C22" s="547"/>
      <c r="D22" s="547"/>
      <c r="E22" s="547"/>
      <c r="F22" s="547"/>
      <c r="G22" s="547"/>
      <c r="H22" s="547"/>
      <c r="I22" s="547"/>
      <c r="J22" s="548"/>
      <c r="L22" s="48" t="s">
        <v>10</v>
      </c>
      <c r="M22" s="48" t="s">
        <v>22</v>
      </c>
      <c r="N22" s="48">
        <v>2</v>
      </c>
      <c r="O22" s="48">
        <v>3</v>
      </c>
      <c r="P22" s="48">
        <v>4</v>
      </c>
      <c r="Q22" s="48">
        <v>5</v>
      </c>
      <c r="R22" s="48">
        <v>6</v>
      </c>
      <c r="S22" s="48">
        <v>7</v>
      </c>
      <c r="T22" s="48">
        <v>8</v>
      </c>
      <c r="U22" s="48">
        <v>9</v>
      </c>
      <c r="V22" s="48">
        <v>10</v>
      </c>
      <c r="X22" s="1">
        <f t="shared" si="5"/>
        <v>60</v>
      </c>
      <c r="Y22" s="428">
        <f t="shared" si="6"/>
        <v>17800</v>
      </c>
      <c r="Z22" s="1">
        <f t="shared" si="7"/>
        <v>70</v>
      </c>
      <c r="AA22" s="428">
        <f t="shared" si="8"/>
        <v>5880</v>
      </c>
      <c r="AB22" s="428">
        <f t="shared" si="9"/>
        <v>23680</v>
      </c>
    </row>
    <row r="23" spans="1:28" x14ac:dyDescent="0.25">
      <c r="A23" s="242" t="s">
        <v>176</v>
      </c>
      <c r="B23" s="245" t="s">
        <v>177</v>
      </c>
      <c r="C23" s="246"/>
      <c r="D23" s="118" t="s">
        <v>177</v>
      </c>
      <c r="E23" s="118" t="s">
        <v>178</v>
      </c>
      <c r="F23" s="118"/>
      <c r="G23" s="118"/>
      <c r="H23" s="118"/>
      <c r="I23" s="118"/>
      <c r="J23" s="118"/>
      <c r="L23" s="48" t="s">
        <v>22</v>
      </c>
      <c r="M23" s="49">
        <f>Summary!C24</f>
        <v>2</v>
      </c>
      <c r="N23" s="49">
        <f>Summary!D24</f>
        <v>2</v>
      </c>
      <c r="O23" s="49">
        <f>Summary!E24</f>
        <v>2</v>
      </c>
      <c r="P23" s="49">
        <f>Summary!F24</f>
        <v>2</v>
      </c>
      <c r="Q23" s="49">
        <f>Summary!G24</f>
        <v>2</v>
      </c>
      <c r="R23" s="49">
        <f>Summary!H24</f>
        <v>2</v>
      </c>
      <c r="S23" s="49">
        <f>Summary!I24</f>
        <v>2</v>
      </c>
      <c r="T23" s="49">
        <f>Summary!J24</f>
        <v>2</v>
      </c>
      <c r="U23" s="49">
        <f>Summary!K24</f>
        <v>2</v>
      </c>
      <c r="V23" s="49">
        <f>Summary!L24</f>
        <v>2</v>
      </c>
      <c r="X23" s="1">
        <f t="shared" si="5"/>
        <v>70</v>
      </c>
      <c r="Y23" s="428">
        <f t="shared" si="6"/>
        <v>23680</v>
      </c>
      <c r="Z23" s="1">
        <f t="shared" si="7"/>
        <v>80</v>
      </c>
      <c r="AA23" s="428">
        <f t="shared" si="8"/>
        <v>6720</v>
      </c>
      <c r="AB23" s="428">
        <f t="shared" si="9"/>
        <v>30400</v>
      </c>
    </row>
    <row r="24" spans="1:28" x14ac:dyDescent="0.25">
      <c r="A24" s="323" t="s">
        <v>214</v>
      </c>
      <c r="B24" s="324" t="s">
        <v>161</v>
      </c>
      <c r="C24" s="246"/>
      <c r="D24" s="325" t="s">
        <v>215</v>
      </c>
      <c r="E24" s="325" t="s">
        <v>161</v>
      </c>
      <c r="F24" s="325" t="s">
        <v>210</v>
      </c>
      <c r="G24" s="325" t="s">
        <v>213</v>
      </c>
      <c r="H24" s="325"/>
      <c r="I24" s="325"/>
      <c r="J24" s="325"/>
      <c r="L24" s="48">
        <v>2</v>
      </c>
      <c r="M24" s="49" t="str">
        <f>Summary!C25</f>
        <v>H</v>
      </c>
      <c r="N24" s="49" t="str">
        <f>Summary!D25</f>
        <v>H</v>
      </c>
      <c r="O24" s="49" t="str">
        <f>Summary!E25</f>
        <v>H</v>
      </c>
      <c r="P24" s="49">
        <f>Summary!F25</f>
        <v>2</v>
      </c>
      <c r="Q24" s="49">
        <f>Summary!G25</f>
        <v>2</v>
      </c>
      <c r="R24" s="49">
        <f>Summary!H25</f>
        <v>2</v>
      </c>
      <c r="S24" s="49">
        <f>Summary!I25</f>
        <v>2</v>
      </c>
      <c r="T24" s="49" t="str">
        <f>Summary!J25</f>
        <v>H</v>
      </c>
      <c r="U24" s="49" t="str">
        <f>Summary!K25</f>
        <v>H</v>
      </c>
      <c r="V24" s="49" t="str">
        <f>Summary!L25</f>
        <v>H</v>
      </c>
      <c r="X24" s="1">
        <f t="shared" si="5"/>
        <v>80</v>
      </c>
      <c r="Y24" s="428">
        <f t="shared" si="6"/>
        <v>30400</v>
      </c>
      <c r="Z24" s="1">
        <f t="shared" si="7"/>
        <v>90</v>
      </c>
      <c r="AA24" s="428">
        <f t="shared" si="8"/>
        <v>7560</v>
      </c>
      <c r="AB24" s="428">
        <f t="shared" si="9"/>
        <v>37960</v>
      </c>
    </row>
    <row r="25" spans="1:28" x14ac:dyDescent="0.25">
      <c r="A25" s="549" t="s">
        <v>226</v>
      </c>
      <c r="B25" s="545"/>
      <c r="C25" s="545"/>
      <c r="D25" s="545"/>
      <c r="E25" s="545"/>
      <c r="F25" s="545"/>
      <c r="G25" s="545"/>
      <c r="H25" s="545"/>
      <c r="I25" s="545"/>
      <c r="J25" s="546"/>
      <c r="L25" s="48">
        <v>3</v>
      </c>
      <c r="M25" s="49" t="str">
        <f>Summary!C26</f>
        <v>H</v>
      </c>
      <c r="N25" s="49" t="str">
        <f>Summary!D26</f>
        <v>H</v>
      </c>
      <c r="O25" s="49" t="str">
        <f>Summary!E26</f>
        <v>H</v>
      </c>
      <c r="P25" s="49">
        <f>Summary!F26</f>
        <v>2</v>
      </c>
      <c r="Q25" s="49">
        <f>Summary!G26</f>
        <v>2</v>
      </c>
      <c r="R25" s="49">
        <f>Summary!H26</f>
        <v>2</v>
      </c>
      <c r="S25" s="49">
        <f>Summary!I26</f>
        <v>2</v>
      </c>
      <c r="T25" s="49" t="str">
        <f>Summary!J26</f>
        <v>H</v>
      </c>
      <c r="U25" s="49" t="str">
        <f>Summary!K26</f>
        <v>H</v>
      </c>
      <c r="V25" s="49" t="str">
        <f>Summary!L26</f>
        <v>H</v>
      </c>
      <c r="X25" s="1">
        <f t="shared" si="5"/>
        <v>90</v>
      </c>
      <c r="Y25" s="428">
        <f t="shared" si="6"/>
        <v>37960</v>
      </c>
      <c r="Z25" s="1">
        <f t="shared" si="7"/>
        <v>100</v>
      </c>
      <c r="AA25" s="428">
        <f t="shared" si="8"/>
        <v>8400</v>
      </c>
      <c r="AB25" s="428">
        <f t="shared" si="9"/>
        <v>46360</v>
      </c>
    </row>
    <row r="26" spans="1:28" x14ac:dyDescent="0.25">
      <c r="A26" s="320" t="s">
        <v>227</v>
      </c>
      <c r="B26" s="328" t="s">
        <v>55</v>
      </c>
      <c r="C26" s="1"/>
      <c r="D26" s="118" t="s">
        <v>54</v>
      </c>
      <c r="E26" s="118" t="s">
        <v>55</v>
      </c>
      <c r="F26" s="118"/>
      <c r="G26" s="118"/>
      <c r="H26" s="118"/>
      <c r="I26" s="118"/>
      <c r="J26" s="118"/>
      <c r="L26" s="48">
        <v>4</v>
      </c>
      <c r="M26" s="49" t="str">
        <f>Summary!C27</f>
        <v>H</v>
      </c>
      <c r="N26" s="49" t="str">
        <f>Summary!D27</f>
        <v>H</v>
      </c>
      <c r="O26" s="49" t="str">
        <f>Summary!E27</f>
        <v>H</v>
      </c>
      <c r="P26" s="49" t="str">
        <f>Summary!F27</f>
        <v>H</v>
      </c>
      <c r="Q26" s="49" t="str">
        <f>Summary!G27</f>
        <v>H</v>
      </c>
      <c r="R26" s="49" t="str">
        <f>Summary!H27</f>
        <v>H</v>
      </c>
      <c r="S26" s="49" t="str">
        <f>Summary!I27</f>
        <v>H</v>
      </c>
      <c r="T26" s="49" t="str">
        <f>Summary!J27</f>
        <v>H</v>
      </c>
      <c r="U26" s="49" t="str">
        <f>Summary!K27</f>
        <v>H</v>
      </c>
      <c r="V26" s="49" t="str">
        <f>Summary!L27</f>
        <v>H</v>
      </c>
      <c r="X26" s="1">
        <f t="shared" si="5"/>
        <v>100</v>
      </c>
      <c r="Y26" s="428">
        <f t="shared" si="6"/>
        <v>46360</v>
      </c>
      <c r="Z26" s="1">
        <f t="shared" si="7"/>
        <v>110</v>
      </c>
      <c r="AA26" s="428">
        <f t="shared" si="8"/>
        <v>9240</v>
      </c>
      <c r="AB26" s="428">
        <f t="shared" si="9"/>
        <v>55600</v>
      </c>
    </row>
    <row r="27" spans="1:28" ht="16.5" thickBot="1" x14ac:dyDescent="0.3">
      <c r="A27" s="292" t="s">
        <v>40</v>
      </c>
      <c r="B27" s="2">
        <f>Analysis!S2</f>
        <v>0.41373164288216041</v>
      </c>
      <c r="C27" s="326">
        <f>Analysis!S2</f>
        <v>0.41373164288216041</v>
      </c>
      <c r="D27" s="292" t="s">
        <v>41</v>
      </c>
      <c r="E27" s="2">
        <f>Analysis!U2</f>
        <v>0.58626835711783964</v>
      </c>
      <c r="F27" s="327">
        <f>Analysis!U2</f>
        <v>0.58626835711783964</v>
      </c>
      <c r="G27" s="292" t="s">
        <v>125</v>
      </c>
      <c r="H27" s="2">
        <f>Analysis!Y2</f>
        <v>1.3411604229533713</v>
      </c>
      <c r="I27" s="292" t="s">
        <v>130</v>
      </c>
      <c r="J27" s="2">
        <f>Analysis!AA2</f>
        <v>1</v>
      </c>
      <c r="L27" s="48">
        <v>5</v>
      </c>
      <c r="M27" s="49" t="str">
        <f>Summary!C28</f>
        <v>H</v>
      </c>
      <c r="N27" s="49" t="str">
        <f>Summary!D28</f>
        <v>D</v>
      </c>
      <c r="O27" s="49" t="str">
        <f>Summary!E28</f>
        <v>D</v>
      </c>
      <c r="P27" s="49" t="str">
        <f>Summary!F28</f>
        <v>D</v>
      </c>
      <c r="Q27" s="49" t="str">
        <f>Summary!G28</f>
        <v>D</v>
      </c>
      <c r="R27" s="49" t="str">
        <f>Summary!H28</f>
        <v>D</v>
      </c>
      <c r="S27" s="49" t="str">
        <f>Summary!I28</f>
        <v>D</v>
      </c>
      <c r="T27" s="49" t="str">
        <f>Summary!J28</f>
        <v>D</v>
      </c>
      <c r="U27" s="49" t="str">
        <f>Summary!K28</f>
        <v>D</v>
      </c>
      <c r="V27" s="49" t="str">
        <f>Summary!L28</f>
        <v>H</v>
      </c>
    </row>
    <row r="28" spans="1:28" x14ac:dyDescent="0.25">
      <c r="A28" s="48" t="s">
        <v>66</v>
      </c>
      <c r="B28" s="52">
        <f>IF(Rules!$B$17=Rules!$D$17,EV!H46+'5 Cards'!G122,EV!H46)</f>
        <v>-3.138785196080817E-2</v>
      </c>
      <c r="C28" s="285">
        <f>B28</f>
        <v>-3.138785196080817E-2</v>
      </c>
      <c r="D28" s="48" t="s">
        <v>48</v>
      </c>
      <c r="E28" s="1">
        <f>B27-E27</f>
        <v>-0.17253671423567923</v>
      </c>
      <c r="F28" s="247">
        <f>C27-F27</f>
        <v>-0.17253671423567923</v>
      </c>
      <c r="G28" s="1"/>
      <c r="H28" s="1"/>
      <c r="I28" s="1"/>
      <c r="J28" s="1"/>
      <c r="L28" s="48">
        <v>6</v>
      </c>
      <c r="M28" s="49" t="str">
        <f>Summary!C29</f>
        <v>H</v>
      </c>
      <c r="N28" s="49" t="str">
        <f>Summary!D29</f>
        <v>H</v>
      </c>
      <c r="O28" s="49">
        <f>Summary!E29</f>
        <v>2</v>
      </c>
      <c r="P28" s="49">
        <f>Summary!F29</f>
        <v>2</v>
      </c>
      <c r="Q28" s="49">
        <f>Summary!G29</f>
        <v>2</v>
      </c>
      <c r="R28" s="49">
        <f>Summary!H29</f>
        <v>2</v>
      </c>
      <c r="S28" s="49" t="str">
        <f>Summary!I29</f>
        <v>H</v>
      </c>
      <c r="T28" s="49" t="str">
        <f>Summary!J29</f>
        <v>H</v>
      </c>
      <c r="U28" s="49" t="str">
        <f>Summary!K29</f>
        <v>H</v>
      </c>
      <c r="V28" s="49" t="str">
        <f>Summary!L29</f>
        <v>H</v>
      </c>
      <c r="X28" s="502" t="s">
        <v>325</v>
      </c>
      <c r="Y28" s="528"/>
      <c r="Z28" s="528"/>
      <c r="AA28" s="528"/>
      <c r="AB28" s="503"/>
    </row>
    <row r="29" spans="1:28" ht="16.5" thickBot="1" x14ac:dyDescent="0.3">
      <c r="A29" s="538" t="str">
        <f>Final!M4</f>
        <v>Strategy Evs</v>
      </c>
      <c r="B29" s="539"/>
      <c r="C29" s="539"/>
      <c r="D29" s="539"/>
      <c r="E29" s="539"/>
      <c r="F29" s="539"/>
      <c r="G29" s="539"/>
      <c r="H29" s="539"/>
      <c r="I29" s="539"/>
      <c r="J29" s="539"/>
      <c r="L29" s="48">
        <v>7</v>
      </c>
      <c r="M29" s="49" t="str">
        <f>Summary!C30</f>
        <v>H</v>
      </c>
      <c r="N29" s="49">
        <f>Summary!D30</f>
        <v>2</v>
      </c>
      <c r="O29" s="49">
        <f>Summary!E30</f>
        <v>2</v>
      </c>
      <c r="P29" s="49">
        <f>Summary!F30</f>
        <v>2</v>
      </c>
      <c r="Q29" s="49">
        <f>Summary!G30</f>
        <v>2</v>
      </c>
      <c r="R29" s="49">
        <f>Summary!H30</f>
        <v>2</v>
      </c>
      <c r="S29" s="49">
        <f>Summary!I30</f>
        <v>2</v>
      </c>
      <c r="T29" s="49" t="str">
        <f>Summary!J30</f>
        <v>H</v>
      </c>
      <c r="U29" s="49" t="str">
        <f>Summary!K30</f>
        <v>H</v>
      </c>
      <c r="V29" s="49" t="str">
        <f>Summary!L30</f>
        <v>H</v>
      </c>
      <c r="X29" s="430" t="s">
        <v>321</v>
      </c>
      <c r="Y29" s="431" t="s">
        <v>312</v>
      </c>
      <c r="Z29" s="431" t="s">
        <v>322</v>
      </c>
      <c r="AA29" s="431" t="s">
        <v>323</v>
      </c>
      <c r="AB29" s="432" t="s">
        <v>324</v>
      </c>
    </row>
    <row r="30" spans="1:28" x14ac:dyDescent="0.25">
      <c r="A30" s="154" t="str">
        <f>Final!M5</f>
        <v>Level</v>
      </c>
      <c r="B30" s="154" t="str">
        <f>Final!N5</f>
        <v>1x2</v>
      </c>
      <c r="C30" s="154" t="str">
        <f>Final!O5</f>
        <v>1x3</v>
      </c>
      <c r="D30" s="154" t="str">
        <f>Final!P5</f>
        <v>1x4</v>
      </c>
      <c r="E30" s="154" t="str">
        <f>Final!Q5</f>
        <v>1x5</v>
      </c>
      <c r="F30" s="154" t="str">
        <f>Final!R5</f>
        <v>1x6</v>
      </c>
      <c r="G30" s="154" t="str">
        <f>Final!S5</f>
        <v>1x7</v>
      </c>
      <c r="H30" s="154" t="str">
        <f>Final!T5</f>
        <v>1x8</v>
      </c>
      <c r="I30" s="154" t="str">
        <f>Final!U5</f>
        <v>1x9</v>
      </c>
      <c r="J30" s="154" t="str">
        <f>Final!V5</f>
        <v>1x10</v>
      </c>
      <c r="L30" s="48">
        <v>8</v>
      </c>
      <c r="M30" s="49" t="str">
        <f>Summary!C31</f>
        <v>S</v>
      </c>
      <c r="N30" s="49">
        <f>Summary!D31</f>
        <v>2</v>
      </c>
      <c r="O30" s="49">
        <f>Summary!E31</f>
        <v>2</v>
      </c>
      <c r="P30" s="49">
        <f>Summary!F31</f>
        <v>2</v>
      </c>
      <c r="Q30" s="49">
        <f>Summary!G31</f>
        <v>2</v>
      </c>
      <c r="R30" s="49">
        <f>Summary!H31</f>
        <v>2</v>
      </c>
      <c r="S30" s="49">
        <f>Summary!I31</f>
        <v>2</v>
      </c>
      <c r="T30" s="49">
        <f>Summary!J31</f>
        <v>2</v>
      </c>
      <c r="U30" s="49">
        <f>Summary!K31</f>
        <v>2</v>
      </c>
      <c r="V30" s="49" t="str">
        <f>Summary!L31</f>
        <v>H</v>
      </c>
      <c r="X30" s="2">
        <v>10</v>
      </c>
      <c r="Y30" s="429">
        <f>X30*100</f>
        <v>1000</v>
      </c>
      <c r="Z30" s="2">
        <f>X30+10</f>
        <v>20</v>
      </c>
      <c r="AA30" s="429">
        <f>Z30*780</f>
        <v>15600</v>
      </c>
      <c r="AB30" s="429">
        <f>Y30+AA30</f>
        <v>16600</v>
      </c>
    </row>
    <row r="31" spans="1:28" x14ac:dyDescent="0.25">
      <c r="A31" s="154">
        <f>Final!M6</f>
        <v>2</v>
      </c>
      <c r="B31" s="1">
        <f>'Strategy Summary'!B3</f>
        <v>3.5085279496506694E-2</v>
      </c>
      <c r="C31" s="1">
        <f>'Strategy Summary'!C3</f>
        <v>0.18004700466502727</v>
      </c>
      <c r="D31" s="1">
        <f>'Strategy Summary'!D3</f>
        <v>0.24888293332913175</v>
      </c>
      <c r="E31" s="1">
        <f>'Strategy Summary'!E3</f>
        <v>0.27435661879221812</v>
      </c>
      <c r="F31" s="1">
        <f>'Strategy Summary'!F3</f>
        <v>0.27337839144709808</v>
      </c>
      <c r="G31" s="1">
        <f>'Strategy Summary'!G3</f>
        <v>0.25509659705511067</v>
      </c>
      <c r="H31" s="1">
        <f>'Strategy Summary'!H3</f>
        <v>0.22487062742729513</v>
      </c>
      <c r="I31" s="1">
        <f>'Strategy Summary'!I3</f>
        <v>0.18608056706147447</v>
      </c>
      <c r="J31" s="1">
        <f>'Strategy Summary'!J3</f>
        <v>0.14099201301322906</v>
      </c>
      <c r="L31" s="48">
        <v>9</v>
      </c>
      <c r="M31" s="49" t="str">
        <f>Summary!C32</f>
        <v>S</v>
      </c>
      <c r="N31" s="49">
        <f>Summary!D32</f>
        <v>2</v>
      </c>
      <c r="O31" s="49">
        <f>Summary!E32</f>
        <v>2</v>
      </c>
      <c r="P31" s="49">
        <f>Summary!F32</f>
        <v>2</v>
      </c>
      <c r="Q31" s="49">
        <f>Summary!G32</f>
        <v>2</v>
      </c>
      <c r="R31" s="49">
        <f>Summary!H32</f>
        <v>2</v>
      </c>
      <c r="S31" s="49" t="str">
        <f>Summary!I32</f>
        <v>S</v>
      </c>
      <c r="T31" s="49">
        <f>Summary!J32</f>
        <v>2</v>
      </c>
      <c r="U31" s="49">
        <f>Summary!K32</f>
        <v>2</v>
      </c>
      <c r="V31" s="49" t="str">
        <f>Summary!L32</f>
        <v>S</v>
      </c>
      <c r="X31" s="1">
        <f>X30+10</f>
        <v>20</v>
      </c>
      <c r="Y31" s="428">
        <f>AB30</f>
        <v>16600</v>
      </c>
      <c r="Z31" s="1">
        <f>X31+10</f>
        <v>30</v>
      </c>
      <c r="AA31" s="428">
        <f t="shared" ref="AA31:AA39" si="10">Z31*780</f>
        <v>23400</v>
      </c>
      <c r="AB31" s="428">
        <f>Y31+AA31</f>
        <v>40000</v>
      </c>
    </row>
    <row r="32" spans="1:28" x14ac:dyDescent="0.25">
      <c r="A32" s="154">
        <f>Final!M7</f>
        <v>3</v>
      </c>
      <c r="B32" s="1">
        <f>'Strategy Summary'!B4</f>
        <v>9.233166603689813E-2</v>
      </c>
      <c r="C32" s="1">
        <f>'Strategy Summary'!C4</f>
        <v>0.31959639602835599</v>
      </c>
      <c r="D32" s="1">
        <f>'Strategy Summary'!D4</f>
        <v>0.43113563297355162</v>
      </c>
      <c r="E32" s="1">
        <f>'Strategy Summary'!E4</f>
        <v>0.48577136303462498</v>
      </c>
      <c r="F32" s="1">
        <f>'Strategy Summary'!F4</f>
        <v>0.50932491290031301</v>
      </c>
      <c r="G32" s="1">
        <f>'Strategy Summary'!G4</f>
        <v>0.51416360802587202</v>
      </c>
      <c r="H32" s="1">
        <f>'Strategy Summary'!H4</f>
        <v>0.50686635484638609</v>
      </c>
      <c r="I32" s="1">
        <f>'Strategy Summary'!I4</f>
        <v>0.49126664413602639</v>
      </c>
      <c r="J32" s="1">
        <f>'Strategy Summary'!J4</f>
        <v>0.469771204461361</v>
      </c>
      <c r="L32" s="48">
        <v>10</v>
      </c>
      <c r="M32" s="49" t="str">
        <f>Summary!C33</f>
        <v>S</v>
      </c>
      <c r="N32" s="49" t="str">
        <f>Summary!D33</f>
        <v>S</v>
      </c>
      <c r="O32" s="49" t="str">
        <f>Summary!E33</f>
        <v>S</v>
      </c>
      <c r="P32" s="49" t="str">
        <f>Summary!F33</f>
        <v>S</v>
      </c>
      <c r="Q32" s="49" t="str">
        <f>Summary!G33</f>
        <v>S</v>
      </c>
      <c r="R32" s="49" t="str">
        <f>Summary!H33</f>
        <v>S</v>
      </c>
      <c r="S32" s="49" t="str">
        <f>Summary!I33</f>
        <v>S</v>
      </c>
      <c r="T32" s="49" t="str">
        <f>Summary!J33</f>
        <v>S</v>
      </c>
      <c r="U32" s="49" t="str">
        <f>Summary!K33</f>
        <v>S</v>
      </c>
      <c r="V32" s="49" t="str">
        <f>Summary!L33</f>
        <v>S</v>
      </c>
      <c r="X32" s="1">
        <f t="shared" ref="X32:X39" si="11">X31+10</f>
        <v>30</v>
      </c>
      <c r="Y32" s="428">
        <f t="shared" ref="Y32:Y39" si="12">AB31</f>
        <v>40000</v>
      </c>
      <c r="Z32" s="1">
        <f t="shared" ref="Z32:Z39" si="13">X32+10</f>
        <v>40</v>
      </c>
      <c r="AA32" s="428">
        <f t="shared" si="10"/>
        <v>31200</v>
      </c>
      <c r="AB32" s="428">
        <f t="shared" ref="AB32:AB39" si="14">Y32+AA32</f>
        <v>71200</v>
      </c>
    </row>
    <row r="33" spans="1:28" x14ac:dyDescent="0.25">
      <c r="A33" s="154">
        <f>Final!M8</f>
        <v>4</v>
      </c>
      <c r="B33" s="1">
        <f>'Strategy Summary'!B5</f>
        <v>0.15057274984089719</v>
      </c>
      <c r="C33" s="1">
        <f>'Strategy Summary'!C5</f>
        <v>0.43830071985109958</v>
      </c>
      <c r="D33" s="1">
        <f>'Strategy Summary'!D5</f>
        <v>0.57057069305542685</v>
      </c>
      <c r="E33" s="1">
        <f>'Strategy Summary'!E5</f>
        <v>0.63685315721370361</v>
      </c>
      <c r="F33" s="1">
        <f>'Strategy Summary'!F5</f>
        <v>0.67068409176263766</v>
      </c>
      <c r="G33" s="1">
        <f>'Strategy Summary'!G5</f>
        <v>0.68640732181664688</v>
      </c>
      <c r="H33" s="1">
        <f>'Strategy Summary'!H5</f>
        <v>0.69104200195381604</v>
      </c>
      <c r="I33" s="1">
        <f>'Strategy Summary'!I5</f>
        <v>0.6884194406003179</v>
      </c>
      <c r="J33" s="1">
        <f>'Strategy Summary'!J5</f>
        <v>0.68081921782543331</v>
      </c>
      <c r="L33" s="535" t="str">
        <f>Summary!B34</f>
        <v>EV = -0.0313878519608082</v>
      </c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X33" s="1">
        <f t="shared" si="11"/>
        <v>40</v>
      </c>
      <c r="Y33" s="428">
        <f t="shared" si="12"/>
        <v>71200</v>
      </c>
      <c r="Z33" s="1">
        <f t="shared" si="13"/>
        <v>50</v>
      </c>
      <c r="AA33" s="428">
        <f t="shared" si="10"/>
        <v>39000</v>
      </c>
      <c r="AB33" s="428">
        <f t="shared" si="14"/>
        <v>110200</v>
      </c>
    </row>
    <row r="34" spans="1:28" x14ac:dyDescent="0.25">
      <c r="A34" s="538" t="s">
        <v>312</v>
      </c>
      <c r="B34" s="539"/>
      <c r="C34" s="539"/>
      <c r="D34" s="539"/>
      <c r="E34" s="539"/>
      <c r="F34" s="539"/>
      <c r="G34" s="539"/>
      <c r="H34" s="539"/>
      <c r="I34" s="539"/>
      <c r="J34" s="539"/>
      <c r="L34" s="535" t="str">
        <f>Summary!B35</f>
        <v>EV = -3.13878519608082 %</v>
      </c>
      <c r="M34" s="535"/>
      <c r="N34" s="535"/>
      <c r="O34" s="535"/>
      <c r="P34" s="535"/>
      <c r="Q34" s="535"/>
      <c r="R34" s="535"/>
      <c r="S34" s="535"/>
      <c r="T34" s="535"/>
      <c r="U34" s="535"/>
      <c r="V34" s="535"/>
      <c r="X34" s="1">
        <f t="shared" si="11"/>
        <v>50</v>
      </c>
      <c r="Y34" s="428">
        <f t="shared" si="12"/>
        <v>110200</v>
      </c>
      <c r="Z34" s="1">
        <f t="shared" si="13"/>
        <v>60</v>
      </c>
      <c r="AA34" s="428">
        <f t="shared" si="10"/>
        <v>46800</v>
      </c>
      <c r="AB34" s="428">
        <f t="shared" si="14"/>
        <v>157000</v>
      </c>
    </row>
    <row r="35" spans="1:28" x14ac:dyDescent="0.25">
      <c r="A35" s="154" t="e">
        <f>Final!#REF!</f>
        <v>#REF!</v>
      </c>
      <c r="B35" s="154" t="e">
        <f>Final!#REF!</f>
        <v>#REF!</v>
      </c>
      <c r="C35" s="154" t="e">
        <f>Final!#REF!</f>
        <v>#REF!</v>
      </c>
      <c r="D35" s="154" t="e">
        <f>Final!#REF!</f>
        <v>#REF!</v>
      </c>
      <c r="E35" s="154" t="e">
        <f>Final!#REF!</f>
        <v>#REF!</v>
      </c>
      <c r="F35" s="154" t="e">
        <f>Final!#REF!</f>
        <v>#REF!</v>
      </c>
      <c r="G35" s="154" t="e">
        <f>Final!#REF!</f>
        <v>#REF!</v>
      </c>
      <c r="H35" s="154" t="e">
        <f>Final!#REF!</f>
        <v>#REF!</v>
      </c>
      <c r="I35" s="154" t="e">
        <f>Final!#REF!</f>
        <v>#REF!</v>
      </c>
      <c r="J35" s="154" t="e">
        <f>Final!#REF!</f>
        <v>#REF!</v>
      </c>
      <c r="L35" s="550" t="s">
        <v>24</v>
      </c>
      <c r="M35" s="550"/>
      <c r="N35" s="550"/>
      <c r="O35" s="550"/>
      <c r="P35" s="550"/>
      <c r="Q35" s="550"/>
      <c r="R35" s="550"/>
      <c r="S35" s="550"/>
      <c r="T35" s="550"/>
      <c r="U35" s="550"/>
      <c r="V35" s="550"/>
      <c r="X35" s="1">
        <f t="shared" si="11"/>
        <v>60</v>
      </c>
      <c r="Y35" s="428">
        <f t="shared" si="12"/>
        <v>157000</v>
      </c>
      <c r="Z35" s="1">
        <f t="shared" si="13"/>
        <v>70</v>
      </c>
      <c r="AA35" s="428">
        <f t="shared" si="10"/>
        <v>54600</v>
      </c>
      <c r="AB35" s="428">
        <f t="shared" si="14"/>
        <v>211600</v>
      </c>
    </row>
    <row r="36" spans="1:28" x14ac:dyDescent="0.25">
      <c r="A36" s="154" t="e">
        <f>Final!#REF!</f>
        <v>#REF!</v>
      </c>
      <c r="B36" s="1">
        <f>Final!N11</f>
        <v>6</v>
      </c>
      <c r="C36" s="1">
        <f>Final!O11</f>
        <v>12</v>
      </c>
      <c r="D36" s="1">
        <f>Final!P11</f>
        <v>20</v>
      </c>
      <c r="E36" s="1">
        <f>Final!Q11</f>
        <v>30</v>
      </c>
      <c r="F36" s="1">
        <f>Final!R11</f>
        <v>42</v>
      </c>
      <c r="G36" s="1">
        <f>Final!S11</f>
        <v>56</v>
      </c>
      <c r="H36" s="1">
        <f>Final!T11</f>
        <v>72</v>
      </c>
      <c r="I36" s="1">
        <f>Final!U11</f>
        <v>90</v>
      </c>
      <c r="J36" s="1">
        <f>Final!V11</f>
        <v>110</v>
      </c>
      <c r="L36" s="551" t="s">
        <v>25</v>
      </c>
      <c r="M36" s="551"/>
      <c r="N36" s="551"/>
      <c r="O36" s="551"/>
      <c r="P36" s="551"/>
      <c r="Q36" s="551"/>
      <c r="R36" s="551"/>
      <c r="S36" s="551"/>
      <c r="T36" s="551"/>
      <c r="U36" s="551"/>
      <c r="V36" s="551"/>
      <c r="X36" s="1">
        <f t="shared" si="11"/>
        <v>70</v>
      </c>
      <c r="Y36" s="428">
        <f t="shared" si="12"/>
        <v>211600</v>
      </c>
      <c r="Z36" s="1">
        <f t="shared" si="13"/>
        <v>80</v>
      </c>
      <c r="AA36" s="428">
        <f t="shared" si="10"/>
        <v>62400</v>
      </c>
      <c r="AB36" s="428">
        <f t="shared" si="14"/>
        <v>274000</v>
      </c>
    </row>
    <row r="37" spans="1:28" x14ac:dyDescent="0.25">
      <c r="A37" s="154" t="e">
        <f>Final!#REF!</f>
        <v>#REF!</v>
      </c>
      <c r="B37" s="1">
        <f>Final!N12</f>
        <v>14</v>
      </c>
      <c r="C37" s="1">
        <f>Final!O12</f>
        <v>39</v>
      </c>
      <c r="D37" s="1">
        <f>Final!P12</f>
        <v>84</v>
      </c>
      <c r="E37" s="1">
        <f>Final!Q12</f>
        <v>155</v>
      </c>
      <c r="F37" s="1">
        <f>Final!R12</f>
        <v>258</v>
      </c>
      <c r="G37" s="1">
        <f>Final!S12</f>
        <v>399</v>
      </c>
      <c r="H37" s="1">
        <f>Final!T12</f>
        <v>584</v>
      </c>
      <c r="I37" s="1">
        <f>Final!U12</f>
        <v>819</v>
      </c>
      <c r="J37" s="1">
        <f>Final!V12</f>
        <v>1110</v>
      </c>
      <c r="L37" s="536" t="s">
        <v>26</v>
      </c>
      <c r="M37" s="536"/>
      <c r="N37" s="536"/>
      <c r="O37" s="536"/>
      <c r="P37" s="536"/>
      <c r="Q37" s="536"/>
      <c r="R37" s="536"/>
      <c r="S37" s="536"/>
      <c r="T37" s="536"/>
      <c r="U37" s="536"/>
      <c r="V37" s="536"/>
      <c r="X37" s="1">
        <f t="shared" si="11"/>
        <v>80</v>
      </c>
      <c r="Y37" s="428">
        <f t="shared" si="12"/>
        <v>274000</v>
      </c>
      <c r="Z37" s="1">
        <f t="shared" si="13"/>
        <v>90</v>
      </c>
      <c r="AA37" s="428">
        <f t="shared" si="10"/>
        <v>70200</v>
      </c>
      <c r="AB37" s="428">
        <f t="shared" si="14"/>
        <v>344200</v>
      </c>
    </row>
    <row r="38" spans="1:28" x14ac:dyDescent="0.25">
      <c r="A38" s="154" t="e">
        <f>Final!#REF!</f>
        <v>#REF!</v>
      </c>
      <c r="B38" s="1">
        <f>Final!N13</f>
        <v>30</v>
      </c>
      <c r="C38" s="1">
        <f>Final!O13</f>
        <v>120</v>
      </c>
      <c r="D38" s="1">
        <f>Final!P13</f>
        <v>340</v>
      </c>
      <c r="E38" s="1">
        <f>Final!Q13</f>
        <v>780</v>
      </c>
      <c r="F38" s="1">
        <f>Final!R13</f>
        <v>1554</v>
      </c>
      <c r="G38" s="1">
        <f>Final!S13</f>
        <v>2800</v>
      </c>
      <c r="H38" s="1">
        <f>Final!T13</f>
        <v>4680</v>
      </c>
      <c r="I38" s="1">
        <f>Final!U13</f>
        <v>7380</v>
      </c>
      <c r="J38" s="1">
        <f>Final!V13</f>
        <v>11110</v>
      </c>
      <c r="L38" s="505" t="str">
        <f>Summary!B39</f>
        <v>2, 3, 4, 5 = Hands to Split</v>
      </c>
      <c r="M38" s="505"/>
      <c r="N38" s="505"/>
      <c r="O38" s="505"/>
      <c r="P38" s="505"/>
      <c r="Q38" s="505"/>
      <c r="R38" s="505"/>
      <c r="S38" s="505"/>
      <c r="T38" s="505"/>
      <c r="U38" s="505"/>
      <c r="V38" s="505"/>
      <c r="X38" s="1">
        <f t="shared" si="11"/>
        <v>90</v>
      </c>
      <c r="Y38" s="428">
        <f t="shared" si="12"/>
        <v>344200</v>
      </c>
      <c r="Z38" s="1">
        <f t="shared" si="13"/>
        <v>100</v>
      </c>
      <c r="AA38" s="428">
        <f t="shared" si="10"/>
        <v>78000</v>
      </c>
      <c r="AB38" s="428">
        <f t="shared" si="14"/>
        <v>422200</v>
      </c>
    </row>
    <row r="39" spans="1:28" x14ac:dyDescent="0.25">
      <c r="A39" s="499" t="s">
        <v>231</v>
      </c>
      <c r="B39" s="500"/>
      <c r="C39" s="500"/>
      <c r="D39" s="500"/>
      <c r="E39" s="500"/>
      <c r="F39" s="500"/>
      <c r="G39" s="500"/>
      <c r="H39" s="500"/>
      <c r="I39" s="500"/>
      <c r="J39" s="500"/>
      <c r="L39" s="535" t="s">
        <v>27</v>
      </c>
      <c r="M39" s="535"/>
      <c r="N39" s="535"/>
      <c r="O39" s="535"/>
      <c r="P39" s="535"/>
      <c r="Q39" s="535"/>
      <c r="R39" s="535"/>
      <c r="S39" s="535"/>
      <c r="T39" s="535"/>
      <c r="U39" s="535"/>
      <c r="V39" s="535"/>
      <c r="X39" s="1">
        <f t="shared" si="11"/>
        <v>100</v>
      </c>
      <c r="Y39" s="428">
        <f t="shared" si="12"/>
        <v>422200</v>
      </c>
      <c r="Z39" s="1">
        <f t="shared" si="13"/>
        <v>110</v>
      </c>
      <c r="AA39" s="428">
        <f t="shared" si="10"/>
        <v>85800</v>
      </c>
      <c r="AB39" s="428">
        <f t="shared" si="14"/>
        <v>508000</v>
      </c>
    </row>
    <row r="40" spans="1:28" x14ac:dyDescent="0.25">
      <c r="A40" s="154" t="str">
        <f>Final!M15</f>
        <v>Level</v>
      </c>
      <c r="B40" s="154" t="str">
        <f>Final!N15</f>
        <v>1x2</v>
      </c>
      <c r="C40" s="154" t="str">
        <f>Final!O15</f>
        <v>1x3</v>
      </c>
      <c r="D40" s="154" t="str">
        <f>Final!P15</f>
        <v>1x4</v>
      </c>
      <c r="E40" s="154" t="str">
        <f>Final!Q15</f>
        <v>1x5</v>
      </c>
      <c r="F40" s="154" t="str">
        <f>Final!R15</f>
        <v>1x6</v>
      </c>
      <c r="G40" s="154" t="str">
        <f>Final!S15</f>
        <v>1x7</v>
      </c>
      <c r="H40" s="154" t="str">
        <f>Final!T15</f>
        <v>1x8</v>
      </c>
      <c r="I40" s="154" t="str">
        <f>Final!U15</f>
        <v>1x9</v>
      </c>
      <c r="J40" s="154" t="str">
        <f>Final!V15</f>
        <v>1x10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8" x14ac:dyDescent="0.25">
      <c r="A41" s="154">
        <f>Final!M16</f>
        <v>2</v>
      </c>
      <c r="B41" s="1">
        <f>B31/B36</f>
        <v>5.8475465827511159E-3</v>
      </c>
      <c r="C41" s="1">
        <f t="shared" ref="C41:J41" si="15">C31/C36</f>
        <v>1.5003917055418939E-2</v>
      </c>
      <c r="D41" s="1">
        <f t="shared" si="15"/>
        <v>1.2444146666456588E-2</v>
      </c>
      <c r="E41" s="1">
        <f t="shared" si="15"/>
        <v>9.1452206264072706E-3</v>
      </c>
      <c r="F41" s="1">
        <f t="shared" si="15"/>
        <v>6.509009320169002E-3</v>
      </c>
      <c r="G41" s="1">
        <f t="shared" si="15"/>
        <v>4.5552963759841192E-3</v>
      </c>
      <c r="H41" s="1">
        <f t="shared" si="15"/>
        <v>3.1232031587124323E-3</v>
      </c>
      <c r="I41" s="1">
        <f t="shared" si="15"/>
        <v>2.0675618562386051E-3</v>
      </c>
      <c r="J41" s="1">
        <f t="shared" si="15"/>
        <v>1.2817455728475369E-3</v>
      </c>
    </row>
    <row r="42" spans="1:28" x14ac:dyDescent="0.25">
      <c r="A42" s="154">
        <f>Final!M17</f>
        <v>3</v>
      </c>
      <c r="B42" s="1">
        <f t="shared" ref="B42:J42" si="16">B32/B37</f>
        <v>6.595119002635581E-3</v>
      </c>
      <c r="C42" s="1">
        <f t="shared" si="16"/>
        <v>8.1947793853424621E-3</v>
      </c>
      <c r="D42" s="1">
        <f t="shared" si="16"/>
        <v>5.1325670592089478E-3</v>
      </c>
      <c r="E42" s="1">
        <f t="shared" si="16"/>
        <v>3.1340087937717742E-3</v>
      </c>
      <c r="F42" s="1">
        <f t="shared" si="16"/>
        <v>1.9741275693810584E-3</v>
      </c>
      <c r="G42" s="1">
        <f t="shared" si="16"/>
        <v>1.2886305965560702E-3</v>
      </c>
      <c r="H42" s="1">
        <f t="shared" si="16"/>
        <v>8.6792184049038715E-4</v>
      </c>
      <c r="I42" s="1">
        <f t="shared" si="16"/>
        <v>5.9983717232726052E-4</v>
      </c>
      <c r="J42" s="1">
        <f t="shared" si="16"/>
        <v>4.2321730131654142E-4</v>
      </c>
    </row>
    <row r="43" spans="1:28" x14ac:dyDescent="0.25">
      <c r="A43" s="154">
        <f>Final!M18</f>
        <v>4</v>
      </c>
      <c r="B43" s="1">
        <f t="shared" ref="B43:J43" si="17">B33/B38</f>
        <v>5.01909166136324E-3</v>
      </c>
      <c r="C43" s="1">
        <f t="shared" si="17"/>
        <v>3.6525059987591634E-3</v>
      </c>
      <c r="D43" s="1">
        <f t="shared" si="17"/>
        <v>1.6781490972218437E-3</v>
      </c>
      <c r="E43" s="1">
        <f t="shared" si="17"/>
        <v>8.1647840668423537E-4</v>
      </c>
      <c r="F43" s="1">
        <f t="shared" si="17"/>
        <v>4.3158564463490195E-4</v>
      </c>
      <c r="G43" s="1">
        <f t="shared" si="17"/>
        <v>2.4514547207737388E-4</v>
      </c>
      <c r="H43" s="1">
        <f t="shared" si="17"/>
        <v>1.4765854742602907E-4</v>
      </c>
      <c r="I43" s="1">
        <f t="shared" si="17"/>
        <v>9.3281767019013262E-5</v>
      </c>
      <c r="J43" s="1">
        <f t="shared" si="17"/>
        <v>6.1279857590048001E-5</v>
      </c>
    </row>
    <row r="44" spans="1:28" x14ac:dyDescent="0.25">
      <c r="A44" s="499" t="s">
        <v>311</v>
      </c>
      <c r="B44" s="500"/>
      <c r="C44" s="500"/>
      <c r="D44" s="500"/>
      <c r="E44" s="500"/>
      <c r="F44" s="500"/>
      <c r="G44" s="500"/>
      <c r="H44" s="500"/>
      <c r="I44" s="500"/>
      <c r="J44" s="500"/>
    </row>
    <row r="45" spans="1:28" x14ac:dyDescent="0.25">
      <c r="A45" s="154" t="str">
        <f>A40</f>
        <v>Level</v>
      </c>
      <c r="B45" s="154" t="str">
        <f t="shared" ref="B45:J45" si="18">B40</f>
        <v>1x2</v>
      </c>
      <c r="C45" s="154" t="str">
        <f t="shared" si="18"/>
        <v>1x3</v>
      </c>
      <c r="D45" s="154" t="str">
        <f t="shared" si="18"/>
        <v>1x4</v>
      </c>
      <c r="E45" s="154" t="str">
        <f t="shared" si="18"/>
        <v>1x5</v>
      </c>
      <c r="F45" s="154" t="str">
        <f t="shared" si="18"/>
        <v>1x6</v>
      </c>
      <c r="G45" s="154" t="str">
        <f t="shared" si="18"/>
        <v>1x7</v>
      </c>
      <c r="H45" s="154" t="str">
        <f t="shared" si="18"/>
        <v>1x8</v>
      </c>
      <c r="I45" s="154" t="str">
        <f t="shared" si="18"/>
        <v>1x9</v>
      </c>
      <c r="J45" s="154" t="str">
        <f t="shared" si="18"/>
        <v>1x10</v>
      </c>
    </row>
    <row r="46" spans="1:28" x14ac:dyDescent="0.25">
      <c r="A46" s="154">
        <f t="shared" ref="A46:A48" si="19">A41</f>
        <v>2</v>
      </c>
      <c r="B46" s="1">
        <f>B36*5</f>
        <v>30</v>
      </c>
      <c r="C46" s="1">
        <f t="shared" ref="C46:I46" si="20">C36*5</f>
        <v>60</v>
      </c>
      <c r="D46" s="1">
        <f t="shared" si="20"/>
        <v>100</v>
      </c>
      <c r="E46" s="1">
        <f t="shared" si="20"/>
        <v>150</v>
      </c>
      <c r="F46" s="1">
        <f t="shared" si="20"/>
        <v>210</v>
      </c>
      <c r="G46" s="1">
        <f t="shared" si="20"/>
        <v>280</v>
      </c>
      <c r="H46" s="1">
        <f t="shared" si="20"/>
        <v>360</v>
      </c>
      <c r="I46" s="1">
        <f t="shared" si="20"/>
        <v>450</v>
      </c>
      <c r="J46" s="1">
        <f>J36*5</f>
        <v>550</v>
      </c>
    </row>
    <row r="47" spans="1:28" x14ac:dyDescent="0.25">
      <c r="A47" s="154">
        <f t="shared" si="19"/>
        <v>3</v>
      </c>
      <c r="B47" s="1">
        <f t="shared" ref="B47:J47" si="21">B37*5</f>
        <v>70</v>
      </c>
      <c r="C47" s="1">
        <f t="shared" si="21"/>
        <v>195</v>
      </c>
      <c r="D47" s="1">
        <f t="shared" si="21"/>
        <v>420</v>
      </c>
      <c r="E47" s="1">
        <f t="shared" si="21"/>
        <v>775</v>
      </c>
      <c r="F47" s="1">
        <f t="shared" si="21"/>
        <v>1290</v>
      </c>
      <c r="G47" s="1">
        <f t="shared" si="21"/>
        <v>1995</v>
      </c>
      <c r="H47" s="1">
        <f t="shared" si="21"/>
        <v>2920</v>
      </c>
      <c r="I47" s="1">
        <f t="shared" si="21"/>
        <v>4095</v>
      </c>
      <c r="J47" s="1">
        <f t="shared" si="21"/>
        <v>5550</v>
      </c>
    </row>
    <row r="48" spans="1:28" x14ac:dyDescent="0.25">
      <c r="A48" s="154">
        <f t="shared" si="19"/>
        <v>4</v>
      </c>
      <c r="B48" s="1">
        <f t="shared" ref="B48:J48" si="22">B38*5</f>
        <v>150</v>
      </c>
      <c r="C48" s="1">
        <f t="shared" si="22"/>
        <v>600</v>
      </c>
      <c r="D48" s="1">
        <f t="shared" si="22"/>
        <v>1700</v>
      </c>
      <c r="E48" s="1">
        <f t="shared" si="22"/>
        <v>3900</v>
      </c>
      <c r="F48" s="1">
        <f t="shared" si="22"/>
        <v>7770</v>
      </c>
      <c r="G48" s="1">
        <f t="shared" si="22"/>
        <v>14000</v>
      </c>
      <c r="H48" s="1">
        <f t="shared" si="22"/>
        <v>23400</v>
      </c>
      <c r="I48" s="1">
        <f t="shared" si="22"/>
        <v>36900</v>
      </c>
      <c r="J48" s="1">
        <f t="shared" si="22"/>
        <v>55550</v>
      </c>
    </row>
  </sheetData>
  <sheetProtection sheet="1" objects="1" scenarios="1"/>
  <mergeCells count="22">
    <mergeCell ref="A25:J25"/>
    <mergeCell ref="L33:V33"/>
    <mergeCell ref="L35:V35"/>
    <mergeCell ref="L36:V36"/>
    <mergeCell ref="A44:J44"/>
    <mergeCell ref="L34:V34"/>
    <mergeCell ref="X2:AB2"/>
    <mergeCell ref="X15:AB15"/>
    <mergeCell ref="X28:AB28"/>
    <mergeCell ref="A1:V1"/>
    <mergeCell ref="L39:V39"/>
    <mergeCell ref="L37:V37"/>
    <mergeCell ref="L38:V38"/>
    <mergeCell ref="L2:V2"/>
    <mergeCell ref="A39:J39"/>
    <mergeCell ref="A29:J29"/>
    <mergeCell ref="A34:J34"/>
    <mergeCell ref="B21:C21"/>
    <mergeCell ref="A2:C2"/>
    <mergeCell ref="D2:J2"/>
    <mergeCell ref="A19:J19"/>
    <mergeCell ref="A22:J22"/>
  </mergeCells>
  <phoneticPr fontId="16" type="noConversion"/>
  <conditionalFormatting sqref="M23:V32 M4:V13 M15:V21 A30">
    <cfRule type="containsText" dxfId="427" priority="105" operator="containsText" text="S">
      <formula>NOT(ISERROR(SEARCH("S",A4)))</formula>
    </cfRule>
    <cfRule type="containsText" dxfId="426" priority="106" operator="containsText" text="H">
      <formula>NOT(ISERROR(SEARCH("H",A4)))</formula>
    </cfRule>
  </conditionalFormatting>
  <conditionalFormatting sqref="M23:V32 M4:V13 M15:V21 A30">
    <cfRule type="containsText" dxfId="425" priority="104" operator="containsText" text="D">
      <formula>NOT(ISERROR(SEARCH("D",A4)))</formula>
    </cfRule>
  </conditionalFormatting>
  <conditionalFormatting sqref="M23:V32 M4:V13 M15:V21 A30">
    <cfRule type="containsText" dxfId="424" priority="103" operator="containsText" text="R">
      <formula>NOT(ISERROR(SEARCH("R",A4)))</formula>
    </cfRule>
  </conditionalFormatting>
  <conditionalFormatting sqref="M23:V32 M4:V13 M15:V21 A30">
    <cfRule type="cellIs" dxfId="423" priority="102" operator="between">
      <formula>2</formula>
      <formula>5</formula>
    </cfRule>
  </conditionalFormatting>
  <conditionalFormatting sqref="A40:A43">
    <cfRule type="containsText" dxfId="422" priority="100" operator="containsText" text="S">
      <formula>NOT(ISERROR(SEARCH("S",A40)))</formula>
    </cfRule>
    <cfRule type="containsText" dxfId="421" priority="101" operator="containsText" text="H">
      <formula>NOT(ISERROR(SEARCH("H",A40)))</formula>
    </cfRule>
  </conditionalFormatting>
  <conditionalFormatting sqref="A40:A43">
    <cfRule type="containsText" dxfId="420" priority="99" operator="containsText" text="D">
      <formula>NOT(ISERROR(SEARCH("D",A40)))</formula>
    </cfRule>
  </conditionalFormatting>
  <conditionalFormatting sqref="A40:A43">
    <cfRule type="containsText" dxfId="419" priority="98" operator="containsText" text="R">
      <formula>NOT(ISERROR(SEARCH("R",A40)))</formula>
    </cfRule>
  </conditionalFormatting>
  <conditionalFormatting sqref="A40:A43">
    <cfRule type="containsText" dxfId="418" priority="97" operator="containsText" text="P">
      <formula>NOT(ISERROR(SEARCH("P",A40)))</formula>
    </cfRule>
  </conditionalFormatting>
  <conditionalFormatting sqref="B40:J40">
    <cfRule type="containsText" dxfId="417" priority="95" operator="containsText" text="S">
      <formula>NOT(ISERROR(SEARCH("S",B40)))</formula>
    </cfRule>
    <cfRule type="containsText" dxfId="416" priority="96" operator="containsText" text="H">
      <formula>NOT(ISERROR(SEARCH("H",B40)))</formula>
    </cfRule>
  </conditionalFormatting>
  <conditionalFormatting sqref="B40:J40">
    <cfRule type="containsText" dxfId="415" priority="94" operator="containsText" text="D">
      <formula>NOT(ISERROR(SEARCH("D",B40)))</formula>
    </cfRule>
  </conditionalFormatting>
  <conditionalFormatting sqref="B40:J40">
    <cfRule type="containsText" dxfId="414" priority="93" operator="containsText" text="R">
      <formula>NOT(ISERROR(SEARCH("R",B40)))</formula>
    </cfRule>
  </conditionalFormatting>
  <conditionalFormatting sqref="B40:J40">
    <cfRule type="containsText" dxfId="413" priority="92" operator="containsText" text="P">
      <formula>NOT(ISERROR(SEARCH("P",B40)))</formula>
    </cfRule>
  </conditionalFormatting>
  <conditionalFormatting sqref="B41:J43">
    <cfRule type="colorScale" priority="90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412" priority="91" operator="equal">
      <formula>MAX($B$41:$J$43)</formula>
    </cfRule>
  </conditionalFormatting>
  <conditionalFormatting sqref="B30:J30">
    <cfRule type="containsText" dxfId="411" priority="83" operator="containsText" text="S">
      <formula>NOT(ISERROR(SEARCH("S",B30)))</formula>
    </cfRule>
    <cfRule type="containsText" dxfId="410" priority="84" operator="containsText" text="H">
      <formula>NOT(ISERROR(SEARCH("H",B30)))</formula>
    </cfRule>
  </conditionalFormatting>
  <conditionalFormatting sqref="B30:J30">
    <cfRule type="containsText" dxfId="409" priority="82" operator="containsText" text="D">
      <formula>NOT(ISERROR(SEARCH("D",B30)))</formula>
    </cfRule>
  </conditionalFormatting>
  <conditionalFormatting sqref="B30:J30">
    <cfRule type="containsText" dxfId="408" priority="81" operator="containsText" text="R">
      <formula>NOT(ISERROR(SEARCH("R",B30)))</formula>
    </cfRule>
  </conditionalFormatting>
  <conditionalFormatting sqref="B30:J30">
    <cfRule type="containsText" dxfId="407" priority="80" operator="containsText" text="P">
      <formula>NOT(ISERROR(SEARCH("P",B30)))</formula>
    </cfRule>
  </conditionalFormatting>
  <conditionalFormatting sqref="A35:A38">
    <cfRule type="containsText" dxfId="406" priority="45" operator="containsText" text="S">
      <formula>NOT(ISERROR(SEARCH("S",A35)))</formula>
    </cfRule>
    <cfRule type="containsText" dxfId="405" priority="46" operator="containsText" text="H">
      <formula>NOT(ISERROR(SEARCH("H",A35)))</formula>
    </cfRule>
  </conditionalFormatting>
  <conditionalFormatting sqref="A35:A38">
    <cfRule type="containsText" dxfId="404" priority="44" operator="containsText" text="D">
      <formula>NOT(ISERROR(SEARCH("D",A35)))</formula>
    </cfRule>
  </conditionalFormatting>
  <conditionalFormatting sqref="A35:A38">
    <cfRule type="containsText" dxfId="403" priority="43" operator="containsText" text="R">
      <formula>NOT(ISERROR(SEARCH("R",A35)))</formula>
    </cfRule>
  </conditionalFormatting>
  <conditionalFormatting sqref="A35:A38">
    <cfRule type="containsText" dxfId="402" priority="42" operator="containsText" text="P">
      <formula>NOT(ISERROR(SEARCH("P",A35)))</formula>
    </cfRule>
  </conditionalFormatting>
  <conditionalFormatting sqref="B35:J35">
    <cfRule type="containsText" dxfId="401" priority="40" operator="containsText" text="S">
      <formula>NOT(ISERROR(SEARCH("S",B35)))</formula>
    </cfRule>
    <cfRule type="containsText" dxfId="400" priority="41" operator="containsText" text="H">
      <formula>NOT(ISERROR(SEARCH("H",B35)))</formula>
    </cfRule>
  </conditionalFormatting>
  <conditionalFormatting sqref="B35:J35">
    <cfRule type="containsText" dxfId="399" priority="39" operator="containsText" text="D">
      <formula>NOT(ISERROR(SEARCH("D",B35)))</formula>
    </cfRule>
  </conditionalFormatting>
  <conditionalFormatting sqref="B35:J35">
    <cfRule type="containsText" dxfId="398" priority="38" operator="containsText" text="R">
      <formula>NOT(ISERROR(SEARCH("R",B35)))</formula>
    </cfRule>
  </conditionalFormatting>
  <conditionalFormatting sqref="B35:J35">
    <cfRule type="containsText" dxfId="397" priority="37" operator="containsText" text="P">
      <formula>NOT(ISERROR(SEARCH("P",B35)))</formula>
    </cfRule>
  </conditionalFormatting>
  <conditionalFormatting sqref="B36:J38">
    <cfRule type="colorScale" priority="3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1:J33">
    <cfRule type="colorScale" priority="41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A31:A33">
    <cfRule type="containsText" dxfId="396" priority="34" operator="containsText" text="S">
      <formula>NOT(ISERROR(SEARCH("S",A31)))</formula>
    </cfRule>
    <cfRule type="containsText" dxfId="395" priority="35" operator="containsText" text="H">
      <formula>NOT(ISERROR(SEARCH("H",A31)))</formula>
    </cfRule>
  </conditionalFormatting>
  <conditionalFormatting sqref="A31:A33">
    <cfRule type="containsText" dxfId="394" priority="33" operator="containsText" text="D">
      <formula>NOT(ISERROR(SEARCH("D",A31)))</formula>
    </cfRule>
  </conditionalFormatting>
  <conditionalFormatting sqref="A31:A33">
    <cfRule type="containsText" dxfId="393" priority="32" operator="containsText" text="R">
      <formula>NOT(ISERROR(SEARCH("R",A31)))</formula>
    </cfRule>
  </conditionalFormatting>
  <conditionalFormatting sqref="A31:A33">
    <cfRule type="containsText" dxfId="392" priority="31" operator="containsText" text="P">
      <formula>NOT(ISERROR(SEARCH("P",A31)))</formula>
    </cfRule>
  </conditionalFormatting>
  <conditionalFormatting sqref="B28:C28">
    <cfRule type="cellIs" dxfId="391" priority="29" operator="greaterThan">
      <formula>0</formula>
    </cfRule>
    <cfRule type="cellIs" dxfId="390" priority="30" operator="lessThan">
      <formula>0</formula>
    </cfRule>
  </conditionalFormatting>
  <conditionalFormatting sqref="A45:A48 B45:J45">
    <cfRule type="containsText" dxfId="389" priority="15" operator="containsText" text="S">
      <formula>NOT(ISERROR(SEARCH("S",A45)))</formula>
    </cfRule>
    <cfRule type="containsText" dxfId="388" priority="16" operator="containsText" text="H">
      <formula>NOT(ISERROR(SEARCH("H",A45)))</formula>
    </cfRule>
  </conditionalFormatting>
  <conditionalFormatting sqref="A45:A48 B45:J45">
    <cfRule type="containsText" dxfId="387" priority="14" operator="containsText" text="D">
      <formula>NOT(ISERROR(SEARCH("D",A45)))</formula>
    </cfRule>
  </conditionalFormatting>
  <conditionalFormatting sqref="A45:A48 B45:J45">
    <cfRule type="containsText" dxfId="386" priority="13" operator="containsText" text="R">
      <formula>NOT(ISERROR(SEARCH("R",A45)))</formula>
    </cfRule>
  </conditionalFormatting>
  <conditionalFormatting sqref="A45:A48 B45:J45">
    <cfRule type="containsText" dxfId="385" priority="12" operator="containsText" text="P">
      <formula>NOT(ISERROR(SEARCH("P",A45)))</formula>
    </cfRule>
  </conditionalFormatting>
  <conditionalFormatting sqref="B46:J48">
    <cfRule type="colorScale" priority="5">
      <colorScale>
        <cfvo type="num" val="0"/>
        <cfvo type="num" val="80"/>
        <cfvo type="max"/>
        <color rgb="FFFFFF00"/>
        <color rgb="FF006600"/>
        <color rgb="FFFF0000"/>
      </colorScale>
    </cfRule>
  </conditionalFormatting>
  <conditionalFormatting sqref="B31:J31">
    <cfRule type="cellIs" dxfId="384" priority="3" operator="equal">
      <formula>MAX($B$31:$J$31)</formula>
    </cfRule>
  </conditionalFormatting>
  <conditionalFormatting sqref="B32:J32">
    <cfRule type="cellIs" dxfId="383" priority="2" operator="equal">
      <formula>MAX($B$32:$J$32)</formula>
    </cfRule>
  </conditionalFormatting>
  <conditionalFormatting sqref="B33:J33">
    <cfRule type="cellIs" dxfId="382" priority="1" operator="equal">
      <formula>MAX($B$33:$J$33)</formula>
    </cfRule>
  </conditionalFormatting>
  <dataValidations count="19">
    <dataValidation type="whole" allowBlank="1" showInputMessage="1" showErrorMessage="1" sqref="B6" xr:uid="{00000000-0002-0000-0000-000002000000}">
      <formula1>0</formula1>
      <formula2>100</formula2>
    </dataValidation>
    <dataValidation type="whole" allowBlank="1" showInputMessage="1" showErrorMessage="1" sqref="B18" xr:uid="{00000000-0002-0000-0000-000007000000}">
      <formula1>2</formula1>
      <formula2>5</formula2>
    </dataValidation>
    <dataValidation type="textLength" operator="greaterThan" allowBlank="1" showInputMessage="1" showErrorMessage="1" sqref="B20:B21" xr:uid="{DB7CC3A3-DC58-B24B-8A55-F7465E4C5F5A}">
      <formula1>0</formula1>
    </dataValidation>
    <dataValidation type="whole" showInputMessage="1" showErrorMessage="1" sqref="B12" xr:uid="{1A2EE8F2-7D63-6246-A7A7-BF8BCA55D295}">
      <formula1>2</formula1>
      <formula2>5</formula2>
    </dataValidation>
    <dataValidation type="list" allowBlank="1" showInputMessage="1" showErrorMessage="1" sqref="B4" xr:uid="{00000000-0002-0000-0000-000000000000}">
      <formula1>$D$4:$E$4</formula1>
    </dataValidation>
    <dataValidation type="list" allowBlank="1" showInputMessage="1" showErrorMessage="1" sqref="B3" xr:uid="{00000000-0002-0000-0000-000001000000}">
      <formula1>$D$3:$F$3</formula1>
    </dataValidation>
    <dataValidation type="list" allowBlank="1" showInputMessage="1" showErrorMessage="1" sqref="B7" xr:uid="{00000000-0002-0000-0000-000003000000}">
      <formula1>$D$7:$E$7</formula1>
    </dataValidation>
    <dataValidation type="list" allowBlank="1" showInputMessage="1" showErrorMessage="1" sqref="B9:B10" xr:uid="{00000000-0002-0000-0000-000004000000}">
      <formula1>$D$9:$E$9</formula1>
    </dataValidation>
    <dataValidation type="list" allowBlank="1" showInputMessage="1" showErrorMessage="1" sqref="B8" xr:uid="{00000000-0002-0000-0000-000005000000}">
      <formula1>$D$8:$E$8</formula1>
    </dataValidation>
    <dataValidation type="list" allowBlank="1" showInputMessage="1" showErrorMessage="1" sqref="B11" xr:uid="{00000000-0002-0000-0000-000006000000}">
      <formula1>$D$11:$E$11</formula1>
    </dataValidation>
    <dataValidation type="list" allowBlank="1" showInputMessage="1" showErrorMessage="1" sqref="B13" xr:uid="{00000000-0002-0000-0000-000008000000}">
      <formula1>$D$13:$E$13</formula1>
    </dataValidation>
    <dataValidation type="list" allowBlank="1" showInputMessage="1" showErrorMessage="1" sqref="B14" xr:uid="{00000000-0002-0000-0000-000009000000}">
      <formula1>$D$14:$E$14</formula1>
    </dataValidation>
    <dataValidation type="list" allowBlank="1" showInputMessage="1" showErrorMessage="1" sqref="B15" xr:uid="{00000000-0002-0000-0000-00000A000000}">
      <formula1>$D$15:$E$15</formula1>
    </dataValidation>
    <dataValidation type="list" allowBlank="1" showInputMessage="1" showErrorMessage="1" sqref="B17" xr:uid="{00000000-0002-0000-0000-00000B000000}">
      <formula1>$D$17:$F$17</formula1>
    </dataValidation>
    <dataValidation type="list" allowBlank="1" showInputMessage="1" showErrorMessage="1" sqref="B16" xr:uid="{00000000-0002-0000-0000-00000C000000}">
      <formula1>$D$16:$F$16</formula1>
    </dataValidation>
    <dataValidation type="list" operator="greaterThan" allowBlank="1" showInputMessage="1" showErrorMessage="1" sqref="B23" xr:uid="{91D4D8A0-A14C-1C4D-B99A-420B714A263C}">
      <formula1>$D$23:$E$23</formula1>
    </dataValidation>
    <dataValidation type="whole" allowBlank="1" showInputMessage="1" showErrorMessage="1" sqref="B5" xr:uid="{579996C6-703E-4347-B34F-1FFC9E5325FB}">
      <formula1>1</formula1>
      <formula2>100</formula2>
    </dataValidation>
    <dataValidation type="list" operator="greaterThan" allowBlank="1" showInputMessage="1" showErrorMessage="1" sqref="B24" xr:uid="{C841AEF1-EEAD-6142-9A7F-53F5000CF897}">
      <formula1>$D$24:$J$24</formula1>
    </dataValidation>
    <dataValidation type="list" operator="greaterThan" allowBlank="1" showInputMessage="1" showErrorMessage="1" sqref="B26" xr:uid="{EF7B5373-5211-134C-901C-FF10DC19CDC5}">
      <formula1>$D$26:$J$26</formula1>
    </dataValidation>
  </dataValidations>
  <pageMargins left="0.7" right="0.7" top="0.75" bottom="0.75" header="0.3" footer="0.3"/>
  <pageSetup paperSize="9" scale="7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Analysis!W12</f>
        <v>0.67760068711456678</v>
      </c>
      <c r="C2" s="133" t="s">
        <v>123</v>
      </c>
      <c r="D2" s="138">
        <f>Analysis!X12</f>
        <v>0.32239931288543361</v>
      </c>
      <c r="E2" t="s">
        <v>93</v>
      </c>
      <c r="F2">
        <f>B2+D2</f>
        <v>1.0000000000000004</v>
      </c>
      <c r="G2" s="133" t="s">
        <v>46</v>
      </c>
      <c r="H2" s="138">
        <f>Analysis!Z12</f>
        <v>0.90877122412406741</v>
      </c>
      <c r="I2" t="s">
        <v>142</v>
      </c>
      <c r="J2" s="149">
        <f>Analysis!AA12</f>
        <v>1.9343958773126015</v>
      </c>
      <c r="K2" t="s">
        <v>47</v>
      </c>
      <c r="L2" s="149">
        <f>H2*B2-J2*D2</f>
        <v>-7.863895797584286E-3</v>
      </c>
      <c r="N2"/>
      <c r="O2"/>
    </row>
    <row r="4" spans="1:29" x14ac:dyDescent="0.25">
      <c r="A4" t="s">
        <v>120</v>
      </c>
      <c r="B4">
        <f>$B$2</f>
        <v>0.67760068711456678</v>
      </c>
      <c r="C4" t="s">
        <v>121</v>
      </c>
      <c r="D4">
        <f>$D$2</f>
        <v>0.32239931288543361</v>
      </c>
      <c r="E4" t="s">
        <v>129</v>
      </c>
      <c r="F4">
        <f>D4+B4</f>
        <v>1.0000000000000004</v>
      </c>
      <c r="G4" t="s">
        <v>46</v>
      </c>
      <c r="H4">
        <f>H2</f>
        <v>0.90877122412406741</v>
      </c>
      <c r="I4" t="s">
        <v>142</v>
      </c>
      <c r="J4">
        <f>J2</f>
        <v>1.9343958773126015</v>
      </c>
      <c r="K4" t="s">
        <v>47</v>
      </c>
      <c r="L4">
        <f>B4*H4-D4*J4</f>
        <v>-7.863895797584286E-3</v>
      </c>
    </row>
    <row r="5" spans="1:29" ht="16.5" thickBot="1" x14ac:dyDescent="0.3"/>
    <row r="6" spans="1:29" ht="16.5" thickBot="1" x14ac:dyDescent="0.3">
      <c r="A6" s="102">
        <v>6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320</v>
      </c>
      <c r="AB6" t="s">
        <v>131</v>
      </c>
      <c r="AC6" t="s">
        <v>231</v>
      </c>
    </row>
    <row r="7" spans="1:29" x14ac:dyDescent="0.25">
      <c r="A7" s="100">
        <v>1</v>
      </c>
      <c r="B7" s="95">
        <f>C7*B4</f>
        <v>0.67760068711456678</v>
      </c>
      <c r="C7" s="95">
        <v>1</v>
      </c>
      <c r="D7" s="107">
        <f>C7*D4</f>
        <v>0.32239931288543361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1.0000000000000004</v>
      </c>
      <c r="P7">
        <f>B4</f>
        <v>0.67760068711456678</v>
      </c>
      <c r="Q7">
        <f>D4</f>
        <v>0.32239931288543361</v>
      </c>
      <c r="R7">
        <f>H4</f>
        <v>0.90877122412406741</v>
      </c>
      <c r="S7">
        <f>A7*$J$4</f>
        <v>1.9343958773126015</v>
      </c>
      <c r="T7" s="239">
        <f>SUM(C7)</f>
        <v>1</v>
      </c>
      <c r="U7" s="100">
        <f>B7</f>
        <v>0.67760068711456678</v>
      </c>
      <c r="V7" s="95">
        <f>D7</f>
        <v>0.32239931288543361</v>
      </c>
      <c r="W7" s="157">
        <f>B7-D7</f>
        <v>0.35520137422913317</v>
      </c>
      <c r="X7" s="57">
        <f>U7*R7</f>
        <v>0.61578400589641402</v>
      </c>
      <c r="Y7" s="100">
        <f>S7*V7</f>
        <v>0.62364790169399831</v>
      </c>
      <c r="Z7" s="222">
        <f>X7-Y7</f>
        <v>-7.863895797584286E-3</v>
      </c>
      <c r="AA7">
        <f>$A$6^A7</f>
        <v>6</v>
      </c>
      <c r="AB7">
        <f>SUM(AA7)</f>
        <v>6</v>
      </c>
      <c r="AC7">
        <f t="shared" ref="AC7:AC16" si="0">Z7/AB7</f>
        <v>-1.3106492995973811E-3</v>
      </c>
    </row>
    <row r="8" spans="1:29" x14ac:dyDescent="0.25">
      <c r="A8" s="98">
        <v>2</v>
      </c>
      <c r="B8" s="97">
        <f>C8*B4</f>
        <v>0.8670048232742904</v>
      </c>
      <c r="C8" s="97">
        <f>1/(1-B4*D4)</f>
        <v>1.2795217592919881</v>
      </c>
      <c r="D8" s="93">
        <f>C8*D4</f>
        <v>0.41251693601769812</v>
      </c>
      <c r="E8" s="1">
        <f>D8*D4</f>
        <v>0.13299517672571026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1.0000000000000007</v>
      </c>
      <c r="P8">
        <f>P7</f>
        <v>0.67760068711456678</v>
      </c>
      <c r="Q8">
        <f>Q7</f>
        <v>0.32239931288543361</v>
      </c>
      <c r="R8">
        <f>R7</f>
        <v>0.90877122412406741</v>
      </c>
      <c r="S8">
        <f>A8*$J$4</f>
        <v>3.8687917546252031</v>
      </c>
      <c r="T8" s="98">
        <f>SUM(C8:D8)</f>
        <v>1.6920386953096862</v>
      </c>
      <c r="U8" s="239">
        <f>B8</f>
        <v>0.8670048232742904</v>
      </c>
      <c r="V8" s="97">
        <f>E8</f>
        <v>0.13299517672571026</v>
      </c>
      <c r="W8" s="158">
        <f>B8-E8</f>
        <v>0.73400964654858014</v>
      </c>
      <c r="X8" s="9">
        <f t="shared" ref="X8:X16" si="1">U8*R8</f>
        <v>0.78790903456844763</v>
      </c>
      <c r="Y8" s="98">
        <f t="shared" ref="Y8:Y16" si="2">S8*V8</f>
        <v>0.51453064312134955</v>
      </c>
      <c r="Z8" s="223">
        <f t="shared" ref="Z8:Z16" si="3">X8-Y8</f>
        <v>0.27337839144709808</v>
      </c>
      <c r="AA8">
        <f>$A$6^A8</f>
        <v>36</v>
      </c>
      <c r="AB8">
        <f>SUM(AA7:AA8)</f>
        <v>42</v>
      </c>
      <c r="AC8">
        <f t="shared" si="0"/>
        <v>6.509009320169002E-3</v>
      </c>
    </row>
    <row r="9" spans="1:29" x14ac:dyDescent="0.25">
      <c r="A9" s="98">
        <v>3</v>
      </c>
      <c r="B9" s="97">
        <f>C9*B4</f>
        <v>0.94048737189993481</v>
      </c>
      <c r="C9" s="97">
        <f>1/(1-D4*B4/(1-D4*B4))</f>
        <v>1.3879669690194985</v>
      </c>
      <c r="D9" s="93">
        <f>C9*D4*C8</f>
        <v>0.57255988135369484</v>
      </c>
      <c r="E9" s="1">
        <f>D9*(D4)</f>
        <v>0.18459291233419661</v>
      </c>
      <c r="F9" s="1">
        <f>E9*D4</f>
        <v>5.9512628100066071E-2</v>
      </c>
      <c r="G9" s="1"/>
      <c r="H9" s="1"/>
      <c r="I9" s="1"/>
      <c r="J9" s="1"/>
      <c r="K9" s="1"/>
      <c r="L9" s="1"/>
      <c r="M9" s="219"/>
      <c r="N9" s="236">
        <f>B9+F9</f>
        <v>1.0000000000000009</v>
      </c>
      <c r="P9">
        <f t="shared" ref="P9:P16" si="4">P8</f>
        <v>0.67760068711456678</v>
      </c>
      <c r="Q9">
        <f t="shared" ref="Q9:Q16" si="5">Q8</f>
        <v>0.32239931288543361</v>
      </c>
      <c r="R9">
        <f t="shared" ref="R9:R16" si="6">R8</f>
        <v>0.90877122412406741</v>
      </c>
      <c r="S9">
        <f>A9*$J$4</f>
        <v>5.8031876319378046</v>
      </c>
      <c r="T9" s="98">
        <f>SUM(C9:E9)</f>
        <v>2.1451197627073899</v>
      </c>
      <c r="U9" s="239">
        <f>B9</f>
        <v>0.94048737189993481</v>
      </c>
      <c r="V9" s="97">
        <f>F9</f>
        <v>5.9512628100066071E-2</v>
      </c>
      <c r="W9" s="158">
        <f>B9-F9</f>
        <v>0.88097474379986873</v>
      </c>
      <c r="X9" s="9">
        <f t="shared" si="1"/>
        <v>0.85468786023473076</v>
      </c>
      <c r="Y9" s="98">
        <f t="shared" si="2"/>
        <v>0.34536294733441769</v>
      </c>
      <c r="Z9" s="223">
        <f t="shared" si="3"/>
        <v>0.50932491290031301</v>
      </c>
      <c r="AA9">
        <f>$A$6^A9</f>
        <v>216</v>
      </c>
      <c r="AB9">
        <f>SUM(AA7:AA9)</f>
        <v>258</v>
      </c>
      <c r="AC9">
        <f t="shared" si="0"/>
        <v>1.9741275693810584E-3</v>
      </c>
    </row>
    <row r="10" spans="1:29" x14ac:dyDescent="0.25">
      <c r="A10" s="98">
        <v>4</v>
      </c>
      <c r="B10" s="97">
        <f>C10*B4</f>
        <v>0.97246387180456317</v>
      </c>
      <c r="C10" s="97">
        <f>1/(1-D4*B4/(1-D4*B4/(1-D4*B4)))</f>
        <v>1.4351577415684376</v>
      </c>
      <c r="D10" s="93">
        <f>C10*D4*C9</f>
        <v>0.64220380800006804</v>
      </c>
      <c r="E10" s="1">
        <f>D10*D4*C8</f>
        <v>0.26491994717508616</v>
      </c>
      <c r="F10" s="1">
        <f>E10*D4</f>
        <v>8.5410008938893139E-2</v>
      </c>
      <c r="G10" s="1">
        <f>F10*D4</f>
        <v>2.7536128195437892E-2</v>
      </c>
      <c r="H10" s="1"/>
      <c r="I10" s="1"/>
      <c r="J10" s="1"/>
      <c r="K10" s="1"/>
      <c r="L10" s="1"/>
      <c r="M10" s="219"/>
      <c r="N10" s="236">
        <f>B10+G10</f>
        <v>1.0000000000000011</v>
      </c>
      <c r="P10">
        <f t="shared" si="4"/>
        <v>0.67760068711456678</v>
      </c>
      <c r="Q10">
        <f t="shared" si="5"/>
        <v>0.32239931288543361</v>
      </c>
      <c r="R10">
        <f t="shared" si="6"/>
        <v>0.90877122412406741</v>
      </c>
      <c r="S10">
        <f>A10*$J$4</f>
        <v>7.7375835092504062</v>
      </c>
      <c r="T10" s="98">
        <f>SUM(C10:F10)</f>
        <v>2.427691505682485</v>
      </c>
      <c r="U10" s="239">
        <f>B10</f>
        <v>0.97246387180456317</v>
      </c>
      <c r="V10" s="97">
        <f>G10</f>
        <v>2.7536128195437892E-2</v>
      </c>
      <c r="W10" s="158">
        <f>B10-G10</f>
        <v>0.94492774360912524</v>
      </c>
      <c r="X10" s="9">
        <f t="shared" si="1"/>
        <v>0.883747183196263</v>
      </c>
      <c r="Y10" s="98">
        <f t="shared" si="2"/>
        <v>0.21306309143362537</v>
      </c>
      <c r="Z10" s="223">
        <f t="shared" si="3"/>
        <v>0.67068409176263766</v>
      </c>
      <c r="AA10">
        <f>$A$6^A10</f>
        <v>1296</v>
      </c>
      <c r="AB10">
        <f>SUM(AA7:AA10)</f>
        <v>1554</v>
      </c>
      <c r="AC10">
        <f t="shared" si="0"/>
        <v>4.3158564463490195E-4</v>
      </c>
    </row>
    <row r="11" spans="1:29" x14ac:dyDescent="0.25">
      <c r="A11" s="98">
        <v>5</v>
      </c>
      <c r="B11" s="97">
        <f>C11*B4</f>
        <v>0.98706786710694494</v>
      </c>
      <c r="C11" s="97">
        <f>1/(1-D4*B4/(1-D4*B4/(1-D4*B4/(1-D4*B4))))</f>
        <v>1.4567102511512866</v>
      </c>
      <c r="D11" s="93">
        <f>C11*D4*C10</f>
        <v>0.67401090322989499</v>
      </c>
      <c r="E11" s="1">
        <f>D11*D4*C9</f>
        <v>0.301606127431507</v>
      </c>
      <c r="F11" s="1">
        <f>E11*D4*C8</f>
        <v>0.12441763557220868</v>
      </c>
      <c r="G11" s="1">
        <f>F11*D4</f>
        <v>4.0112160219310362E-2</v>
      </c>
      <c r="H11" s="1">
        <f>G11*D4</f>
        <v>1.2932132893056085E-2</v>
      </c>
      <c r="I11" s="1"/>
      <c r="J11" s="1"/>
      <c r="K11" s="1"/>
      <c r="L11" s="1"/>
      <c r="M11" s="219"/>
      <c r="N11" s="236">
        <f>B11+H11</f>
        <v>1.0000000000000011</v>
      </c>
      <c r="P11">
        <f t="shared" si="4"/>
        <v>0.67760068711456678</v>
      </c>
      <c r="Q11">
        <f t="shared" si="5"/>
        <v>0.32239931288543361</v>
      </c>
      <c r="R11">
        <f t="shared" si="6"/>
        <v>0.90877122412406741</v>
      </c>
      <c r="S11">
        <f>A11*$J$4</f>
        <v>9.6719793865630077</v>
      </c>
      <c r="T11" s="98">
        <f>SUM(C11:G11)</f>
        <v>2.5968570776042079</v>
      </c>
      <c r="U11" s="239">
        <f>B11</f>
        <v>0.98706786710694494</v>
      </c>
      <c r="V11" s="97">
        <f>H11</f>
        <v>1.2932132893056085E-2</v>
      </c>
      <c r="W11" s="158">
        <f>B11-H11</f>
        <v>0.97413573421388888</v>
      </c>
      <c r="X11" s="9">
        <f t="shared" si="1"/>
        <v>0.89701887388431067</v>
      </c>
      <c r="Y11" s="98">
        <f t="shared" si="2"/>
        <v>0.12507932276593189</v>
      </c>
      <c r="Z11" s="223">
        <f t="shared" si="3"/>
        <v>0.77193955111837875</v>
      </c>
      <c r="AA11">
        <f>$A$6^A11</f>
        <v>7776</v>
      </c>
      <c r="AB11">
        <f>SUM(AA7:AA11)</f>
        <v>9330</v>
      </c>
      <c r="AC11">
        <f t="shared" si="0"/>
        <v>8.2737358104863746E-5</v>
      </c>
    </row>
    <row r="12" spans="1:29" x14ac:dyDescent="0.25">
      <c r="A12" s="98">
        <v>6</v>
      </c>
      <c r="B12" s="97">
        <f>C12*B4</f>
        <v>0.9938845787114885</v>
      </c>
      <c r="C12" s="97">
        <f>1/(1-D4*B4/(1-D4*B4/(1-D4*B4/(1-D4*B4/(1-D4*B4)))))</f>
        <v>1.4667703230109703</v>
      </c>
      <c r="D12" s="93">
        <f>C12*D4*C11</f>
        <v>0.68885751134436202</v>
      </c>
      <c r="E12" s="1">
        <f>D12*D4*C10</f>
        <v>0.31873014763983526</v>
      </c>
      <c r="F12" s="1">
        <f>E12*D4*C9</f>
        <v>0.14262523805573271</v>
      </c>
      <c r="G12" s="1">
        <f>F12*D4*C8</f>
        <v>5.8835326201545655E-2</v>
      </c>
      <c r="H12" s="1">
        <f>G12*D4</f>
        <v>1.8968468740768667E-2</v>
      </c>
      <c r="I12" s="1">
        <f>H12*D4</f>
        <v>6.1154212885126446E-3</v>
      </c>
      <c r="J12" s="1"/>
      <c r="K12" s="1"/>
      <c r="L12" s="1"/>
      <c r="M12" s="219"/>
      <c r="N12" s="236">
        <f>B12+I12</f>
        <v>1.0000000000000011</v>
      </c>
      <c r="P12">
        <f t="shared" si="4"/>
        <v>0.67760068711456678</v>
      </c>
      <c r="Q12">
        <f t="shared" si="5"/>
        <v>0.32239931288543361</v>
      </c>
      <c r="R12">
        <f t="shared" si="6"/>
        <v>0.90877122412406741</v>
      </c>
      <c r="S12">
        <f>A12*$J$4</f>
        <v>11.606375263875609</v>
      </c>
      <c r="T12" s="98">
        <f>SUM(C12:H12)</f>
        <v>2.6947870149932145</v>
      </c>
      <c r="U12" s="239">
        <f>B12</f>
        <v>0.9938845787114885</v>
      </c>
      <c r="V12" s="97">
        <f>I12</f>
        <v>6.1154212885126446E-3</v>
      </c>
      <c r="W12" s="158">
        <f>B12-I12</f>
        <v>0.98776915742297589</v>
      </c>
      <c r="X12" s="9">
        <f t="shared" si="1"/>
        <v>0.90321370523367239</v>
      </c>
      <c r="Y12" s="98">
        <f t="shared" si="2"/>
        <v>7.0977874371171465E-2</v>
      </c>
      <c r="Z12" s="223">
        <f t="shared" si="3"/>
        <v>0.83223583086250097</v>
      </c>
      <c r="AA12">
        <f>$A$6^A12</f>
        <v>46656</v>
      </c>
      <c r="AB12">
        <f>SUM(AA7:AA12)</f>
        <v>55986</v>
      </c>
      <c r="AC12">
        <f t="shared" si="0"/>
        <v>1.4865070390142195E-5</v>
      </c>
    </row>
    <row r="13" spans="1:29" x14ac:dyDescent="0.25">
      <c r="A13" s="98">
        <v>7</v>
      </c>
      <c r="B13" s="97">
        <f>C13*B4</f>
        <v>0.99709875220533128</v>
      </c>
      <c r="C13" s="97">
        <f>1/(1-D4*B4/(1-D4*B4/(1-D4*B4/(1-D4*B4/(1-D4*B4/(1-D4*B4))))))</f>
        <v>1.4715137855767031</v>
      </c>
      <c r="D13" s="93">
        <f>C13*D4*C12</f>
        <v>0.69585789173938806</v>
      </c>
      <c r="E13" s="1">
        <f>D13*D4*C11</f>
        <v>0.32680435923255602</v>
      </c>
      <c r="F13" s="1">
        <f>E13*D4*C10</f>
        <v>0.1512103736290149</v>
      </c>
      <c r="G13" s="1">
        <f>F13*D4*C9</f>
        <v>6.7663557071810362E-2</v>
      </c>
      <c r="H13" s="1">
        <f>G13*D4*C8</f>
        <v>2.7912363243321862E-2</v>
      </c>
      <c r="I13" s="1">
        <f>H13*D4</f>
        <v>8.9989267306556011E-3</v>
      </c>
      <c r="J13" s="1">
        <f>I13*D4</f>
        <v>2.9012477946697272E-3</v>
      </c>
      <c r="K13" s="1"/>
      <c r="L13" s="1"/>
      <c r="M13" s="219"/>
      <c r="N13" s="236">
        <f>B13+J13</f>
        <v>1.0000000000000011</v>
      </c>
      <c r="P13">
        <f t="shared" si="4"/>
        <v>0.67760068711456678</v>
      </c>
      <c r="Q13">
        <f t="shared" si="5"/>
        <v>0.32239931288543361</v>
      </c>
      <c r="R13">
        <f t="shared" si="6"/>
        <v>0.90877122412406741</v>
      </c>
      <c r="S13">
        <f>A13*$J$4</f>
        <v>13.540771141188211</v>
      </c>
      <c r="T13" s="98">
        <f>SUM(C13:I13)</f>
        <v>2.7499612572234495</v>
      </c>
      <c r="U13" s="239">
        <f>B13</f>
        <v>0.99709875220533128</v>
      </c>
      <c r="V13" s="97">
        <f>J13</f>
        <v>2.9012477946697272E-3</v>
      </c>
      <c r="W13" s="158">
        <f>B13-J13</f>
        <v>0.99419750441066157</v>
      </c>
      <c r="X13" s="9">
        <f t="shared" si="1"/>
        <v>0.90613465361421908</v>
      </c>
      <c r="Y13" s="98">
        <f t="shared" si="2"/>
        <v>3.9285132411499779E-2</v>
      </c>
      <c r="Z13" s="223">
        <f t="shared" si="3"/>
        <v>0.8668495212027193</v>
      </c>
      <c r="AA13">
        <f>$A$6^A13</f>
        <v>279936</v>
      </c>
      <c r="AB13">
        <f>SUM(AA7:AA13)</f>
        <v>335922</v>
      </c>
      <c r="AC13">
        <f t="shared" si="0"/>
        <v>2.5805083358717777E-6</v>
      </c>
    </row>
    <row r="14" spans="1:29" x14ac:dyDescent="0.25">
      <c r="A14" s="98">
        <v>8</v>
      </c>
      <c r="B14" s="97">
        <f>C14*B4</f>
        <v>0.99862150242558034</v>
      </c>
      <c r="C14" s="97">
        <f>1/(1-D4*B4/(1-D4*B4/(1-D4*B4/(1-D4*B4/(1-D4*B4/(1-D4*B4/(1-D4*B4)))))))</f>
        <v>1.4737610533986019</v>
      </c>
      <c r="D14" s="93">
        <f>C14*D4*C13</f>
        <v>0.69917439932952663</v>
      </c>
      <c r="E14" s="1">
        <f>D14*D4*C12</f>
        <v>0.3306296062220867</v>
      </c>
      <c r="F14" s="1">
        <f>E14*D4*C11</f>
        <v>0.1552776765017829</v>
      </c>
      <c r="G14" s="1">
        <f>F14*D4*C10</f>
        <v>7.1846029028553041E-2</v>
      </c>
      <c r="H14" s="1">
        <f>G14*D4*C9</f>
        <v>3.2149632124337434E-2</v>
      </c>
      <c r="I14" s="1">
        <f>H14*D4*C8</f>
        <v>1.3262267738027838E-2</v>
      </c>
      <c r="J14" s="1">
        <f>I14*D4</f>
        <v>4.275746006042829E-3</v>
      </c>
      <c r="K14" s="1">
        <f>J14*D4</f>
        <v>1.3784975744208451E-3</v>
      </c>
      <c r="L14" s="1"/>
      <c r="M14" s="219"/>
      <c r="N14" s="236">
        <f>B14+K14</f>
        <v>1.0000000000000011</v>
      </c>
      <c r="P14">
        <f t="shared" si="4"/>
        <v>0.67760068711456678</v>
      </c>
      <c r="Q14">
        <f t="shared" si="5"/>
        <v>0.32239931288543361</v>
      </c>
      <c r="R14">
        <f t="shared" si="6"/>
        <v>0.90877122412406741</v>
      </c>
      <c r="S14">
        <f>A14*$J$4</f>
        <v>15.475167018500812</v>
      </c>
      <c r="T14" s="98">
        <f>SUM(C14:J14)</f>
        <v>2.7803764103489597</v>
      </c>
      <c r="U14" s="239">
        <f>B14</f>
        <v>0.99862150242558034</v>
      </c>
      <c r="V14" s="97">
        <f>K14</f>
        <v>1.3784975744208451E-3</v>
      </c>
      <c r="W14" s="158">
        <f>B14-K14</f>
        <v>0.99724300485115946</v>
      </c>
      <c r="X14" s="9">
        <f t="shared" si="1"/>
        <v>0.90751848519591005</v>
      </c>
      <c r="Y14" s="98">
        <f t="shared" si="2"/>
        <v>2.1332480198760832E-2</v>
      </c>
      <c r="Z14" s="223">
        <f t="shared" si="3"/>
        <v>0.88618600499714917</v>
      </c>
      <c r="AA14">
        <f>$A$6^A14</f>
        <v>1679616</v>
      </c>
      <c r="AB14">
        <f>SUM(AA7:AA14)</f>
        <v>2015538</v>
      </c>
      <c r="AC14">
        <f t="shared" si="0"/>
        <v>4.3967715071467231E-7</v>
      </c>
    </row>
    <row r="15" spans="1:29" x14ac:dyDescent="0.25">
      <c r="A15" s="98">
        <v>9</v>
      </c>
      <c r="B15" s="97">
        <f>C15*B4</f>
        <v>0.99934454704890419</v>
      </c>
      <c r="C15" s="97">
        <f>1/(1-D4*B4/(1-D4*B4/(1-D4*B4/(1-D4*B4/(1-D4*B4/(1-D4*B4/(1-D4*B4/(1-D4*B4))))))))</f>
        <v>1.4748281193521544</v>
      </c>
      <c r="D15" s="93">
        <f>C15*D4*C14</f>
        <v>0.70074917039136919</v>
      </c>
      <c r="E15" s="1">
        <f>D15*D4*C13</f>
        <v>0.33244594105618291</v>
      </c>
      <c r="F15" s="1">
        <f>E15*D4*C12</f>
        <v>0.1572089462756949</v>
      </c>
      <c r="G15" s="1">
        <f>F15*D4*C11</f>
        <v>7.3831984322016264E-2</v>
      </c>
      <c r="H15" s="1">
        <f>G15*D4*C10</f>
        <v>3.4161606538299451E-2</v>
      </c>
      <c r="I15" s="1">
        <f>H15*D4*C9</f>
        <v>1.5286621930715307E-2</v>
      </c>
      <c r="J15" s="1">
        <f>I15*D4*C8</f>
        <v>6.3059904409196272E-3</v>
      </c>
      <c r="K15" s="1">
        <f>J15*D4</f>
        <v>2.0330469852146002E-3</v>
      </c>
      <c r="L15" s="1">
        <f>K15*D4</f>
        <v>6.5545295109698941E-4</v>
      </c>
      <c r="M15" s="219"/>
      <c r="N15" s="236">
        <f>B15+L15</f>
        <v>1.0000000000000011</v>
      </c>
      <c r="P15">
        <f t="shared" si="4"/>
        <v>0.67760068711456678</v>
      </c>
      <c r="Q15">
        <f t="shared" si="5"/>
        <v>0.32239931288543361</v>
      </c>
      <c r="R15">
        <f t="shared" si="6"/>
        <v>0.90877122412406741</v>
      </c>
      <c r="S15">
        <f>A15*$J$4</f>
        <v>17.409562895813416</v>
      </c>
      <c r="T15" s="98">
        <f>SUM(C15:K15)</f>
        <v>2.7968514272925669</v>
      </c>
      <c r="U15" s="239">
        <f>B15</f>
        <v>0.99934454704890419</v>
      </c>
      <c r="V15" s="97">
        <f>L15</f>
        <v>6.5545295109698941E-4</v>
      </c>
      <c r="W15" s="158">
        <f>B15-L15</f>
        <v>0.99868909409780715</v>
      </c>
      <c r="X15" s="9">
        <f t="shared" si="1"/>
        <v>0.90817556734334437</v>
      </c>
      <c r="Y15" s="98">
        <f t="shared" si="2"/>
        <v>1.1411149377369553E-2</v>
      </c>
      <c r="Z15" s="223">
        <f t="shared" si="3"/>
        <v>0.89676441796597484</v>
      </c>
      <c r="AA15">
        <f>$A$6^A15</f>
        <v>10077696</v>
      </c>
      <c r="AB15">
        <f>SUM(AA7:AA15)</f>
        <v>12093234</v>
      </c>
      <c r="AC15">
        <f t="shared" si="0"/>
        <v>7.4154226897947637E-8</v>
      </c>
    </row>
    <row r="16" spans="1:29" ht="16.5" thickBot="1" x14ac:dyDescent="0.3">
      <c r="A16" s="99">
        <v>10</v>
      </c>
      <c r="B16" s="129">
        <f>C16*B4</f>
        <v>0.99968823570606935</v>
      </c>
      <c r="C16" s="129">
        <f>1/(1-D4*B4/(1-D4*B4/(1-D4*B4/(1-D4*B4/(1-D4*B4/(1-D4*B4/(1-D4*B4/(1-D4*B4/(1-D4*B4)))))))))</f>
        <v>1.4753353335030561</v>
      </c>
      <c r="D16" s="94">
        <f>C16*D4*C15</f>
        <v>0.70149771471924105</v>
      </c>
      <c r="E16" s="109">
        <f>D16*D4*C14</f>
        <v>0.33330930918030133</v>
      </c>
      <c r="F16" s="109">
        <f>E16*D4*C13</f>
        <v>0.15812694703776173</v>
      </c>
      <c r="G16" s="109">
        <f>F16*D4*C12</f>
        <v>7.4775979043756768E-2</v>
      </c>
      <c r="H16" s="109">
        <f>G16*D4*C11</f>
        <v>3.51179690673597E-2</v>
      </c>
      <c r="I16" s="109">
        <f>H16*D4*C10</f>
        <v>1.6248869006024718E-2</v>
      </c>
      <c r="J16" s="109">
        <f>I16*D4*C9</f>
        <v>7.2710373564645152E-3</v>
      </c>
      <c r="K16" s="109">
        <f>J16*D4*C8</f>
        <v>2.9994260519589657E-3</v>
      </c>
      <c r="L16" s="109">
        <f>K16*D4</f>
        <v>9.6701289820223942E-4</v>
      </c>
      <c r="M16" s="221">
        <f>L16*D4</f>
        <v>3.1176429393175374E-4</v>
      </c>
      <c r="N16" s="237">
        <f>B16+M16</f>
        <v>1.0000000000000011</v>
      </c>
      <c r="P16">
        <f t="shared" si="4"/>
        <v>0.67760068711456678</v>
      </c>
      <c r="Q16">
        <f t="shared" si="5"/>
        <v>0.32239931288543361</v>
      </c>
      <c r="R16">
        <f t="shared" si="6"/>
        <v>0.90877122412406741</v>
      </c>
      <c r="S16">
        <f>A16*$J$4</f>
        <v>19.343958773126015</v>
      </c>
      <c r="T16" s="99">
        <f>SUM(C16:L16)</f>
        <v>2.8056495978641265</v>
      </c>
      <c r="U16" s="415">
        <f>B16</f>
        <v>0.99968823570606935</v>
      </c>
      <c r="V16" s="129">
        <f>M16</f>
        <v>3.1176429393175374E-4</v>
      </c>
      <c r="W16" s="159">
        <f>B16-M16</f>
        <v>0.99937647141213759</v>
      </c>
      <c r="X16" s="10">
        <f t="shared" si="1"/>
        <v>0.90848790170503391</v>
      </c>
      <c r="Y16" s="99">
        <f t="shared" si="2"/>
        <v>6.0307556487485857E-3</v>
      </c>
      <c r="Z16" s="224">
        <f t="shared" si="3"/>
        <v>0.90245714605628535</v>
      </c>
      <c r="AA16">
        <f>$A$6^A16</f>
        <v>60466176</v>
      </c>
      <c r="AB16">
        <f>SUM(AA7:AA16)</f>
        <v>72559410</v>
      </c>
      <c r="AC16">
        <f t="shared" si="0"/>
        <v>1.2437492891084498E-8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113" priority="19" operator="lessThanOrEqual">
      <formula>0</formula>
    </cfRule>
    <cfRule type="cellIs" dxfId="112" priority="20" operator="greaterThan">
      <formula>0</formula>
    </cfRule>
  </conditionalFormatting>
  <conditionalFormatting sqref="X7:Y16">
    <cfRule type="cellIs" dxfId="111" priority="1" operator="lessThanOrEqual">
      <formula>0</formula>
    </cfRule>
    <cfRule type="cellIs" dxfId="11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Analysis!W13</f>
        <v>0.68641335984375196</v>
      </c>
      <c r="C2" s="133" t="s">
        <v>123</v>
      </c>
      <c r="D2" s="138">
        <f>Analysis!X13</f>
        <v>0.31358664015624849</v>
      </c>
      <c r="E2" t="s">
        <v>93</v>
      </c>
      <c r="F2">
        <f>B2+D2</f>
        <v>1.0000000000000004</v>
      </c>
      <c r="G2" s="133" t="s">
        <v>46</v>
      </c>
      <c r="H2" s="138">
        <f>Analysis!Z13</f>
        <v>0.92059043200889101</v>
      </c>
      <c r="I2" t="s">
        <v>142</v>
      </c>
      <c r="J2" s="149">
        <f>Analysis!AA13</f>
        <v>2.1951064810937395</v>
      </c>
      <c r="K2" t="s">
        <v>47</v>
      </c>
      <c r="L2" s="149">
        <f>H2*B2-J2*D2</f>
        <v>-5.6450494716157373E-2</v>
      </c>
      <c r="N2"/>
      <c r="O2"/>
    </row>
    <row r="4" spans="1:29" x14ac:dyDescent="0.25">
      <c r="A4" t="s">
        <v>120</v>
      </c>
      <c r="B4">
        <f>$B$2</f>
        <v>0.68641335984375196</v>
      </c>
      <c r="C4" t="s">
        <v>121</v>
      </c>
      <c r="D4">
        <f>$D$2</f>
        <v>0.31358664015624849</v>
      </c>
      <c r="E4" t="s">
        <v>129</v>
      </c>
      <c r="F4">
        <f>D4+B4</f>
        <v>1.0000000000000004</v>
      </c>
      <c r="G4" t="s">
        <v>46</v>
      </c>
      <c r="H4">
        <f>H2</f>
        <v>0.92059043200889101</v>
      </c>
      <c r="I4" t="s">
        <v>142</v>
      </c>
      <c r="J4">
        <f>J2</f>
        <v>2.1951064810937395</v>
      </c>
      <c r="K4" t="s">
        <v>47</v>
      </c>
      <c r="L4">
        <f>B4*H4-D4*J4</f>
        <v>-5.6450494716157373E-2</v>
      </c>
    </row>
    <row r="5" spans="1:29" ht="16.5" thickBot="1" x14ac:dyDescent="0.3"/>
    <row r="6" spans="1:29" ht="16.5" thickBot="1" x14ac:dyDescent="0.3">
      <c r="A6" s="102">
        <v>7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320</v>
      </c>
      <c r="AB6" t="s">
        <v>131</v>
      </c>
      <c r="AC6" t="s">
        <v>231</v>
      </c>
    </row>
    <row r="7" spans="1:29" x14ac:dyDescent="0.25">
      <c r="A7" s="100">
        <v>1</v>
      </c>
      <c r="B7" s="95">
        <f>C7*B4</f>
        <v>0.68641335984375196</v>
      </c>
      <c r="C7" s="95">
        <v>1</v>
      </c>
      <c r="D7" s="107">
        <f>C7*D4</f>
        <v>0.31358664015624849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1.0000000000000004</v>
      </c>
      <c r="P7">
        <f>B4</f>
        <v>0.68641335984375196</v>
      </c>
      <c r="Q7">
        <f>D4</f>
        <v>0.31358664015624849</v>
      </c>
      <c r="R7">
        <f>H4</f>
        <v>0.92059043200889101</v>
      </c>
      <c r="S7">
        <f>A7*$J$4</f>
        <v>2.1951064810937395</v>
      </c>
      <c r="T7" s="239">
        <f>SUM(C7)</f>
        <v>1</v>
      </c>
      <c r="U7" s="100">
        <f>B7</f>
        <v>0.68641335984375196</v>
      </c>
      <c r="V7" s="95">
        <f>D7</f>
        <v>0.31358664015624849</v>
      </c>
      <c r="W7" s="157">
        <f>B7-D7</f>
        <v>0.37282671968750347</v>
      </c>
      <c r="X7" s="57">
        <f>U7*R7</f>
        <v>0.63190557147523396</v>
      </c>
      <c r="Y7" s="100">
        <f>S7*V7</f>
        <v>0.68835606619139134</v>
      </c>
      <c r="Z7" s="222">
        <f>X7-Y7</f>
        <v>-5.6450494716157373E-2</v>
      </c>
      <c r="AA7">
        <f>$A$6^A7</f>
        <v>7</v>
      </c>
      <c r="AB7">
        <f>SUM(AA7)</f>
        <v>7</v>
      </c>
      <c r="AC7">
        <f t="shared" ref="AC7:AC16" si="0">Z7/AB7</f>
        <v>-8.0643563880224822E-3</v>
      </c>
    </row>
    <row r="8" spans="1:29" x14ac:dyDescent="0.25">
      <c r="A8" s="98">
        <v>2</v>
      </c>
      <c r="B8" s="97">
        <f>C8*B4</f>
        <v>0.87469055328219703</v>
      </c>
      <c r="C8" s="97">
        <f>1/(1-B4*D4)</f>
        <v>1.2742912717801742</v>
      </c>
      <c r="D8" s="93">
        <f>C8*D4</f>
        <v>0.39960071849797774</v>
      </c>
      <c r="E8" s="1">
        <f>D8*D4</f>
        <v>0.1253094467178037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1.0000000000000007</v>
      </c>
      <c r="P8">
        <f>P7</f>
        <v>0.68641335984375196</v>
      </c>
      <c r="Q8">
        <f>Q7</f>
        <v>0.31358664015624849</v>
      </c>
      <c r="R8">
        <f>R7</f>
        <v>0.92059043200889101</v>
      </c>
      <c r="S8">
        <f>A8*$J$4</f>
        <v>4.390212962187479</v>
      </c>
      <c r="T8" s="98">
        <f>SUM(C8:D8)</f>
        <v>1.6738919902781519</v>
      </c>
      <c r="U8" s="239">
        <f>B8</f>
        <v>0.87469055328219703</v>
      </c>
      <c r="V8" s="97">
        <f>E8</f>
        <v>0.1253094467178037</v>
      </c>
      <c r="W8" s="158">
        <f>B8-E8</f>
        <v>0.74938110656439338</v>
      </c>
      <c r="X8" s="9">
        <f t="shared" ref="X8:X16" si="1">U8*R8</f>
        <v>0.8052317543201537</v>
      </c>
      <c r="Y8" s="98">
        <f t="shared" ref="Y8:Y16" si="2">S8*V8</f>
        <v>0.55013515726504303</v>
      </c>
      <c r="Z8" s="223">
        <f t="shared" ref="Z8:Z16" si="3">X8-Y8</f>
        <v>0.25509659705511067</v>
      </c>
      <c r="AA8">
        <f>$A$6^A8</f>
        <v>49</v>
      </c>
      <c r="AB8">
        <f>SUM(AA7:AA8)</f>
        <v>56</v>
      </c>
      <c r="AC8">
        <f t="shared" si="0"/>
        <v>4.5552963759841192E-3</v>
      </c>
    </row>
    <row r="9" spans="1:29" x14ac:dyDescent="0.25">
      <c r="A9" s="98">
        <v>3</v>
      </c>
      <c r="B9" s="97">
        <f>C9*B4</f>
        <v>0.94585242419163673</v>
      </c>
      <c r="C9" s="97">
        <f>1/(1-D4*B4/(1-D4*B4))</f>
        <v>1.377963308300032</v>
      </c>
      <c r="D9" s="93">
        <f>C9*D4*C8</f>
        <v>0.55063512806054316</v>
      </c>
      <c r="E9" s="1">
        <f>D9*(D4)</f>
        <v>0.17267181976051135</v>
      </c>
      <c r="F9" s="1">
        <f>E9*D4</f>
        <v>5.4147575808364073E-2</v>
      </c>
      <c r="G9" s="1"/>
      <c r="H9" s="1"/>
      <c r="I9" s="1"/>
      <c r="J9" s="1"/>
      <c r="K9" s="1"/>
      <c r="L9" s="1"/>
      <c r="M9" s="219"/>
      <c r="N9" s="236">
        <f>B9+F9</f>
        <v>1.0000000000000009</v>
      </c>
      <c r="P9">
        <f t="shared" ref="P9:P16" si="4">P8</f>
        <v>0.68641335984375196</v>
      </c>
      <c r="Q9">
        <f t="shared" ref="Q9:Q16" si="5">Q8</f>
        <v>0.31358664015624849</v>
      </c>
      <c r="R9">
        <f t="shared" ref="R9:R16" si="6">R8</f>
        <v>0.92059043200889101</v>
      </c>
      <c r="S9">
        <f>A9*$J$4</f>
        <v>6.5853194432812181</v>
      </c>
      <c r="T9" s="98">
        <f>SUM(C9:E9)</f>
        <v>2.1012702561210865</v>
      </c>
      <c r="U9" s="239">
        <f>B9</f>
        <v>0.94585242419163673</v>
      </c>
      <c r="V9" s="97">
        <f>F9</f>
        <v>5.4147575808364073E-2</v>
      </c>
      <c r="W9" s="158">
        <f>B9-F9</f>
        <v>0.89170484838327269</v>
      </c>
      <c r="X9" s="9">
        <f t="shared" si="1"/>
        <v>0.87074269180323571</v>
      </c>
      <c r="Y9" s="98">
        <f t="shared" si="2"/>
        <v>0.35657908377736364</v>
      </c>
      <c r="Z9" s="223">
        <f t="shared" si="3"/>
        <v>0.51416360802587202</v>
      </c>
      <c r="AA9">
        <f>$A$6^A9</f>
        <v>343</v>
      </c>
      <c r="AB9">
        <f>SUM(AA7:AA9)</f>
        <v>399</v>
      </c>
      <c r="AC9">
        <f t="shared" si="0"/>
        <v>1.2886305965560702E-3</v>
      </c>
    </row>
    <row r="10" spans="1:29" x14ac:dyDescent="0.25">
      <c r="A10" s="98">
        <v>4</v>
      </c>
      <c r="B10" s="97">
        <f>C10*B4</f>
        <v>0.9758599406918711</v>
      </c>
      <c r="C10" s="97">
        <f>1/(1-D4*B4/(1-D4*B4/(1-D4*B4)))</f>
        <v>1.4216797017383311</v>
      </c>
      <c r="D10" s="93">
        <f>C10*D4*C9</f>
        <v>0.61432327283711075</v>
      </c>
      <c r="E10" s="1">
        <f>D10*D4*C8</f>
        <v>0.24548402121573867</v>
      </c>
      <c r="F10" s="1">
        <f>E10*D4</f>
        <v>7.6980509425088717E-2</v>
      </c>
      <c r="G10" s="1">
        <f>F10*D4</f>
        <v>2.4140059308129992E-2</v>
      </c>
      <c r="H10" s="1"/>
      <c r="I10" s="1"/>
      <c r="J10" s="1"/>
      <c r="K10" s="1"/>
      <c r="L10" s="1"/>
      <c r="M10" s="219"/>
      <c r="N10" s="236">
        <f>B10+G10</f>
        <v>1.0000000000000011</v>
      </c>
      <c r="P10">
        <f t="shared" si="4"/>
        <v>0.68641335984375196</v>
      </c>
      <c r="Q10">
        <f t="shared" si="5"/>
        <v>0.31358664015624849</v>
      </c>
      <c r="R10">
        <f t="shared" si="6"/>
        <v>0.92059043200889101</v>
      </c>
      <c r="S10">
        <f>A10*$J$4</f>
        <v>8.7804259243749581</v>
      </c>
      <c r="T10" s="98">
        <f>SUM(C10:F10)</f>
        <v>2.3584675052162694</v>
      </c>
      <c r="U10" s="239">
        <f>B10</f>
        <v>0.9758599406918711</v>
      </c>
      <c r="V10" s="97">
        <f>G10</f>
        <v>2.4140059308129992E-2</v>
      </c>
      <c r="W10" s="158">
        <f>B10-G10</f>
        <v>0.95171988138374108</v>
      </c>
      <c r="X10" s="9">
        <f t="shared" si="1"/>
        <v>0.89836732438170042</v>
      </c>
      <c r="Y10" s="98">
        <f t="shared" si="2"/>
        <v>0.2119600025650536</v>
      </c>
      <c r="Z10" s="223">
        <f t="shared" si="3"/>
        <v>0.68640732181664688</v>
      </c>
      <c r="AA10">
        <f>$A$6^A10</f>
        <v>2401</v>
      </c>
      <c r="AB10">
        <f>SUM(AA7:AA10)</f>
        <v>2800</v>
      </c>
      <c r="AC10">
        <f t="shared" si="0"/>
        <v>2.4514547207737388E-4</v>
      </c>
    </row>
    <row r="11" spans="1:29" x14ac:dyDescent="0.25">
      <c r="A11" s="98">
        <v>5</v>
      </c>
      <c r="B11" s="97">
        <f>C11*B4</f>
        <v>0.98909195734561517</v>
      </c>
      <c r="C11" s="97">
        <f>1/(1-D4*B4/(1-D4*B4/(1-D4*B4/(1-D4*B4))))</f>
        <v>1.4409567400767984</v>
      </c>
      <c r="D11" s="93">
        <f>C11*D4*C10</f>
        <v>0.64240698953932529</v>
      </c>
      <c r="E11" s="1">
        <f>D11*D4*C9</f>
        <v>0.27759105220725083</v>
      </c>
      <c r="F11" s="1">
        <f>E11*D4*C8</f>
        <v>0.11092558391062708</v>
      </c>
      <c r="G11" s="1">
        <f>F11*D4</f>
        <v>3.4784781165903562E-2</v>
      </c>
      <c r="H11" s="1">
        <f>G11*D4</f>
        <v>1.090804265438605E-2</v>
      </c>
      <c r="I11" s="1"/>
      <c r="J11" s="1"/>
      <c r="K11" s="1"/>
      <c r="L11" s="1"/>
      <c r="M11" s="219"/>
      <c r="N11" s="236">
        <f>B11+H11</f>
        <v>1.0000000000000011</v>
      </c>
      <c r="P11">
        <f t="shared" si="4"/>
        <v>0.68641335984375196</v>
      </c>
      <c r="Q11">
        <f t="shared" si="5"/>
        <v>0.31358664015624849</v>
      </c>
      <c r="R11">
        <f t="shared" si="6"/>
        <v>0.92059043200889101</v>
      </c>
      <c r="S11">
        <f>A11*$J$4</f>
        <v>10.975532405468698</v>
      </c>
      <c r="T11" s="98">
        <f>SUM(C11:G11)</f>
        <v>2.5066651468999051</v>
      </c>
      <c r="U11" s="239">
        <f>B11</f>
        <v>0.98909195734561517</v>
      </c>
      <c r="V11" s="97">
        <f>H11</f>
        <v>1.090804265438605E-2</v>
      </c>
      <c r="W11" s="158">
        <f>B11-H11</f>
        <v>0.97818391469122912</v>
      </c>
      <c r="X11" s="9">
        <f t="shared" si="1"/>
        <v>0.9105485923093195</v>
      </c>
      <c r="Y11" s="98">
        <f t="shared" si="2"/>
        <v>0.11972157563344889</v>
      </c>
      <c r="Z11" s="223">
        <f t="shared" si="3"/>
        <v>0.79082701667587063</v>
      </c>
      <c r="AA11">
        <f>$A$6^A11</f>
        <v>16807</v>
      </c>
      <c r="AB11">
        <f>SUM(AA7:AA11)</f>
        <v>19607</v>
      </c>
      <c r="AC11">
        <f t="shared" si="0"/>
        <v>4.0333912208694379E-5</v>
      </c>
    </row>
    <row r="12" spans="1:29" x14ac:dyDescent="0.25">
      <c r="A12" s="98">
        <v>6</v>
      </c>
      <c r="B12" s="97">
        <f>C12*B4</f>
        <v>0.99504139174897788</v>
      </c>
      <c r="C12" s="97">
        <f>1/(1-D4*B4/(1-D4*B4/(1-D4*B4/(1-D4*B4/(1-D4*B4)))))</f>
        <v>1.4496241622911867</v>
      </c>
      <c r="D12" s="93">
        <f>C12*D4*C11</f>
        <v>0.65503410713558152</v>
      </c>
      <c r="E12" s="1">
        <f>D12*D4*C10</f>
        <v>0.29202714912046668</v>
      </c>
      <c r="F12" s="1">
        <f>E12*D4*C9</f>
        <v>0.12618810959009921</v>
      </c>
      <c r="G12" s="1">
        <f>F12*D4*C8</f>
        <v>5.0424859258105199E-2</v>
      </c>
      <c r="H12" s="1">
        <f>G12*D4</f>
        <v>1.581256219510091E-2</v>
      </c>
      <c r="I12" s="1">
        <f>H12*D4</f>
        <v>4.9586082510234076E-3</v>
      </c>
      <c r="J12" s="1"/>
      <c r="K12" s="1"/>
      <c r="L12" s="1"/>
      <c r="M12" s="219"/>
      <c r="N12" s="236">
        <f>B12+I12</f>
        <v>1.0000000000000013</v>
      </c>
      <c r="P12">
        <f t="shared" si="4"/>
        <v>0.68641335984375196</v>
      </c>
      <c r="Q12">
        <f t="shared" si="5"/>
        <v>0.31358664015624849</v>
      </c>
      <c r="R12">
        <f t="shared" si="6"/>
        <v>0.92059043200889101</v>
      </c>
      <c r="S12">
        <f>A12*$J$4</f>
        <v>13.170638886562436</v>
      </c>
      <c r="T12" s="98">
        <f>SUM(C12:H12)</f>
        <v>2.5891109495905402</v>
      </c>
      <c r="U12" s="239">
        <f>B12</f>
        <v>0.99504139174897788</v>
      </c>
      <c r="V12" s="97">
        <f>I12</f>
        <v>4.9586082510234076E-3</v>
      </c>
      <c r="W12" s="158">
        <f>B12-I12</f>
        <v>0.99008278349795442</v>
      </c>
      <c r="X12" s="9">
        <f t="shared" si="1"/>
        <v>0.91602558469691975</v>
      </c>
      <c r="Y12" s="98">
        <f t="shared" si="2"/>
        <v>6.530803865415824E-2</v>
      </c>
      <c r="Z12" s="223">
        <f t="shared" si="3"/>
        <v>0.85071754604276151</v>
      </c>
      <c r="AA12">
        <f>$A$6^A12</f>
        <v>117649</v>
      </c>
      <c r="AB12">
        <f>SUM(AA7:AA12)</f>
        <v>137256</v>
      </c>
      <c r="AC12">
        <f t="shared" si="0"/>
        <v>6.198035394028396E-6</v>
      </c>
    </row>
    <row r="13" spans="1:29" x14ac:dyDescent="0.25">
      <c r="A13" s="98">
        <v>7</v>
      </c>
      <c r="B13" s="97">
        <f>C13*B4</f>
        <v>0.99773978936009389</v>
      </c>
      <c r="C13" s="97">
        <f>1/(1-D4*B4/(1-D4*B4/(1-D4*B4/(1-D4*B4/(1-D4*B4/(1-D4*B4))))))</f>
        <v>1.453555317727512</v>
      </c>
      <c r="D13" s="93">
        <f>C13*D4*C12</f>
        <v>0.66076120346893408</v>
      </c>
      <c r="E13" s="1">
        <f>D13*D4*C11</f>
        <v>0.29857471764268545</v>
      </c>
      <c r="F13" s="1">
        <f>E13*D4*C10</f>
        <v>0.1331105092739765</v>
      </c>
      <c r="G13" s="1">
        <f>F13*D4*C9</f>
        <v>5.7518499846496804E-2</v>
      </c>
      <c r="H13" s="1">
        <f>G13*D4*C8</f>
        <v>2.2984433865585945E-2</v>
      </c>
      <c r="I13" s="1">
        <f>H13*D4</f>
        <v>7.2076113918025913E-3</v>
      </c>
      <c r="J13" s="1">
        <f>I13*D4</f>
        <v>2.2602106399072764E-3</v>
      </c>
      <c r="K13" s="1"/>
      <c r="L13" s="1"/>
      <c r="M13" s="219"/>
      <c r="N13" s="236">
        <f>B13+J13</f>
        <v>1.0000000000000011</v>
      </c>
      <c r="P13">
        <f t="shared" si="4"/>
        <v>0.68641335984375196</v>
      </c>
      <c r="Q13">
        <f t="shared" si="5"/>
        <v>0.31358664015624849</v>
      </c>
      <c r="R13">
        <f t="shared" si="6"/>
        <v>0.92059043200889101</v>
      </c>
      <c r="S13">
        <f>A13*$J$4</f>
        <v>15.365745367656176</v>
      </c>
      <c r="T13" s="98">
        <f>SUM(C13:I13)</f>
        <v>2.6337122932169934</v>
      </c>
      <c r="U13" s="239">
        <f>B13</f>
        <v>0.99773978936009389</v>
      </c>
      <c r="V13" s="97">
        <f>J13</f>
        <v>2.2602106399072764E-3</v>
      </c>
      <c r="W13" s="158">
        <f>B13-J13</f>
        <v>0.99547957872018666</v>
      </c>
      <c r="X13" s="9">
        <f t="shared" si="1"/>
        <v>0.91850970371946872</v>
      </c>
      <c r="Y13" s="98">
        <f t="shared" si="2"/>
        <v>3.4729821170082435E-2</v>
      </c>
      <c r="Z13" s="223">
        <f t="shared" si="3"/>
        <v>0.88377988254938633</v>
      </c>
      <c r="AA13">
        <f>$A$6^A13</f>
        <v>823543</v>
      </c>
      <c r="AB13">
        <f>SUM(AA7:AA13)</f>
        <v>960799</v>
      </c>
      <c r="AC13">
        <f t="shared" si="0"/>
        <v>9.1983847042866026E-7</v>
      </c>
    </row>
    <row r="14" spans="1:29" x14ac:dyDescent="0.25">
      <c r="A14" s="98">
        <v>8</v>
      </c>
      <c r="B14" s="97">
        <f>C14*B4</f>
        <v>0.99896849216768069</v>
      </c>
      <c r="C14" s="97">
        <f>1/(1-D4*B4/(1-D4*B4/(1-D4*B4/(1-D4*B4/(1-D4*B4/(1-D4*B4/(1-D4*B4)))))))</f>
        <v>1.4553453510798151</v>
      </c>
      <c r="D14" s="93">
        <f>C14*D4*C13</f>
        <v>0.66336901015951244</v>
      </c>
      <c r="E14" s="1">
        <f>D14*D4*C12</f>
        <v>0.30155612253015429</v>
      </c>
      <c r="F14" s="1">
        <f>E14*D4*C11</f>
        <v>0.13626259178834643</v>
      </c>
      <c r="G14" s="1">
        <f>F14*D4*C10</f>
        <v>6.0748556110652024E-2</v>
      </c>
      <c r="H14" s="1">
        <f>G14*D4*C9</f>
        <v>2.6250112289282337E-2</v>
      </c>
      <c r="I14" s="1">
        <f>H14*D4*C8</f>
        <v>1.0489563731449818E-2</v>
      </c>
      <c r="J14" s="1">
        <f>I14*D4</f>
        <v>3.289387047250189E-3</v>
      </c>
      <c r="K14" s="1">
        <f>J14*D4</f>
        <v>1.0315078323206697E-3</v>
      </c>
      <c r="L14" s="1"/>
      <c r="M14" s="219"/>
      <c r="N14" s="236">
        <f>B14+K14</f>
        <v>1.0000000000000013</v>
      </c>
      <c r="P14">
        <f t="shared" si="4"/>
        <v>0.68641335984375196</v>
      </c>
      <c r="Q14">
        <f t="shared" si="5"/>
        <v>0.31358664015624849</v>
      </c>
      <c r="R14">
        <f t="shared" si="6"/>
        <v>0.92059043200889101</v>
      </c>
      <c r="S14">
        <f>A14*$J$4</f>
        <v>17.560851848749916</v>
      </c>
      <c r="T14" s="98">
        <f>SUM(C14:J14)</f>
        <v>2.6573106947364629</v>
      </c>
      <c r="U14" s="239">
        <f>B14</f>
        <v>0.99896849216768069</v>
      </c>
      <c r="V14" s="97">
        <f>K14</f>
        <v>1.0315078323206697E-3</v>
      </c>
      <c r="W14" s="158">
        <f>B14-K14</f>
        <v>0.99793698433536004</v>
      </c>
      <c r="X14" s="9">
        <f t="shared" si="1"/>
        <v>0.91964083576791567</v>
      </c>
      <c r="Y14" s="98">
        <f t="shared" si="2"/>
        <v>1.811415622420845E-2</v>
      </c>
      <c r="Z14" s="223">
        <f t="shared" si="3"/>
        <v>0.90152667954370724</v>
      </c>
      <c r="AA14">
        <f>$A$6^A14</f>
        <v>5764801</v>
      </c>
      <c r="AB14">
        <f>SUM(AA7:AA14)</f>
        <v>6725600</v>
      </c>
      <c r="AC14">
        <f t="shared" si="0"/>
        <v>1.3404405250739074E-7</v>
      </c>
    </row>
    <row r="15" spans="1:29" x14ac:dyDescent="0.25">
      <c r="A15" s="98">
        <v>9</v>
      </c>
      <c r="B15" s="97">
        <f>C15*B4</f>
        <v>0.99952897957011788</v>
      </c>
      <c r="C15" s="97">
        <f>1/(1-D4*B4/(1-D4*B4/(1-D4*B4/(1-D4*B4/(1-D4*B4/(1-D4*B4/(1-D4*B4/(1-D4*B4))))))))</f>
        <v>1.4561618960878622</v>
      </c>
      <c r="D15" s="93">
        <f>C15*D4*C14</f>
        <v>0.66455859220411739</v>
      </c>
      <c r="E15" s="1">
        <f>D15*D4*C13</f>
        <v>0.30291612583662775</v>
      </c>
      <c r="F15" s="1">
        <f>E15*D4*C12</f>
        <v>0.13770045172472681</v>
      </c>
      <c r="G15" s="1">
        <f>F15*D4*C11</f>
        <v>6.2221984700579554E-2</v>
      </c>
      <c r="H15" s="1">
        <f>G15*D4*C10</f>
        <v>2.7739790351048909E-2</v>
      </c>
      <c r="I15" s="1">
        <f>H15*D4*C9</f>
        <v>1.1986665333573291E-2</v>
      </c>
      <c r="J15" s="1">
        <f>I15*D4*C8</f>
        <v>4.7898800796906888E-3</v>
      </c>
      <c r="K15" s="1">
        <f>J15*D4</f>
        <v>1.5020424009415468E-3</v>
      </c>
      <c r="L15" s="1">
        <f>K15*D4</f>
        <v>4.7102042988348433E-4</v>
      </c>
      <c r="M15" s="219"/>
      <c r="N15" s="236">
        <f>B15+L15</f>
        <v>1.0000000000000013</v>
      </c>
      <c r="P15">
        <f t="shared" si="4"/>
        <v>0.68641335984375196</v>
      </c>
      <c r="Q15">
        <f t="shared" si="5"/>
        <v>0.31358664015624849</v>
      </c>
      <c r="R15">
        <f t="shared" si="6"/>
        <v>0.92059043200889101</v>
      </c>
      <c r="S15">
        <f>A15*$J$4</f>
        <v>19.755958329843654</v>
      </c>
      <c r="T15" s="98">
        <f>SUM(C15:K15)</f>
        <v>2.6695774287191685</v>
      </c>
      <c r="U15" s="239">
        <f>B15</f>
        <v>0.99952897957011788</v>
      </c>
      <c r="V15" s="97">
        <f>L15</f>
        <v>4.7102042988348433E-4</v>
      </c>
      <c r="W15" s="158">
        <f>B15-L15</f>
        <v>0.99905795914023443</v>
      </c>
      <c r="X15" s="9">
        <f t="shared" si="1"/>
        <v>0.92015681510786085</v>
      </c>
      <c r="Y15" s="98">
        <f t="shared" si="2"/>
        <v>9.3054599852831609E-3</v>
      </c>
      <c r="Z15" s="223">
        <f t="shared" si="3"/>
        <v>0.91085135512257764</v>
      </c>
      <c r="AA15">
        <f>$A$6^A15</f>
        <v>40353607</v>
      </c>
      <c r="AB15">
        <f>SUM(AA7:AA15)</f>
        <v>47079207</v>
      </c>
      <c r="AC15">
        <f t="shared" si="0"/>
        <v>1.9347211076061192E-8</v>
      </c>
    </row>
    <row r="16" spans="1:29" ht="16.5" thickBot="1" x14ac:dyDescent="0.3">
      <c r="A16" s="99">
        <v>10</v>
      </c>
      <c r="B16" s="129">
        <f>C16*B4</f>
        <v>0.99978486150546397</v>
      </c>
      <c r="C16" s="129">
        <f>1/(1-D4*B4/(1-D4*B4/(1-D4*B4/(1-D4*B4/(1-D4*B4/(1-D4*B4/(1-D4*B4/(1-D4*B4/(1-D4*B4)))))))))</f>
        <v>1.4565346771995298</v>
      </c>
      <c r="D16" s="94">
        <f>C16*D4*C15</f>
        <v>0.66510167765885342</v>
      </c>
      <c r="E16" s="109">
        <f>D16*D4*C14</f>
        <v>0.30353701450713894</v>
      </c>
      <c r="F16" s="109">
        <f>E16*D4*C13</f>
        <v>0.13835688464664039</v>
      </c>
      <c r="G16" s="109">
        <f>F16*D4*C12</f>
        <v>6.2894655946258676E-2</v>
      </c>
      <c r="H16" s="109">
        <f>G16*D4*C11</f>
        <v>2.8419880044108736E-2</v>
      </c>
      <c r="I16" s="109">
        <f>H16*D4*C10</f>
        <v>1.2670144130233632E-2</v>
      </c>
      <c r="J16" s="109">
        <f>I16*D4*C9</f>
        <v>5.4749071818960566E-3</v>
      </c>
      <c r="K16" s="109">
        <f>J16*D4*C8</f>
        <v>2.1877768435954025E-3</v>
      </c>
      <c r="L16" s="109">
        <f>K16*D4</f>
        <v>6.8605758979472457E-4</v>
      </c>
      <c r="M16" s="221">
        <f>L16*D4</f>
        <v>2.1513849453742143E-4</v>
      </c>
      <c r="N16" s="237">
        <f>B16+M16</f>
        <v>1.0000000000000013</v>
      </c>
      <c r="P16">
        <f t="shared" si="4"/>
        <v>0.68641335984375196</v>
      </c>
      <c r="Q16">
        <f t="shared" si="5"/>
        <v>0.31358664015624849</v>
      </c>
      <c r="R16">
        <f t="shared" si="6"/>
        <v>0.92059043200889101</v>
      </c>
      <c r="S16">
        <f>A16*$J$4</f>
        <v>21.951064810937396</v>
      </c>
      <c r="T16" s="99">
        <f>SUM(C16:L16)</f>
        <v>2.6758636757480496</v>
      </c>
      <c r="U16" s="415">
        <f>B16</f>
        <v>0.99978486150546397</v>
      </c>
      <c r="V16" s="129">
        <f>M16</f>
        <v>2.1513849453742143E-4</v>
      </c>
      <c r="W16" s="159">
        <f>B16-M16</f>
        <v>0.9995697230109265</v>
      </c>
      <c r="X16" s="10">
        <f t="shared" si="1"/>
        <v>0.9203923775692644</v>
      </c>
      <c r="Y16" s="99">
        <f t="shared" si="2"/>
        <v>4.7225190369184385E-3</v>
      </c>
      <c r="Z16" s="224">
        <f t="shared" si="3"/>
        <v>0.91566985853234595</v>
      </c>
      <c r="AA16">
        <f>$A$6^A16</f>
        <v>282475249</v>
      </c>
      <c r="AB16">
        <f>SUM(AA7:AA16)</f>
        <v>329554456</v>
      </c>
      <c r="AC16">
        <f t="shared" si="0"/>
        <v>2.7785085040159372E-9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109" priority="19" operator="lessThanOrEqual">
      <formula>0</formula>
    </cfRule>
    <cfRule type="cellIs" dxfId="108" priority="20" operator="greaterThan">
      <formula>0</formula>
    </cfRule>
  </conditionalFormatting>
  <conditionalFormatting sqref="X7:Y16">
    <cfRule type="cellIs" dxfId="107" priority="1" operator="lessThanOrEqual">
      <formula>0</formula>
    </cfRule>
    <cfRule type="cellIs" dxfId="10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Analysis!W14</f>
        <v>0.69234801568343018</v>
      </c>
      <c r="C2" s="133" t="s">
        <v>123</v>
      </c>
      <c r="D2" s="138">
        <f>Analysis!X14</f>
        <v>0.30765198431657048</v>
      </c>
      <c r="E2" t="s">
        <v>93</v>
      </c>
      <c r="F2">
        <f>B2+D2</f>
        <v>1.0000000000000007</v>
      </c>
      <c r="G2" s="133" t="s">
        <v>46</v>
      </c>
      <c r="H2" s="138">
        <f>Analysis!Z14</f>
        <v>0.92854975754491664</v>
      </c>
      <c r="I2" t="s">
        <v>142</v>
      </c>
      <c r="J2" s="149">
        <f>Analysis!AA14</f>
        <v>2.4612158745325639</v>
      </c>
      <c r="K2" t="s">
        <v>47</v>
      </c>
      <c r="L2" s="149">
        <f>H2*B2-J2*D2</f>
        <v>-0.11431836553183339</v>
      </c>
      <c r="N2"/>
      <c r="O2"/>
    </row>
    <row r="4" spans="1:29" x14ac:dyDescent="0.25">
      <c r="A4" t="s">
        <v>120</v>
      </c>
      <c r="B4">
        <f>$B$2</f>
        <v>0.69234801568343018</v>
      </c>
      <c r="C4" t="s">
        <v>121</v>
      </c>
      <c r="D4">
        <f>$D$2</f>
        <v>0.30765198431657048</v>
      </c>
      <c r="E4" t="s">
        <v>129</v>
      </c>
      <c r="F4">
        <f>D4+B4</f>
        <v>1.0000000000000007</v>
      </c>
      <c r="G4" t="s">
        <v>46</v>
      </c>
      <c r="H4">
        <f>H2</f>
        <v>0.92854975754491664</v>
      </c>
      <c r="I4" t="s">
        <v>142</v>
      </c>
      <c r="J4">
        <f>J2</f>
        <v>2.4612158745325639</v>
      </c>
      <c r="K4" t="s">
        <v>47</v>
      </c>
      <c r="L4">
        <f>B4*H4-D4*J4</f>
        <v>-0.11431836553183339</v>
      </c>
    </row>
    <row r="5" spans="1:29" ht="16.5" thickBot="1" x14ac:dyDescent="0.3"/>
    <row r="6" spans="1:29" ht="16.5" thickBot="1" x14ac:dyDescent="0.3">
      <c r="A6" s="102">
        <v>8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320</v>
      </c>
      <c r="AB6" t="s">
        <v>131</v>
      </c>
      <c r="AC6" t="s">
        <v>231</v>
      </c>
    </row>
    <row r="7" spans="1:29" x14ac:dyDescent="0.25">
      <c r="A7" s="100">
        <v>1</v>
      </c>
      <c r="B7" s="95">
        <f>C7*B4</f>
        <v>0.69234801568343018</v>
      </c>
      <c r="C7" s="95">
        <v>1</v>
      </c>
      <c r="D7" s="107">
        <f>C7*D4</f>
        <v>0.30765198431657048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1.0000000000000007</v>
      </c>
      <c r="P7">
        <f>B4</f>
        <v>0.69234801568343018</v>
      </c>
      <c r="Q7">
        <f>D4</f>
        <v>0.30765198431657048</v>
      </c>
      <c r="R7">
        <f>H4</f>
        <v>0.92854975754491664</v>
      </c>
      <c r="S7">
        <f>A7*$J$4</f>
        <v>2.4612158745325639</v>
      </c>
      <c r="T7" s="239">
        <f>SUM(C7)</f>
        <v>1</v>
      </c>
      <c r="U7" s="100">
        <f>B7</f>
        <v>0.69234801568343018</v>
      </c>
      <c r="V7" s="95">
        <f>D7</f>
        <v>0.30765198431657048</v>
      </c>
      <c r="W7" s="157">
        <f>B7-D7</f>
        <v>0.3846960313668597</v>
      </c>
      <c r="X7" s="57">
        <f>U7*R7</f>
        <v>0.6428795820995532</v>
      </c>
      <c r="Y7" s="100">
        <f>S7*V7</f>
        <v>0.75719794763138659</v>
      </c>
      <c r="Z7" s="222">
        <f>X7-Y7</f>
        <v>-0.11431836553183339</v>
      </c>
      <c r="AA7">
        <f>$A$6^A7</f>
        <v>8</v>
      </c>
      <c r="AB7">
        <f>SUM(AA7)</f>
        <v>8</v>
      </c>
      <c r="AC7">
        <f t="shared" ref="AC7:AC16" si="0">Z7/AB7</f>
        <v>-1.4289795691479174E-2</v>
      </c>
    </row>
    <row r="8" spans="1:29" x14ac:dyDescent="0.25">
      <c r="A8" s="98">
        <v>2</v>
      </c>
      <c r="B8" s="97">
        <f>C8*B4</f>
        <v>0.87973314745181697</v>
      </c>
      <c r="C8" s="97">
        <f>1/(1-B4*D4)</f>
        <v>1.2706516484826136</v>
      </c>
      <c r="D8" s="93">
        <f>C8*D4</f>
        <v>0.39091850103079745</v>
      </c>
      <c r="E8" s="1">
        <f>D8*D4</f>
        <v>0.12026685254818414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1.0000000000000011</v>
      </c>
      <c r="P8">
        <f>P7</f>
        <v>0.69234801568343018</v>
      </c>
      <c r="Q8">
        <f>Q7</f>
        <v>0.30765198431657048</v>
      </c>
      <c r="R8">
        <f>R7</f>
        <v>0.92854975754491664</v>
      </c>
      <c r="S8">
        <f>A8*$J$4</f>
        <v>4.9224317490651277</v>
      </c>
      <c r="T8" s="98">
        <f>SUM(C8:D8)</f>
        <v>1.661570149513411</v>
      </c>
      <c r="U8" s="239">
        <f>B8</f>
        <v>0.87973314745181697</v>
      </c>
      <c r="V8" s="97">
        <f>E8</f>
        <v>0.12026685254818414</v>
      </c>
      <c r="W8" s="158">
        <f>B8-E8</f>
        <v>0.75946629490363282</v>
      </c>
      <c r="X8" s="9">
        <f t="shared" ref="X8:X16" si="1">U8*R8</f>
        <v>0.81687600077061107</v>
      </c>
      <c r="Y8" s="98">
        <f t="shared" ref="Y8:Y16" si="2">S8*V8</f>
        <v>0.59200537334331593</v>
      </c>
      <c r="Z8" s="223">
        <f t="shared" ref="Z8:Z16" si="3">X8-Y8</f>
        <v>0.22487062742729513</v>
      </c>
      <c r="AA8">
        <f>$A$6^A8</f>
        <v>64</v>
      </c>
      <c r="AB8">
        <f>SUM(AA7:AA8)</f>
        <v>72</v>
      </c>
      <c r="AC8">
        <f t="shared" si="0"/>
        <v>3.1232031587124323E-3</v>
      </c>
    </row>
    <row r="9" spans="1:29" x14ac:dyDescent="0.25">
      <c r="A9" s="98">
        <v>3</v>
      </c>
      <c r="B9" s="97">
        <f>C9*B4</f>
        <v>0.94926932273586651</v>
      </c>
      <c r="C9" s="97">
        <f>1/(1-D4*B4/(1-D4*B4))</f>
        <v>1.3710869407184252</v>
      </c>
      <c r="D9" s="93">
        <f>C9*D4*C8</f>
        <v>0.53598325164854865</v>
      </c>
      <c r="E9" s="1">
        <f>D9*(D4)</f>
        <v>0.16489631093012375</v>
      </c>
      <c r="F9" s="1">
        <f>E9*D4</f>
        <v>5.0730677264134758E-2</v>
      </c>
      <c r="G9" s="1"/>
      <c r="H9" s="1"/>
      <c r="I9" s="1"/>
      <c r="J9" s="1"/>
      <c r="K9" s="1"/>
      <c r="L9" s="1"/>
      <c r="M9" s="219"/>
      <c r="N9" s="236">
        <f>B9+F9</f>
        <v>1.0000000000000013</v>
      </c>
      <c r="P9">
        <f t="shared" ref="P9:P16" si="4">P8</f>
        <v>0.69234801568343018</v>
      </c>
      <c r="Q9">
        <f t="shared" ref="Q9:Q16" si="5">Q8</f>
        <v>0.30765198431657048</v>
      </c>
      <c r="R9">
        <f t="shared" ref="R9:R16" si="6">R8</f>
        <v>0.92854975754491664</v>
      </c>
      <c r="S9">
        <f>A9*$J$4</f>
        <v>7.3836476235976916</v>
      </c>
      <c r="T9" s="98">
        <f>SUM(C9:E9)</f>
        <v>2.0719665032970975</v>
      </c>
      <c r="U9" s="239">
        <f>B9</f>
        <v>0.94926932273586651</v>
      </c>
      <c r="V9" s="97">
        <f>F9</f>
        <v>5.0730677264134758E-2</v>
      </c>
      <c r="W9" s="158">
        <f>B9-F9</f>
        <v>0.89853864547173179</v>
      </c>
      <c r="X9" s="9">
        <f t="shared" si="1"/>
        <v>0.88144379947121609</v>
      </c>
      <c r="Y9" s="98">
        <f t="shared" si="2"/>
        <v>0.37457744462483006</v>
      </c>
      <c r="Z9" s="223">
        <f t="shared" si="3"/>
        <v>0.50686635484638609</v>
      </c>
      <c r="AA9">
        <f>$A$6^A9</f>
        <v>512</v>
      </c>
      <c r="AB9">
        <f>SUM(AA7:AA9)</f>
        <v>584</v>
      </c>
      <c r="AC9">
        <f t="shared" si="0"/>
        <v>8.6792184049038715E-4</v>
      </c>
    </row>
    <row r="10" spans="1:29" x14ac:dyDescent="0.25">
      <c r="A10" s="98">
        <v>4</v>
      </c>
      <c r="B10" s="97">
        <f>C10*B4</f>
        <v>0.97795427039188598</v>
      </c>
      <c r="C10" s="97">
        <f>1/(1-D4*B4/(1-D4*B4/(1-D4*B4)))</f>
        <v>1.4125183408325772</v>
      </c>
      <c r="D10" s="93">
        <f>C10*D4*C9</f>
        <v>0.59582512188667491</v>
      </c>
      <c r="E10" s="1">
        <f>D10*D4*C8</f>
        <v>0.23291906352443115</v>
      </c>
      <c r="F10" s="1">
        <f>E10*D4</f>
        <v>7.1658012078448574E-2</v>
      </c>
      <c r="G10" s="1">
        <f>F10*D4</f>
        <v>2.2045729608115478E-2</v>
      </c>
      <c r="H10" s="1"/>
      <c r="I10" s="1"/>
      <c r="J10" s="1"/>
      <c r="K10" s="1"/>
      <c r="L10" s="1"/>
      <c r="M10" s="219"/>
      <c r="N10" s="236">
        <f>B10+G10</f>
        <v>1.0000000000000016</v>
      </c>
      <c r="P10">
        <f t="shared" si="4"/>
        <v>0.69234801568343018</v>
      </c>
      <c r="Q10">
        <f t="shared" si="5"/>
        <v>0.30765198431657048</v>
      </c>
      <c r="R10">
        <f t="shared" si="6"/>
        <v>0.92854975754491664</v>
      </c>
      <c r="S10">
        <f>A10*$J$4</f>
        <v>9.8448634981302554</v>
      </c>
      <c r="T10" s="98">
        <f>SUM(C10:F10)</f>
        <v>2.3129205383221318</v>
      </c>
      <c r="U10" s="239">
        <f>B10</f>
        <v>0.97795427039188598</v>
      </c>
      <c r="V10" s="97">
        <f>G10</f>
        <v>2.2045729608115478E-2</v>
      </c>
      <c r="W10" s="158">
        <f>B10-G10</f>
        <v>0.95590854078377052</v>
      </c>
      <c r="X10" s="9">
        <f t="shared" si="1"/>
        <v>0.90807920066240155</v>
      </c>
      <c r="Y10" s="98">
        <f t="shared" si="2"/>
        <v>0.21703719870858548</v>
      </c>
      <c r="Z10" s="223">
        <f t="shared" si="3"/>
        <v>0.69104200195381604</v>
      </c>
      <c r="AA10">
        <f>$A$6^A10</f>
        <v>4096</v>
      </c>
      <c r="AB10">
        <f>SUM(AA7:AA10)</f>
        <v>4680</v>
      </c>
      <c r="AC10">
        <f t="shared" si="0"/>
        <v>1.4765854742602907E-4</v>
      </c>
    </row>
    <row r="11" spans="1:29" x14ac:dyDescent="0.25">
      <c r="A11" s="98">
        <v>5</v>
      </c>
      <c r="B11" s="97">
        <f>C11*B4</f>
        <v>0.99029878805639082</v>
      </c>
      <c r="C11" s="97">
        <f>1/(1-D4*B4/(1-D4*B4/(1-D4*B4/(1-D4*B4))))</f>
        <v>1.4303482722902696</v>
      </c>
      <c r="D11" s="93">
        <f>C11*D4*C10</f>
        <v>0.62157796735427118</v>
      </c>
      <c r="E11" s="1">
        <f>D11*D4*C9</f>
        <v>0.26219253757981986</v>
      </c>
      <c r="F11" s="1">
        <f>E11*D4*C8</f>
        <v>0.10249591377216422</v>
      </c>
      <c r="G11" s="1">
        <f>F11*D4</f>
        <v>3.1533071256346426E-2</v>
      </c>
      <c r="H11" s="1">
        <f>G11*D4</f>
        <v>9.7012119436107897E-3</v>
      </c>
      <c r="I11" s="1"/>
      <c r="J11" s="1"/>
      <c r="K11" s="1"/>
      <c r="L11" s="1"/>
      <c r="M11" s="219"/>
      <c r="N11" s="236">
        <f>B11+H11</f>
        <v>1.0000000000000016</v>
      </c>
      <c r="P11">
        <f t="shared" si="4"/>
        <v>0.69234801568343018</v>
      </c>
      <c r="Q11">
        <f t="shared" si="5"/>
        <v>0.30765198431657048</v>
      </c>
      <c r="R11">
        <f t="shared" si="6"/>
        <v>0.92854975754491664</v>
      </c>
      <c r="S11">
        <f>A11*$J$4</f>
        <v>12.306079372662818</v>
      </c>
      <c r="T11" s="98">
        <f>SUM(C11:G11)</f>
        <v>2.4481477622528716</v>
      </c>
      <c r="U11" s="239">
        <f>B11</f>
        <v>0.99029878805639082</v>
      </c>
      <c r="V11" s="97">
        <f>H11</f>
        <v>9.7012119436107897E-3</v>
      </c>
      <c r="W11" s="158">
        <f>B11-H11</f>
        <v>0.98059757611277998</v>
      </c>
      <c r="X11" s="9">
        <f t="shared" si="1"/>
        <v>0.91954169954678644</v>
      </c>
      <c r="Y11" s="98">
        <f t="shared" si="2"/>
        <v>0.11938388418909891</v>
      </c>
      <c r="Z11" s="223">
        <f t="shared" si="3"/>
        <v>0.80015781535768749</v>
      </c>
      <c r="AA11">
        <f>$A$6^A11</f>
        <v>32768</v>
      </c>
      <c r="AB11">
        <f>SUM(AA7:AA11)</f>
        <v>37448</v>
      </c>
      <c r="AC11">
        <f t="shared" si="0"/>
        <v>2.1367170886500948E-5</v>
      </c>
    </row>
    <row r="12" spans="1:29" x14ac:dyDescent="0.25">
      <c r="A12" s="98">
        <v>6</v>
      </c>
      <c r="B12" s="97">
        <f>C12*B4</f>
        <v>0.99570766989806703</v>
      </c>
      <c r="C12" s="97">
        <f>1/(1-D4*B4/(1-D4*B4/(1-D4*B4/(1-D4*B4/(1-D4*B4)))))</f>
        <v>1.4381606465863626</v>
      </c>
      <c r="D12" s="93">
        <f>C12*D4*C11</f>
        <v>0.63286185077579182</v>
      </c>
      <c r="E12" s="1">
        <f>D12*D4*C10</f>
        <v>0.27501902189975802</v>
      </c>
      <c r="F12" s="1">
        <f>E12*D4*C9</f>
        <v>0.1160078687176493</v>
      </c>
      <c r="G12" s="1">
        <f>F12*D4*C8</f>
        <v>4.5349622146881007E-2</v>
      </c>
      <c r="H12" s="1">
        <f>G12*D4</f>
        <v>1.3951901241494633E-2</v>
      </c>
      <c r="I12" s="1">
        <f>H12*D4</f>
        <v>4.2923301019346469E-3</v>
      </c>
      <c r="J12" s="1"/>
      <c r="K12" s="1"/>
      <c r="L12" s="1"/>
      <c r="M12" s="219"/>
      <c r="N12" s="236">
        <f>B12+I12</f>
        <v>1.0000000000000018</v>
      </c>
      <c r="P12">
        <f t="shared" si="4"/>
        <v>0.69234801568343018</v>
      </c>
      <c r="Q12">
        <f t="shared" si="5"/>
        <v>0.30765198431657048</v>
      </c>
      <c r="R12">
        <f t="shared" si="6"/>
        <v>0.92854975754491664</v>
      </c>
      <c r="S12">
        <f>A12*$J$4</f>
        <v>14.767295247195383</v>
      </c>
      <c r="T12" s="98">
        <f>SUM(C12:H12)</f>
        <v>2.5213509113679371</v>
      </c>
      <c r="U12" s="239">
        <f>B12</f>
        <v>0.99570766989806703</v>
      </c>
      <c r="V12" s="97">
        <f>I12</f>
        <v>4.2923301019346469E-3</v>
      </c>
      <c r="W12" s="158">
        <f>B12-I12</f>
        <v>0.99141533979613239</v>
      </c>
      <c r="X12" s="9">
        <f t="shared" si="1"/>
        <v>0.92456411546946404</v>
      </c>
      <c r="Y12" s="98">
        <f t="shared" si="2"/>
        <v>6.3386105913693189E-2</v>
      </c>
      <c r="Z12" s="223">
        <f t="shared" si="3"/>
        <v>0.86117800955577084</v>
      </c>
      <c r="AA12">
        <f>$A$6^A12</f>
        <v>262144</v>
      </c>
      <c r="AB12">
        <f>SUM(AA7:AA12)</f>
        <v>299592</v>
      </c>
      <c r="AC12">
        <f t="shared" si="0"/>
        <v>2.8745026888427289E-6</v>
      </c>
    </row>
    <row r="13" spans="1:29" x14ac:dyDescent="0.25">
      <c r="A13" s="98">
        <v>7</v>
      </c>
      <c r="B13" s="97">
        <f>C13*B4</f>
        <v>0.99809628985628973</v>
      </c>
      <c r="C13" s="97">
        <f>1/(1-D4*B4/(1-D4*B4/(1-D4*B4/(1-D4*B4/(1-D4*B4/(1-D4*B4))))))</f>
        <v>1.44161067446846</v>
      </c>
      <c r="D13" s="93">
        <f>C13*D4*C12</f>
        <v>0.63784493414419285</v>
      </c>
      <c r="E13" s="1">
        <f>D13*D4*C11</f>
        <v>0.28068333429134507</v>
      </c>
      <c r="F13" s="1">
        <f>E13*D4*C10</f>
        <v>0.12197489225451244</v>
      </c>
      <c r="G13" s="1">
        <f>F13*D4*C9</f>
        <v>5.145115850447779E-2</v>
      </c>
      <c r="H13" s="1">
        <f>G13*D4*C8</f>
        <v>2.0113209758868423E-2</v>
      </c>
      <c r="I13" s="1">
        <f>H13*D4</f>
        <v>6.1878688932912804E-3</v>
      </c>
      <c r="J13" s="1">
        <f>I13*D4</f>
        <v>1.9037101437118433E-3</v>
      </c>
      <c r="K13" s="1"/>
      <c r="L13" s="1"/>
      <c r="M13" s="219"/>
      <c r="N13" s="236">
        <f>B13+J13</f>
        <v>1.0000000000000016</v>
      </c>
      <c r="P13">
        <f t="shared" si="4"/>
        <v>0.69234801568343018</v>
      </c>
      <c r="Q13">
        <f t="shared" si="5"/>
        <v>0.30765198431657048</v>
      </c>
      <c r="R13">
        <f t="shared" si="6"/>
        <v>0.92854975754491664</v>
      </c>
      <c r="S13">
        <f>A13*$J$4</f>
        <v>17.228511121727948</v>
      </c>
      <c r="T13" s="98">
        <f>SUM(C13:I13)</f>
        <v>2.5598660723151476</v>
      </c>
      <c r="U13" s="239">
        <f>B13</f>
        <v>0.99809628985628973</v>
      </c>
      <c r="V13" s="97">
        <f>J13</f>
        <v>1.9037101437118433E-3</v>
      </c>
      <c r="W13" s="158">
        <f>B13-J13</f>
        <v>0.99619257971257791</v>
      </c>
      <c r="X13" s="9">
        <f t="shared" si="1"/>
        <v>0.9267820679525387</v>
      </c>
      <c r="Y13" s="98">
        <f t="shared" si="2"/>
        <v>3.27980913834858E-2</v>
      </c>
      <c r="Z13" s="223">
        <f t="shared" si="3"/>
        <v>0.89398397656905293</v>
      </c>
      <c r="AA13">
        <f>$A$6^A13</f>
        <v>2097152</v>
      </c>
      <c r="AB13">
        <f>SUM(AA7:AA13)</f>
        <v>2396744</v>
      </c>
      <c r="AC13">
        <f t="shared" si="0"/>
        <v>3.7299935936798126E-7</v>
      </c>
    </row>
    <row r="14" spans="1:29" x14ac:dyDescent="0.25">
      <c r="A14" s="98">
        <v>8</v>
      </c>
      <c r="B14" s="97">
        <f>C14*B4</f>
        <v>0.99915478175364814</v>
      </c>
      <c r="C14" s="97">
        <f>1/(1-D4*B4/(1-D4*B4/(1-D4*B4/(1-D4*B4/(1-D4*B4/(1-D4*B4/(1-D4*B4)))))))</f>
        <v>1.4431395181617774</v>
      </c>
      <c r="D14" s="93">
        <f>C14*D4*C13</f>
        <v>0.64005313530702612</v>
      </c>
      <c r="E14" s="1">
        <f>D14*D4*C12</f>
        <v>0.28319341495527067</v>
      </c>
      <c r="F14" s="1">
        <f>E14*D4*C11</f>
        <v>0.12461911618949795</v>
      </c>
      <c r="G14" s="1">
        <f>F14*D4*C10</f>
        <v>5.4154990386029792E-2</v>
      </c>
      <c r="H14" s="1">
        <f>G14*D4*C9</f>
        <v>2.28435290465035E-2</v>
      </c>
      <c r="I14" s="1">
        <f>H14*D4*C8</f>
        <v>8.9299581331126303E-3</v>
      </c>
      <c r="J14" s="1">
        <f>I14*D4</f>
        <v>2.747319339515998E-3</v>
      </c>
      <c r="K14" s="1">
        <f>J14*D4</f>
        <v>8.4521824635338659E-4</v>
      </c>
      <c r="L14" s="1"/>
      <c r="M14" s="219"/>
      <c r="N14" s="236">
        <f>B14+K14</f>
        <v>1.0000000000000016</v>
      </c>
      <c r="P14">
        <f t="shared" si="4"/>
        <v>0.69234801568343018</v>
      </c>
      <c r="Q14">
        <f t="shared" si="5"/>
        <v>0.30765198431657048</v>
      </c>
      <c r="R14">
        <f t="shared" si="6"/>
        <v>0.92854975754491664</v>
      </c>
      <c r="S14">
        <f>A14*$J$4</f>
        <v>19.689726996260511</v>
      </c>
      <c r="T14" s="98">
        <f>SUM(C14:J14)</f>
        <v>2.579680981518734</v>
      </c>
      <c r="U14" s="239">
        <f>B14</f>
        <v>0.99915478175364814</v>
      </c>
      <c r="V14" s="97">
        <f>K14</f>
        <v>8.4521824635338659E-4</v>
      </c>
      <c r="W14" s="158">
        <f>B14-K14</f>
        <v>0.99830956350729472</v>
      </c>
      <c r="X14" s="9">
        <f t="shared" si="1"/>
        <v>0.92776493034719409</v>
      </c>
      <c r="Y14" s="98">
        <f t="shared" si="2"/>
        <v>1.6642116522956243E-2</v>
      </c>
      <c r="Z14" s="223">
        <f t="shared" si="3"/>
        <v>0.91112281382423788</v>
      </c>
      <c r="AA14">
        <f>$A$6^A14</f>
        <v>16777216</v>
      </c>
      <c r="AB14">
        <f>SUM(AA7:AA14)</f>
        <v>19173960</v>
      </c>
      <c r="AC14">
        <f t="shared" si="0"/>
        <v>4.7518760538993402E-8</v>
      </c>
    </row>
    <row r="15" spans="1:29" x14ac:dyDescent="0.25">
      <c r="A15" s="98">
        <v>9</v>
      </c>
      <c r="B15" s="97">
        <f>C15*B4</f>
        <v>0.99962455955985818</v>
      </c>
      <c r="C15" s="97">
        <f>1/(1-D4*B4/(1-D4*B4/(1-D4*B4/(1-D4*B4/(1-D4*B4/(1-D4*B4/(1-D4*B4/(1-D4*B4))))))))</f>
        <v>1.4438180465832771</v>
      </c>
      <c r="D15" s="93">
        <f>C15*D4*C14</f>
        <v>0.64103317483357769</v>
      </c>
      <c r="E15" s="1">
        <f>D15*D4*C13</f>
        <v>0.28430743405230058</v>
      </c>
      <c r="F15" s="1">
        <f>E15*D4*C12</f>
        <v>0.12579267049105194</v>
      </c>
      <c r="G15" s="1">
        <f>F15*D4*C11</f>
        <v>5.5354999769989782E-2</v>
      </c>
      <c r="H15" s="1">
        <f>G15*D4*C10</f>
        <v>2.4055294019290342E-2</v>
      </c>
      <c r="I15" s="1">
        <f>H15*D4*C9</f>
        <v>1.0146946823087163E-2</v>
      </c>
      <c r="J15" s="1">
        <f>I15*D4*C8</f>
        <v>3.9666292421204462E-3</v>
      </c>
      <c r="K15" s="1">
        <f>J15*D4</f>
        <v>1.2203413573864893E-3</v>
      </c>
      <c r="L15" s="1">
        <f>K15*D4</f>
        <v>3.7544044014353056E-4</v>
      </c>
      <c r="M15" s="219"/>
      <c r="N15" s="236">
        <f>B15+L15</f>
        <v>1.0000000000000018</v>
      </c>
      <c r="P15">
        <f t="shared" si="4"/>
        <v>0.69234801568343018</v>
      </c>
      <c r="Q15">
        <f t="shared" si="5"/>
        <v>0.30765198431657048</v>
      </c>
      <c r="R15">
        <f t="shared" si="6"/>
        <v>0.92854975754491664</v>
      </c>
      <c r="S15">
        <f>A15*$J$4</f>
        <v>22.150942870793074</v>
      </c>
      <c r="T15" s="98">
        <f>SUM(C15:K15)</f>
        <v>2.5896955371720813</v>
      </c>
      <c r="U15" s="239">
        <f>B15</f>
        <v>0.99962455955985818</v>
      </c>
      <c r="V15" s="97">
        <f>L15</f>
        <v>3.7544044014353056E-4</v>
      </c>
      <c r="W15" s="158">
        <f>B15-L15</f>
        <v>0.9992491191197147</v>
      </c>
      <c r="X15" s="9">
        <f t="shared" si="1"/>
        <v>0.92820114241525042</v>
      </c>
      <c r="Y15" s="98">
        <f t="shared" si="2"/>
        <v>8.3163597410047512E-3</v>
      </c>
      <c r="Z15" s="223">
        <f t="shared" si="3"/>
        <v>0.91988478267424567</v>
      </c>
      <c r="AA15">
        <f>$A$6^A15</f>
        <v>134217728</v>
      </c>
      <c r="AB15">
        <f>SUM(AA7:AA15)</f>
        <v>153391688</v>
      </c>
      <c r="AC15">
        <f t="shared" si="0"/>
        <v>5.9969662937293298E-9</v>
      </c>
    </row>
    <row r="16" spans="1:29" ht="16.5" thickBot="1" x14ac:dyDescent="0.3">
      <c r="A16" s="99">
        <v>10</v>
      </c>
      <c r="B16" s="129">
        <f>C16*B4</f>
        <v>0.99983319699456763</v>
      </c>
      <c r="C16" s="129">
        <f>1/(1-D4*B4/(1-D4*B4/(1-D4*B4/(1-D4*B4/(1-D4*B4/(1-D4*B4/(1-D4*B4/(1-D4*B4/(1-D4*B4)))))))))</f>
        <v>1.4441193942147907</v>
      </c>
      <c r="D16" s="94">
        <f>C16*D4*C15</f>
        <v>0.64146842939441651</v>
      </c>
      <c r="E16" s="109">
        <f>D16*D4*C14</f>
        <v>0.28480219153881731</v>
      </c>
      <c r="F16" s="109">
        <f>E16*D4*C13</f>
        <v>0.12631386871653627</v>
      </c>
      <c r="G16" s="109">
        <f>F16*D4*C12</f>
        <v>5.5887947210646161E-2</v>
      </c>
      <c r="H16" s="109">
        <f>G16*D4*C11</f>
        <v>2.4593462344935143E-2</v>
      </c>
      <c r="I16" s="109">
        <f>H16*D4*C10</f>
        <v>1.0687435102844907E-2</v>
      </c>
      <c r="J16" s="109">
        <f>I16*D4*C9</f>
        <v>4.5081484174252298E-3</v>
      </c>
      <c r="K16" s="109">
        <f>J16*D4*C8</f>
        <v>1.7623186217642325E-3</v>
      </c>
      <c r="L16" s="109">
        <f>K16*D4</f>
        <v>5.4218082098380976E-4</v>
      </c>
      <c r="M16" s="221">
        <f>L16*D4</f>
        <v>1.6680300543405634E-4</v>
      </c>
      <c r="N16" s="237">
        <f>B16+M16</f>
        <v>1.0000000000000018</v>
      </c>
      <c r="P16">
        <f t="shared" si="4"/>
        <v>0.69234801568343018</v>
      </c>
      <c r="Q16">
        <f t="shared" si="5"/>
        <v>0.30765198431657048</v>
      </c>
      <c r="R16">
        <f t="shared" si="6"/>
        <v>0.92854975754491664</v>
      </c>
      <c r="S16">
        <f>A16*$J$4</f>
        <v>24.612158745325637</v>
      </c>
      <c r="T16" s="99">
        <f>SUM(C16:L16)</f>
        <v>2.5946853763831603</v>
      </c>
      <c r="U16" s="415">
        <f>B16</f>
        <v>0.99983319699456763</v>
      </c>
      <c r="V16" s="129">
        <f>M16</f>
        <v>1.6680300543405634E-4</v>
      </c>
      <c r="W16" s="159">
        <f>B16-M16</f>
        <v>0.99966639398913359</v>
      </c>
      <c r="X16" s="10">
        <f t="shared" si="1"/>
        <v>0.92839487265466469</v>
      </c>
      <c r="Y16" s="99">
        <f t="shared" si="2"/>
        <v>4.1053820489404093E-3</v>
      </c>
      <c r="Z16" s="224">
        <f t="shared" si="3"/>
        <v>0.9242894906057243</v>
      </c>
      <c r="AA16">
        <f>$A$6^A16</f>
        <v>1073741824</v>
      </c>
      <c r="AB16">
        <f>SUM(AA7:AA16)</f>
        <v>1227133512</v>
      </c>
      <c r="AC16">
        <f t="shared" si="0"/>
        <v>7.5321021027231492E-10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105" priority="19" operator="lessThanOrEqual">
      <formula>0</formula>
    </cfRule>
    <cfRule type="cellIs" dxfId="104" priority="20" operator="greaterThan">
      <formula>0</formula>
    </cfRule>
  </conditionalFormatting>
  <conditionalFormatting sqref="X7:Y16">
    <cfRule type="cellIs" dxfId="103" priority="1" operator="lessThanOrEqual">
      <formula>0</formula>
    </cfRule>
    <cfRule type="cellIs" dxfId="10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Analysis!W15</f>
        <v>0.696402710387937</v>
      </c>
      <c r="C2" s="133" t="s">
        <v>123</v>
      </c>
      <c r="D2" s="138">
        <f>Analysis!X15</f>
        <v>0.30359728961206373</v>
      </c>
      <c r="E2" t="s">
        <v>93</v>
      </c>
      <c r="F2">
        <f>B2+D2</f>
        <v>1.0000000000000007</v>
      </c>
      <c r="G2" s="133" t="s">
        <v>46</v>
      </c>
      <c r="H2" s="138">
        <f>Analysis!Z15</f>
        <v>0.93398775360975972</v>
      </c>
      <c r="I2" t="s">
        <v>142</v>
      </c>
      <c r="J2" s="149">
        <f>Analysis!AA15</f>
        <v>2.7323756065085734</v>
      </c>
      <c r="K2" t="s">
        <v>47</v>
      </c>
      <c r="L2" s="149">
        <f>H2*B2-J2*D2</f>
        <v>-0.17911022525514431</v>
      </c>
      <c r="N2"/>
      <c r="O2"/>
    </row>
    <row r="4" spans="1:29" x14ac:dyDescent="0.25">
      <c r="A4" t="s">
        <v>120</v>
      </c>
      <c r="B4">
        <f>$B$2</f>
        <v>0.696402710387937</v>
      </c>
      <c r="C4" t="s">
        <v>121</v>
      </c>
      <c r="D4">
        <f>$D$2</f>
        <v>0.30359728961206373</v>
      </c>
      <c r="E4" t="s">
        <v>129</v>
      </c>
      <c r="F4">
        <f>D4+B4</f>
        <v>1.0000000000000007</v>
      </c>
      <c r="G4" t="s">
        <v>46</v>
      </c>
      <c r="H4">
        <f>H2</f>
        <v>0.93398775360975972</v>
      </c>
      <c r="I4" t="s">
        <v>142</v>
      </c>
      <c r="J4">
        <f>J2</f>
        <v>2.7323756065085734</v>
      </c>
      <c r="K4" t="s">
        <v>47</v>
      </c>
      <c r="L4">
        <f>B4*H4-D4*J4</f>
        <v>-0.17911022525514431</v>
      </c>
    </row>
    <row r="5" spans="1:29" ht="16.5" thickBot="1" x14ac:dyDescent="0.3"/>
    <row r="6" spans="1:29" ht="16.5" thickBot="1" x14ac:dyDescent="0.3">
      <c r="A6" s="102">
        <v>9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320</v>
      </c>
      <c r="AB6" t="s">
        <v>131</v>
      </c>
      <c r="AC6" t="s">
        <v>231</v>
      </c>
    </row>
    <row r="7" spans="1:29" x14ac:dyDescent="0.25">
      <c r="A7" s="100">
        <v>1</v>
      </c>
      <c r="B7" s="95">
        <f>C7*B4</f>
        <v>0.696402710387937</v>
      </c>
      <c r="C7" s="95">
        <v>1</v>
      </c>
      <c r="D7" s="107">
        <f>C7*D4</f>
        <v>0.30359728961206373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1.0000000000000007</v>
      </c>
      <c r="P7">
        <f>B4</f>
        <v>0.696402710387937</v>
      </c>
      <c r="Q7">
        <f>D4</f>
        <v>0.30359728961206373</v>
      </c>
      <c r="R7">
        <f>H4</f>
        <v>0.93398775360975972</v>
      </c>
      <c r="S7">
        <f>A7*$J$4</f>
        <v>2.7323756065085734</v>
      </c>
      <c r="T7" s="239">
        <f>SUM(C7)</f>
        <v>1</v>
      </c>
      <c r="U7" s="100">
        <f>B7</f>
        <v>0.696402710387937</v>
      </c>
      <c r="V7" s="95">
        <f>D7</f>
        <v>0.30359728961206373</v>
      </c>
      <c r="W7" s="157">
        <f>B7-D7</f>
        <v>0.39280542077587327</v>
      </c>
      <c r="X7" s="57">
        <f>U7*R7</f>
        <v>0.65043160308297732</v>
      </c>
      <c r="Y7" s="100">
        <f>S7*V7</f>
        <v>0.82954182833812162</v>
      </c>
      <c r="Z7" s="222">
        <f>X7-Y7</f>
        <v>-0.17911022525514431</v>
      </c>
      <c r="AA7">
        <f>$A$6^A7</f>
        <v>9</v>
      </c>
      <c r="AB7">
        <f>SUM(AA7)</f>
        <v>9</v>
      </c>
      <c r="AC7">
        <f t="shared" ref="AC7:AC16" si="0">Z7/AB7</f>
        <v>-1.9901136139460478E-2</v>
      </c>
    </row>
    <row r="8" spans="1:29" x14ac:dyDescent="0.25">
      <c r="A8" s="98">
        <v>2</v>
      </c>
      <c r="B8" s="97">
        <f>C8*B4</f>
        <v>0.88311647178466834</v>
      </c>
      <c r="C8" s="97">
        <f>1/(1-B4*D4)</f>
        <v>1.2681117672455939</v>
      </c>
      <c r="D8" s="93">
        <f>C8*D4</f>
        <v>0.38499529546092653</v>
      </c>
      <c r="E8" s="1">
        <f>D8*D4</f>
        <v>0.11688352821533296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1.0000000000000013</v>
      </c>
      <c r="P8">
        <f>P7</f>
        <v>0.696402710387937</v>
      </c>
      <c r="Q8">
        <f>Q7</f>
        <v>0.30359728961206373</v>
      </c>
      <c r="R8">
        <f>R7</f>
        <v>0.93398775360975972</v>
      </c>
      <c r="S8">
        <f>A8*$J$4</f>
        <v>5.4647512130171467</v>
      </c>
      <c r="T8" s="98">
        <f>SUM(C8:D8)</f>
        <v>1.6531070627065205</v>
      </c>
      <c r="U8" s="239">
        <f>B8</f>
        <v>0.88311647178466834</v>
      </c>
      <c r="V8" s="97">
        <f>E8</f>
        <v>0.11688352821533296</v>
      </c>
      <c r="W8" s="158">
        <f>B8-E8</f>
        <v>0.76623294356933536</v>
      </c>
      <c r="X8" s="9">
        <f t="shared" ref="X8:X16" si="1">U8*R8</f>
        <v>0.82481996965793913</v>
      </c>
      <c r="Y8" s="98">
        <f t="shared" ref="Y8:Y16" si="2">S8*V8</f>
        <v>0.63873940259646467</v>
      </c>
      <c r="Z8" s="223">
        <f t="shared" ref="Z8:Z16" si="3">X8-Y8</f>
        <v>0.18608056706147447</v>
      </c>
      <c r="AA8">
        <f>$A$6^A8</f>
        <v>81</v>
      </c>
      <c r="AB8">
        <f>SUM(AA7:AA8)</f>
        <v>90</v>
      </c>
      <c r="AC8">
        <f t="shared" si="0"/>
        <v>2.0675618562386051E-3</v>
      </c>
    </row>
    <row r="9" spans="1:29" x14ac:dyDescent="0.25">
      <c r="A9" s="98">
        <v>3</v>
      </c>
      <c r="B9" s="97">
        <f>C9*B4</f>
        <v>0.95151510739157241</v>
      </c>
      <c r="C9" s="97">
        <f>1/(1-D4*B4/(1-D4*B4))</f>
        <v>1.3663288399057536</v>
      </c>
      <c r="D9" s="93">
        <f>C9*D4*C8</f>
        <v>0.52603017541630059</v>
      </c>
      <c r="E9" s="1">
        <f>D9*(D4)</f>
        <v>0.1597013355105473</v>
      </c>
      <c r="F9" s="1">
        <f>E9*D4</f>
        <v>4.8484892608428982E-2</v>
      </c>
      <c r="G9" s="1"/>
      <c r="H9" s="1"/>
      <c r="I9" s="1"/>
      <c r="J9" s="1"/>
      <c r="K9" s="1"/>
      <c r="L9" s="1"/>
      <c r="M9" s="219"/>
      <c r="N9" s="236">
        <f>B9+F9</f>
        <v>1.0000000000000013</v>
      </c>
      <c r="P9">
        <f t="shared" ref="P9:P16" si="4">P8</f>
        <v>0.696402710387937</v>
      </c>
      <c r="Q9">
        <f t="shared" ref="Q9:Q16" si="5">Q8</f>
        <v>0.30359728961206373</v>
      </c>
      <c r="R9">
        <f t="shared" ref="R9:R16" si="6">R8</f>
        <v>0.93398775360975972</v>
      </c>
      <c r="S9">
        <f>A9*$J$4</f>
        <v>8.197126819525721</v>
      </c>
      <c r="T9" s="98">
        <f>SUM(C9:E9)</f>
        <v>2.0520603508326016</v>
      </c>
      <c r="U9" s="239">
        <f>B9</f>
        <v>0.95151510739157241</v>
      </c>
      <c r="V9" s="97">
        <f>F9</f>
        <v>4.8484892608428982E-2</v>
      </c>
      <c r="W9" s="158">
        <f>B9-F9</f>
        <v>0.90303021478314338</v>
      </c>
      <c r="X9" s="9">
        <f t="shared" si="1"/>
        <v>0.88870345767840397</v>
      </c>
      <c r="Y9" s="98">
        <f t="shared" si="2"/>
        <v>0.39743681354237759</v>
      </c>
      <c r="Z9" s="223">
        <f t="shared" si="3"/>
        <v>0.49126664413602639</v>
      </c>
      <c r="AA9">
        <f>$A$6^A9</f>
        <v>729</v>
      </c>
      <c r="AB9">
        <f>SUM(AA7:AA9)</f>
        <v>819</v>
      </c>
      <c r="AC9">
        <f t="shared" si="0"/>
        <v>5.9983717232726052E-4</v>
      </c>
    </row>
    <row r="10" spans="1:29" x14ac:dyDescent="0.25">
      <c r="A10" s="98">
        <v>4</v>
      </c>
      <c r="B10" s="97">
        <f>C10*B4</f>
        <v>0.97930050016555981</v>
      </c>
      <c r="C10" s="97">
        <f>1/(1-D4*B4/(1-D4*B4/(1-D4*B4)))</f>
        <v>1.4062272957266813</v>
      </c>
      <c r="D10" s="93">
        <f>C10*D4*C9</f>
        <v>0.58332239330370927</v>
      </c>
      <c r="E10" s="1">
        <f>D10*D4*C8</f>
        <v>0.22457637715893636</v>
      </c>
      <c r="F10" s="1">
        <f>E10*D4</f>
        <v>6.818077941634966E-2</v>
      </c>
      <c r="G10" s="1">
        <f>F10*D4</f>
        <v>2.0699499834441741E-2</v>
      </c>
      <c r="H10" s="1"/>
      <c r="I10" s="1"/>
      <c r="J10" s="1"/>
      <c r="K10" s="1"/>
      <c r="L10" s="1"/>
      <c r="M10" s="219"/>
      <c r="N10" s="236">
        <f>B10+G10</f>
        <v>1.0000000000000016</v>
      </c>
      <c r="P10">
        <f t="shared" si="4"/>
        <v>0.696402710387937</v>
      </c>
      <c r="Q10">
        <f t="shared" si="5"/>
        <v>0.30359728961206373</v>
      </c>
      <c r="R10">
        <f t="shared" si="6"/>
        <v>0.93398775360975972</v>
      </c>
      <c r="S10">
        <f>A10*$J$4</f>
        <v>10.929502426034293</v>
      </c>
      <c r="T10" s="98">
        <f>SUM(C10:F10)</f>
        <v>2.2823068456056763</v>
      </c>
      <c r="U10" s="239">
        <f>B10</f>
        <v>0.97930050016555981</v>
      </c>
      <c r="V10" s="97">
        <f>G10</f>
        <v>2.0699499834441741E-2</v>
      </c>
      <c r="W10" s="158">
        <f>B10-G10</f>
        <v>0.95860100033111806</v>
      </c>
      <c r="X10" s="9">
        <f t="shared" si="1"/>
        <v>0.9146546742585453</v>
      </c>
      <c r="Y10" s="98">
        <f t="shared" si="2"/>
        <v>0.22623523365822745</v>
      </c>
      <c r="Z10" s="223">
        <f t="shared" si="3"/>
        <v>0.6884194406003179</v>
      </c>
      <c r="AA10">
        <f>$A$6^A10</f>
        <v>6561</v>
      </c>
      <c r="AB10">
        <f>SUM(AA7:AA10)</f>
        <v>7380</v>
      </c>
      <c r="AC10">
        <f t="shared" si="0"/>
        <v>9.3281767019013262E-5</v>
      </c>
    </row>
    <row r="11" spans="1:29" x14ac:dyDescent="0.25">
      <c r="A11" s="98">
        <v>5</v>
      </c>
      <c r="B11" s="97">
        <f>C11*B4</f>
        <v>0.9910567409879113</v>
      </c>
      <c r="C11" s="97">
        <f>1/(1-D4*B4/(1-D4*B4/(1-D4*B4/(1-D4*B4))))</f>
        <v>1.4231086786492184</v>
      </c>
      <c r="D11" s="93">
        <f>C11*D4*C10</f>
        <v>0.60756322791093398</v>
      </c>
      <c r="E11" s="1">
        <f>D11*D4*C9</f>
        <v>0.25202557030809924</v>
      </c>
      <c r="F11" s="1">
        <f>E11*D4*C8</f>
        <v>9.7028658904475179E-2</v>
      </c>
      <c r="G11" s="1">
        <f>F11*D4</f>
        <v>2.9457637858092096E-2</v>
      </c>
      <c r="H11" s="1">
        <f>G11*D4</f>
        <v>8.9432590120904782E-3</v>
      </c>
      <c r="I11" s="1"/>
      <c r="J11" s="1"/>
      <c r="K11" s="1"/>
      <c r="L11" s="1"/>
      <c r="M11" s="219"/>
      <c r="N11" s="236">
        <f>B11+H11</f>
        <v>1.0000000000000018</v>
      </c>
      <c r="P11">
        <f t="shared" si="4"/>
        <v>0.696402710387937</v>
      </c>
      <c r="Q11">
        <f t="shared" si="5"/>
        <v>0.30359728961206373</v>
      </c>
      <c r="R11">
        <f t="shared" si="6"/>
        <v>0.93398775360975972</v>
      </c>
      <c r="S11">
        <f>A11*$J$4</f>
        <v>13.661878032542866</v>
      </c>
      <c r="T11" s="98">
        <f>SUM(C11:G11)</f>
        <v>2.4091837736308186</v>
      </c>
      <c r="U11" s="239">
        <f>B11</f>
        <v>0.9910567409879113</v>
      </c>
      <c r="V11" s="97">
        <f>H11</f>
        <v>8.9432590120904782E-3</v>
      </c>
      <c r="W11" s="158">
        <f>B11-H11</f>
        <v>0.98211348197582082</v>
      </c>
      <c r="X11" s="9">
        <f t="shared" si="1"/>
        <v>0.9256348592151088</v>
      </c>
      <c r="Y11" s="98">
        <f t="shared" si="2"/>
        <v>0.12218171383661992</v>
      </c>
      <c r="Z11" s="223">
        <f t="shared" si="3"/>
        <v>0.80345314537848889</v>
      </c>
      <c r="AA11">
        <f>$A$6^A11</f>
        <v>59049</v>
      </c>
      <c r="AB11">
        <f>SUM(AA7:AA11)</f>
        <v>66429</v>
      </c>
      <c r="AC11">
        <f t="shared" si="0"/>
        <v>1.2094915554629587E-5</v>
      </c>
    </row>
    <row r="12" spans="1:29" x14ac:dyDescent="0.25">
      <c r="A12" s="98">
        <v>6</v>
      </c>
      <c r="B12" s="97">
        <f>C12*B4</f>
        <v>0.99611632121945426</v>
      </c>
      <c r="C12" s="97">
        <f>1/(1-D4*B4/(1-D4*B4/(1-D4*B4/(1-D4*B4/(1-D4*B4)))))</f>
        <v>1.4303739867189191</v>
      </c>
      <c r="D12" s="93">
        <f>C12*D4*C11</f>
        <v>0.61799585254223921</v>
      </c>
      <c r="E12" s="1">
        <f>D12*D4*C10</f>
        <v>0.26383898899592212</v>
      </c>
      <c r="F12" s="1">
        <f>E12*D4*C9</f>
        <v>0.10944403580816668</v>
      </c>
      <c r="G12" s="1">
        <f>F12*D4*C8</f>
        <v>4.2135438902401359E-2</v>
      </c>
      <c r="H12" s="1">
        <f>G12*D4</f>
        <v>1.2792205047383763E-2</v>
      </c>
      <c r="I12" s="1">
        <f>H12*D4</f>
        <v>3.8836787805474715E-3</v>
      </c>
      <c r="J12" s="1"/>
      <c r="K12" s="1"/>
      <c r="L12" s="1"/>
      <c r="M12" s="219"/>
      <c r="N12" s="236">
        <f>B12+I12</f>
        <v>1.0000000000000018</v>
      </c>
      <c r="P12">
        <f t="shared" si="4"/>
        <v>0.696402710387937</v>
      </c>
      <c r="Q12">
        <f t="shared" si="5"/>
        <v>0.30359728961206373</v>
      </c>
      <c r="R12">
        <f t="shared" si="6"/>
        <v>0.93398775360975972</v>
      </c>
      <c r="S12">
        <f>A12*$J$4</f>
        <v>16.394253639051442</v>
      </c>
      <c r="T12" s="98">
        <f>SUM(C12:H12)</f>
        <v>2.4765805080150325</v>
      </c>
      <c r="U12" s="239">
        <f>B12</f>
        <v>0.99611632121945426</v>
      </c>
      <c r="V12" s="97">
        <f>I12</f>
        <v>3.8836787805474715E-3</v>
      </c>
      <c r="W12" s="158">
        <f>B12-I12</f>
        <v>0.99223264243890674</v>
      </c>
      <c r="X12" s="9">
        <f t="shared" si="1"/>
        <v>0.9303604451897759</v>
      </c>
      <c r="Y12" s="98">
        <f t="shared" si="2"/>
        <v>6.3670014980897249E-2</v>
      </c>
      <c r="Z12" s="223">
        <f t="shared" si="3"/>
        <v>0.8666904302088787</v>
      </c>
      <c r="AA12">
        <f>$A$6^A12</f>
        <v>531441</v>
      </c>
      <c r="AB12">
        <f>SUM(AA7:AA12)</f>
        <v>597870</v>
      </c>
      <c r="AC12">
        <f t="shared" si="0"/>
        <v>1.4496302376919376E-6</v>
      </c>
    </row>
    <row r="13" spans="1:29" x14ac:dyDescent="0.25">
      <c r="A13" s="98">
        <v>7</v>
      </c>
      <c r="B13" s="97">
        <f>C13*B4</f>
        <v>0.99830976900875168</v>
      </c>
      <c r="C13" s="97">
        <f>1/(1-D4*B4/(1-D4*B4/(1-D4*B4/(1-D4*B4/(1-D4*B4/(1-D4*B4))))))</f>
        <v>1.4335236697350515</v>
      </c>
      <c r="D13" s="93">
        <f>C13*D4*C12</f>
        <v>0.62251864225737086</v>
      </c>
      <c r="E13" s="1">
        <f>D13*D4*C11</f>
        <v>0.26896038561758373</v>
      </c>
      <c r="F13" s="1">
        <f>E13*D4*C10</f>
        <v>0.11482639556459882</v>
      </c>
      <c r="G13" s="1">
        <f>F13*D4*C9</f>
        <v>4.7631565735301161E-2</v>
      </c>
      <c r="H13" s="1">
        <f>G13*D4*C8</f>
        <v>1.8337928723528817E-2</v>
      </c>
      <c r="I13" s="1">
        <f>H13*D4</f>
        <v>5.5673454575625603E-3</v>
      </c>
      <c r="J13" s="1">
        <f>I13*D4</f>
        <v>1.6902309912500281E-3</v>
      </c>
      <c r="K13" s="1"/>
      <c r="L13" s="1"/>
      <c r="M13" s="219"/>
      <c r="N13" s="236">
        <f>B13+J13</f>
        <v>1.0000000000000018</v>
      </c>
      <c r="P13">
        <f t="shared" si="4"/>
        <v>0.696402710387937</v>
      </c>
      <c r="Q13">
        <f t="shared" si="5"/>
        <v>0.30359728961206373</v>
      </c>
      <c r="R13">
        <f t="shared" si="6"/>
        <v>0.93398775360975972</v>
      </c>
      <c r="S13">
        <f>A13*$J$4</f>
        <v>19.126629245560014</v>
      </c>
      <c r="T13" s="98">
        <f>SUM(C13:I13)</f>
        <v>2.5113659330909974</v>
      </c>
      <c r="U13" s="239">
        <f>B13</f>
        <v>0.99830976900875168</v>
      </c>
      <c r="V13" s="97">
        <f>J13</f>
        <v>1.6902309912500281E-3</v>
      </c>
      <c r="W13" s="158">
        <f>B13-J13</f>
        <v>0.99661953801750169</v>
      </c>
      <c r="X13" s="9">
        <f t="shared" si="1"/>
        <v>0.93240909856316212</v>
      </c>
      <c r="Y13" s="98">
        <f t="shared" si="2"/>
        <v>3.2328421508994683E-2</v>
      </c>
      <c r="Z13" s="223">
        <f t="shared" si="3"/>
        <v>0.90008067705416739</v>
      </c>
      <c r="AA13">
        <f>$A$6^A13</f>
        <v>4782969</v>
      </c>
      <c r="AB13">
        <f>SUM(AA7:AA13)</f>
        <v>5380839</v>
      </c>
      <c r="AC13">
        <f t="shared" si="0"/>
        <v>1.6727515486974566E-7</v>
      </c>
    </row>
    <row r="14" spans="1:29" x14ac:dyDescent="0.25">
      <c r="A14" s="98">
        <v>8</v>
      </c>
      <c r="B14" s="97">
        <f>C14*B4</f>
        <v>0.99926368507697916</v>
      </c>
      <c r="C14" s="97">
        <f>1/(1-D4*B4/(1-D4*B4/(1-D4*B4/(1-D4*B4/(1-D4*B4/(1-D4*B4/(1-D4*B4)))))))</f>
        <v>1.43489344623649</v>
      </c>
      <c r="D14" s="93">
        <f>C14*D4*C13</f>
        <v>0.62448557386318748</v>
      </c>
      <c r="E14" s="1">
        <f>D14*D4*C12</f>
        <v>0.27118764744392204</v>
      </c>
      <c r="F14" s="1">
        <f>E14*D4*C11</f>
        <v>0.11716714854795821</v>
      </c>
      <c r="G14" s="1">
        <f>F14*D4*C10</f>
        <v>5.0021795274613819E-2</v>
      </c>
      <c r="H14" s="1">
        <f>G14*D4*C9</f>
        <v>2.0749727604922837E-2</v>
      </c>
      <c r="I14" s="1">
        <f>H14*D4*C8</f>
        <v>7.9885475099910116E-3</v>
      </c>
      <c r="J14" s="1">
        <f>I14*D4</f>
        <v>2.4253013719704717E-3</v>
      </c>
      <c r="K14" s="1">
        <f>J14*D4</f>
        <v>7.3631492302265479E-4</v>
      </c>
      <c r="L14" s="1"/>
      <c r="M14" s="219"/>
      <c r="N14" s="236">
        <f>B14+K14</f>
        <v>1.0000000000000018</v>
      </c>
      <c r="P14">
        <f t="shared" si="4"/>
        <v>0.696402710387937</v>
      </c>
      <c r="Q14">
        <f t="shared" si="5"/>
        <v>0.30359728961206373</v>
      </c>
      <c r="R14">
        <f t="shared" si="6"/>
        <v>0.93398775360975972</v>
      </c>
      <c r="S14">
        <f>A14*$J$4</f>
        <v>21.859004852068587</v>
      </c>
      <c r="T14" s="98">
        <f>SUM(C14:J14)</f>
        <v>2.5289191878530559</v>
      </c>
      <c r="U14" s="239">
        <f>B14</f>
        <v>0.99926368507697916</v>
      </c>
      <c r="V14" s="97">
        <f>K14</f>
        <v>7.3631492302265479E-4</v>
      </c>
      <c r="W14" s="158">
        <f>B14-K14</f>
        <v>0.99852737015395654</v>
      </c>
      <c r="X14" s="9">
        <f t="shared" si="1"/>
        <v>0.93330004448885817</v>
      </c>
      <c r="Y14" s="98">
        <f t="shared" si="2"/>
        <v>1.609511147500272E-2</v>
      </c>
      <c r="Z14" s="223">
        <f t="shared" si="3"/>
        <v>0.91720493301385542</v>
      </c>
      <c r="AA14">
        <f>$A$6^A14</f>
        <v>43046721</v>
      </c>
      <c r="AB14">
        <f>SUM(AA7:AA14)</f>
        <v>48427560</v>
      </c>
      <c r="AC14">
        <f t="shared" si="0"/>
        <v>1.8939730455423635E-8</v>
      </c>
    </row>
    <row r="15" spans="1:29" x14ac:dyDescent="0.25">
      <c r="A15" s="98">
        <v>9</v>
      </c>
      <c r="B15" s="97">
        <f>C15*B4</f>
        <v>0.99967910595707066</v>
      </c>
      <c r="C15" s="97">
        <f>1/(1-D4*B4/(1-D4*B4/(1-D4*B4/(1-D4*B4/(1-D4*B4/(1-D4*B4/(1-D4*B4/(1-D4*B4))))))))</f>
        <v>1.435489970164233</v>
      </c>
      <c r="D15" s="93">
        <f>C15*D4*C14</f>
        <v>0.62534215284951955</v>
      </c>
      <c r="E15" s="1">
        <f>D15*D4*C13</f>
        <v>0.27215759763022201</v>
      </c>
      <c r="F15" s="1">
        <f>E15*D4*C12</f>
        <v>0.11818652299484318</v>
      </c>
      <c r="G15" s="1">
        <f>F15*D4*C11</f>
        <v>5.1062716265374737E-2</v>
      </c>
      <c r="H15" s="1">
        <f>G15*D4*C10</f>
        <v>2.1800041827823243E-2</v>
      </c>
      <c r="I15" s="1">
        <f>H15*D4*C9</f>
        <v>9.042956719564654E-3</v>
      </c>
      <c r="J15" s="1">
        <f>I15*D4*C8</f>
        <v>3.4814957940891649E-3</v>
      </c>
      <c r="K15" s="1">
        <f>J15*D4</f>
        <v>1.05697268688127E-3</v>
      </c>
      <c r="L15" s="1">
        <f>K15*D4</f>
        <v>3.2089404293113408E-4</v>
      </c>
      <c r="M15" s="219"/>
      <c r="N15" s="236">
        <f>B15+L15</f>
        <v>1.0000000000000018</v>
      </c>
      <c r="P15">
        <f t="shared" si="4"/>
        <v>0.696402710387937</v>
      </c>
      <c r="Q15">
        <f t="shared" si="5"/>
        <v>0.30359728961206373</v>
      </c>
      <c r="R15">
        <f t="shared" si="6"/>
        <v>0.93398775360975972</v>
      </c>
      <c r="S15">
        <f>A15*$J$4</f>
        <v>24.591380458577159</v>
      </c>
      <c r="T15" s="98">
        <f>SUM(C15:K15)</f>
        <v>2.5376204269325511</v>
      </c>
      <c r="U15" s="239">
        <f>B15</f>
        <v>0.99967910595707066</v>
      </c>
      <c r="V15" s="97">
        <f>L15</f>
        <v>3.2089404293113408E-4</v>
      </c>
      <c r="W15" s="158">
        <f>B15-L15</f>
        <v>0.99935821191413954</v>
      </c>
      <c r="X15" s="9">
        <f t="shared" si="1"/>
        <v>0.93368804250345738</v>
      </c>
      <c r="Y15" s="98">
        <f t="shared" si="2"/>
        <v>7.8912274966105103E-3</v>
      </c>
      <c r="Z15" s="223">
        <f t="shared" si="3"/>
        <v>0.92579681500684685</v>
      </c>
      <c r="AA15">
        <f>$A$6^A15</f>
        <v>387420489</v>
      </c>
      <c r="AB15">
        <f>SUM(AA7:AA15)</f>
        <v>435848049</v>
      </c>
      <c r="AC15">
        <f t="shared" si="0"/>
        <v>2.1241274731663348E-9</v>
      </c>
    </row>
    <row r="16" spans="1:29" ht="16.5" thickBot="1" x14ac:dyDescent="0.3">
      <c r="A16" s="99">
        <v>10</v>
      </c>
      <c r="B16" s="129">
        <f>C16*B4</f>
        <v>0.99986012556627568</v>
      </c>
      <c r="C16" s="129">
        <f>1/(1-D4*B4/(1-D4*B4/(1-D4*B4/(1-D4*B4/(1-D4*B4/(1-D4*B4/(1-D4*B4/(1-D4*B4/(1-D4*B4)))))))))</f>
        <v>1.4357499054093215</v>
      </c>
      <c r="D16" s="94">
        <f>C16*D4*C15</f>
        <v>0.62571540706178941</v>
      </c>
      <c r="E16" s="109">
        <f>D16*D4*C14</f>
        <v>0.27258025333215402</v>
      </c>
      <c r="F16" s="109">
        <f>E16*D4*C13</f>
        <v>0.11863071531365002</v>
      </c>
      <c r="G16" s="109">
        <f>F16*D4*C12</f>
        <v>5.1516297488637397E-2</v>
      </c>
      <c r="H16" s="109">
        <f>G16*D4*C11</f>
        <v>2.2257716151102166E-2</v>
      </c>
      <c r="I16" s="109">
        <f>H16*D4*C10</f>
        <v>9.5024154328990883E-3</v>
      </c>
      <c r="J16" s="109">
        <f>I16*D4*C9</f>
        <v>3.9417324136212387E-3</v>
      </c>
      <c r="K16" s="109">
        <f>J16*D4*C8</f>
        <v>1.51754843521002E-3</v>
      </c>
      <c r="L16" s="109">
        <f>K16*D4</f>
        <v>4.6072359178479056E-4</v>
      </c>
      <c r="M16" s="221">
        <f>L16*D4</f>
        <v>1.3987443372619727E-4</v>
      </c>
      <c r="N16" s="237">
        <f>B16+M16</f>
        <v>1.0000000000000018</v>
      </c>
      <c r="P16">
        <f t="shared" si="4"/>
        <v>0.696402710387937</v>
      </c>
      <c r="Q16">
        <f t="shared" si="5"/>
        <v>0.30359728961206373</v>
      </c>
      <c r="R16">
        <f t="shared" si="6"/>
        <v>0.93398775360975972</v>
      </c>
      <c r="S16">
        <f>A16*$J$4</f>
        <v>27.323756065085732</v>
      </c>
      <c r="T16" s="99">
        <f>SUM(C16:L16)</f>
        <v>2.5418727146301694</v>
      </c>
      <c r="U16" s="415">
        <f>B16</f>
        <v>0.99986012556627568</v>
      </c>
      <c r="V16" s="129">
        <f>M16</f>
        <v>1.3987443372619727E-4</v>
      </c>
      <c r="W16" s="159">
        <f>B16-M16</f>
        <v>0.99972025113254948</v>
      </c>
      <c r="X16" s="10">
        <f t="shared" si="1"/>
        <v>0.93385711260161808</v>
      </c>
      <c r="Y16" s="99">
        <f t="shared" si="2"/>
        <v>3.8218949068766152E-3</v>
      </c>
      <c r="Z16" s="224">
        <f t="shared" si="3"/>
        <v>0.93003521769474151</v>
      </c>
      <c r="AA16">
        <f>$A$6^A16</f>
        <v>3486784401</v>
      </c>
      <c r="AB16">
        <f>SUM(AA7:AA16)</f>
        <v>3922632450</v>
      </c>
      <c r="AC16">
        <f t="shared" si="0"/>
        <v>2.3709466271680424E-10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101" priority="19" operator="lessThanOrEqual">
      <formula>0</formula>
    </cfRule>
    <cfRule type="cellIs" dxfId="100" priority="20" operator="greaterThan">
      <formula>0</formula>
    </cfRule>
  </conditionalFormatting>
  <conditionalFormatting sqref="X7:Y16">
    <cfRule type="cellIs" dxfId="99" priority="1" operator="lessThanOrEqual">
      <formula>0</formula>
    </cfRule>
    <cfRule type="cellIs" dxfId="9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Analysis!W16</f>
        <v>0.69920039008563861</v>
      </c>
      <c r="C2" s="133" t="s">
        <v>123</v>
      </c>
      <c r="D2" s="138">
        <f>Analysis!X16</f>
        <v>0.30079960991436233</v>
      </c>
      <c r="E2" t="s">
        <v>93</v>
      </c>
      <c r="F2">
        <f>B2+D2</f>
        <v>1.0000000000000009</v>
      </c>
      <c r="G2" s="133" t="s">
        <v>46</v>
      </c>
      <c r="H2" s="138">
        <f>Analysis!Z16</f>
        <v>0.93773989089641729</v>
      </c>
      <c r="I2" t="s">
        <v>142</v>
      </c>
      <c r="J2" s="149">
        <f>Analysis!AA16</f>
        <v>3.0079960991436234</v>
      </c>
      <c r="K2" t="s">
        <v>47</v>
      </c>
      <c r="L2" s="149">
        <f>H2*B2-J2*D2</f>
        <v>-0.24913595573268632</v>
      </c>
      <c r="N2"/>
      <c r="O2"/>
    </row>
    <row r="4" spans="1:29" x14ac:dyDescent="0.25">
      <c r="A4" t="s">
        <v>120</v>
      </c>
      <c r="B4">
        <f>$B$2</f>
        <v>0.69920039008563861</v>
      </c>
      <c r="C4" t="s">
        <v>121</v>
      </c>
      <c r="D4">
        <f>$D$2</f>
        <v>0.30079960991436233</v>
      </c>
      <c r="E4" t="s">
        <v>129</v>
      </c>
      <c r="F4">
        <f>D4+B4</f>
        <v>1.0000000000000009</v>
      </c>
      <c r="G4" t="s">
        <v>46</v>
      </c>
      <c r="H4">
        <f>H2</f>
        <v>0.93773989089641729</v>
      </c>
      <c r="I4" t="s">
        <v>142</v>
      </c>
      <c r="J4">
        <f>J2</f>
        <v>3.0079960991436234</v>
      </c>
      <c r="K4" t="s">
        <v>47</v>
      </c>
      <c r="L4" s="420">
        <f>L2</f>
        <v>-0.24913595573268632</v>
      </c>
      <c r="M4" s="420"/>
      <c r="N4"/>
      <c r="O4"/>
    </row>
    <row r="5" spans="1:29" ht="16.5" thickBot="1" x14ac:dyDescent="0.3"/>
    <row r="6" spans="1:29" ht="16.5" thickBot="1" x14ac:dyDescent="0.3">
      <c r="A6" s="102">
        <v>10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10" t="s">
        <v>125</v>
      </c>
      <c r="Y6" s="411" t="s">
        <v>130</v>
      </c>
      <c r="Z6" s="414" t="s">
        <v>47</v>
      </c>
      <c r="AA6" t="s">
        <v>320</v>
      </c>
      <c r="AB6" t="s">
        <v>131</v>
      </c>
      <c r="AC6" t="s">
        <v>231</v>
      </c>
    </row>
    <row r="7" spans="1:29" x14ac:dyDescent="0.25">
      <c r="A7" s="100">
        <v>1</v>
      </c>
      <c r="B7" s="95">
        <f>C7*B4</f>
        <v>0.69920039008563861</v>
      </c>
      <c r="C7" s="95">
        <v>1</v>
      </c>
      <c r="D7" s="107">
        <f>C7*D4</f>
        <v>0.30079960991436233</v>
      </c>
      <c r="E7" s="108"/>
      <c r="F7" s="108"/>
      <c r="G7" s="108"/>
      <c r="H7" s="108"/>
      <c r="I7" s="108"/>
      <c r="J7" s="108"/>
      <c r="K7" s="108"/>
      <c r="L7" s="108"/>
      <c r="M7" s="220"/>
      <c r="N7" s="235">
        <f>B7+D7</f>
        <v>1.0000000000000009</v>
      </c>
      <c r="P7">
        <f>B4</f>
        <v>0.69920039008563861</v>
      </c>
      <c r="Q7">
        <f>D4</f>
        <v>0.30079960991436233</v>
      </c>
      <c r="R7">
        <f>H4</f>
        <v>0.93773989089641729</v>
      </c>
      <c r="S7">
        <f>A7*$J$4</f>
        <v>3.0079960991436234</v>
      </c>
      <c r="T7" s="239">
        <f>SUM(C7)</f>
        <v>1</v>
      </c>
      <c r="U7" s="100">
        <f>B7</f>
        <v>0.69920039008563861</v>
      </c>
      <c r="V7" s="95">
        <f>D7</f>
        <v>0.30079960991436233</v>
      </c>
      <c r="W7" s="157">
        <f>B7-D7</f>
        <v>0.39840078017127628</v>
      </c>
      <c r="X7" s="57">
        <f>U7*R7</f>
        <v>0.65566809751363919</v>
      </c>
      <c r="Y7" s="100">
        <f>S7*V7</f>
        <v>0.90480405324632551</v>
      </c>
      <c r="Z7" s="222">
        <f>X7-Y7</f>
        <v>-0.24913595573268632</v>
      </c>
      <c r="AA7">
        <f>$A$6^A7</f>
        <v>10</v>
      </c>
      <c r="AB7">
        <f>SUM(AA7)</f>
        <v>10</v>
      </c>
      <c r="AC7">
        <f t="shared" ref="AC7:AC16" si="0">Z7/AB7</f>
        <v>-2.4913595573268631E-2</v>
      </c>
    </row>
    <row r="8" spans="1:29" x14ac:dyDescent="0.25">
      <c r="A8" s="98">
        <v>2</v>
      </c>
      <c r="B8" s="97">
        <f>C8*B4</f>
        <v>0.88542154519836935</v>
      </c>
      <c r="C8" s="97">
        <f>1/(1-B4*D4)</f>
        <v>1.2663344554054414</v>
      </c>
      <c r="D8" s="93">
        <f>C8*D4</f>
        <v>0.38091291020707324</v>
      </c>
      <c r="E8" s="1">
        <f>D8*D4</f>
        <v>0.11457845480163216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1.0000000000000016</v>
      </c>
      <c r="P8">
        <f>P7</f>
        <v>0.69920039008563861</v>
      </c>
      <c r="Q8">
        <f>Q7</f>
        <v>0.30079960991436233</v>
      </c>
      <c r="R8">
        <f>R7</f>
        <v>0.93773989089641729</v>
      </c>
      <c r="S8">
        <f>A8*$J$4</f>
        <v>6.0159921982872469</v>
      </c>
      <c r="T8" s="98">
        <f>SUM(C8:D8)</f>
        <v>1.6472473656125146</v>
      </c>
      <c r="U8" s="239">
        <f>B8</f>
        <v>0.88542154519836935</v>
      </c>
      <c r="V8" s="97">
        <f>E8</f>
        <v>0.11457845480163216</v>
      </c>
      <c r="W8" s="158">
        <f>B8-E8</f>
        <v>0.77084309039673715</v>
      </c>
      <c r="X8" s="9">
        <f t="shared" ref="X8:X16" si="1">U8*R8</f>
        <v>0.83029510319165611</v>
      </c>
      <c r="Y8" s="98">
        <f t="shared" ref="Y8:Y16" si="2">S8*V8</f>
        <v>0.68930309017842706</v>
      </c>
      <c r="Z8" s="223">
        <f t="shared" ref="Z8:Z16" si="3">X8-Y8</f>
        <v>0.14099201301322906</v>
      </c>
      <c r="AA8">
        <f>$A$6^A8</f>
        <v>100</v>
      </c>
      <c r="AB8">
        <f>SUM(AA7:AA8)</f>
        <v>110</v>
      </c>
      <c r="AC8">
        <f t="shared" si="0"/>
        <v>1.2817455728475369E-3</v>
      </c>
    </row>
    <row r="9" spans="1:29" x14ac:dyDescent="0.25">
      <c r="A9" s="98">
        <v>3</v>
      </c>
      <c r="B9" s="97">
        <f>C9*B4</f>
        <v>0.95302334318021398</v>
      </c>
      <c r="C9" s="97">
        <f>1/(1-D4*B4/(1-D4*B4))</f>
        <v>1.3630188951460496</v>
      </c>
      <c r="D9" s="93">
        <f>C9*D4*C8</f>
        <v>0.51919149401731135</v>
      </c>
      <c r="E9" s="1">
        <f>D9*(D4)</f>
        <v>0.15617259887126222</v>
      </c>
      <c r="F9" s="1">
        <f>E9*D4</f>
        <v>4.6976656819787861E-2</v>
      </c>
      <c r="G9" s="1"/>
      <c r="H9" s="1"/>
      <c r="I9" s="1"/>
      <c r="J9" s="1"/>
      <c r="K9" s="1"/>
      <c r="L9" s="1"/>
      <c r="M9" s="219"/>
      <c r="N9" s="236">
        <f>B9+F9</f>
        <v>1.0000000000000018</v>
      </c>
      <c r="P9">
        <f t="shared" ref="P9:P16" si="4">P8</f>
        <v>0.69920039008563861</v>
      </c>
      <c r="Q9">
        <f t="shared" ref="Q9:Q16" si="5">Q8</f>
        <v>0.30079960991436233</v>
      </c>
      <c r="R9">
        <f t="shared" ref="R9:R16" si="6">R8</f>
        <v>0.93773989089641729</v>
      </c>
      <c r="S9">
        <f>A9*$J$4</f>
        <v>9.0239882974308703</v>
      </c>
      <c r="T9" s="98">
        <f>SUM(C9:E9)</f>
        <v>2.0383829880346229</v>
      </c>
      <c r="U9" s="239">
        <f>B9</f>
        <v>0.95302334318021398</v>
      </c>
      <c r="V9" s="97">
        <f>F9</f>
        <v>4.6976656819787861E-2</v>
      </c>
      <c r="W9" s="158">
        <f>B9-F9</f>
        <v>0.90604668636042607</v>
      </c>
      <c r="X9" s="9">
        <f t="shared" si="1"/>
        <v>0.89368800585555275</v>
      </c>
      <c r="Y9" s="98">
        <f t="shared" si="2"/>
        <v>0.42391680139419174</v>
      </c>
      <c r="Z9" s="223">
        <f t="shared" si="3"/>
        <v>0.469771204461361</v>
      </c>
      <c r="AA9">
        <f>$A$6^A9</f>
        <v>1000</v>
      </c>
      <c r="AB9">
        <f>SUM(AA7:AA9)</f>
        <v>1110</v>
      </c>
      <c r="AC9">
        <f t="shared" si="0"/>
        <v>4.2321730131654142E-4</v>
      </c>
    </row>
    <row r="10" spans="1:29" x14ac:dyDescent="0.25">
      <c r="A10" s="98">
        <v>4</v>
      </c>
      <c r="B10" s="97">
        <f>C10*B4</f>
        <v>0.98019073749168673</v>
      </c>
      <c r="C10" s="97">
        <f>1/(1-D4*B4/(1-D4*B4/(1-D4*B4)))</f>
        <v>1.4018738424497048</v>
      </c>
      <c r="D10" s="93">
        <f>C10*D4*C9</f>
        <v>0.57476203982163532</v>
      </c>
      <c r="E10" s="1">
        <f>D10*D4*C8</f>
        <v>0.21893428126501283</v>
      </c>
      <c r="F10" s="1">
        <f>E10*D4</f>
        <v>6.5855346401397147E-2</v>
      </c>
      <c r="G10" s="1">
        <f>F10*D4</f>
        <v>1.9809262508315467E-2</v>
      </c>
      <c r="H10" s="1"/>
      <c r="I10" s="1"/>
      <c r="J10" s="1"/>
      <c r="K10" s="1"/>
      <c r="L10" s="1"/>
      <c r="M10" s="219"/>
      <c r="N10" s="236">
        <f>B10+G10</f>
        <v>1.0000000000000022</v>
      </c>
      <c r="P10">
        <f t="shared" si="4"/>
        <v>0.69920039008563861</v>
      </c>
      <c r="Q10">
        <f t="shared" si="5"/>
        <v>0.30079960991436233</v>
      </c>
      <c r="R10">
        <f t="shared" si="6"/>
        <v>0.93773989089641729</v>
      </c>
      <c r="S10">
        <f>A10*$J$4</f>
        <v>12.031984396574494</v>
      </c>
      <c r="T10" s="98">
        <f>SUM(C10:F10)</f>
        <v>2.2614255099377503</v>
      </c>
      <c r="U10" s="239">
        <f>B10</f>
        <v>0.98019073749168673</v>
      </c>
      <c r="V10" s="97">
        <f>G10</f>
        <v>1.9809262508315467E-2</v>
      </c>
      <c r="W10" s="158">
        <f>B10-G10</f>
        <v>0.96038147498337123</v>
      </c>
      <c r="X10" s="9">
        <f t="shared" si="1"/>
        <v>0.9191639552331331</v>
      </c>
      <c r="Y10" s="98">
        <f t="shared" si="2"/>
        <v>0.23834473740769982</v>
      </c>
      <c r="Z10" s="223">
        <f t="shared" si="3"/>
        <v>0.68081921782543331</v>
      </c>
      <c r="AA10">
        <f>$A$6^A10</f>
        <v>10000</v>
      </c>
      <c r="AB10">
        <f>SUM(AA7:AA10)</f>
        <v>11110</v>
      </c>
      <c r="AC10">
        <f t="shared" si="0"/>
        <v>6.1279857590048001E-5</v>
      </c>
    </row>
    <row r="11" spans="1:29" x14ac:dyDescent="0.25">
      <c r="A11" s="98">
        <v>5</v>
      </c>
      <c r="B11" s="97">
        <f>C11*B4</f>
        <v>0.99154996481192259</v>
      </c>
      <c r="C11" s="97">
        <f>1/(1-D4*B4/(1-D4*B4/(1-D4*B4/(1-D4*B4))))</f>
        <v>1.4181198678829066</v>
      </c>
      <c r="D11" s="93">
        <f>C11*D4*C10</f>
        <v>0.59799718909152033</v>
      </c>
      <c r="E11" s="1">
        <f>D11*D4*C9</f>
        <v>0.24517618761559679</v>
      </c>
      <c r="F11" s="1">
        <f>E11*D4*C8</f>
        <v>9.3390775138132348E-2</v>
      </c>
      <c r="G11" s="1">
        <f>F11*D4</f>
        <v>2.8091908731150139E-2</v>
      </c>
      <c r="H11" s="1">
        <f>G11*D4</f>
        <v>8.4500351880798311E-3</v>
      </c>
      <c r="I11" s="1"/>
      <c r="J11" s="1"/>
      <c r="K11" s="1"/>
      <c r="L11" s="1"/>
      <c r="M11" s="219"/>
      <c r="N11" s="236">
        <f>B11+H11</f>
        <v>1.0000000000000024</v>
      </c>
      <c r="P11">
        <f t="shared" si="4"/>
        <v>0.69920039008563861</v>
      </c>
      <c r="Q11">
        <f t="shared" si="5"/>
        <v>0.30079960991436233</v>
      </c>
      <c r="R11">
        <f t="shared" si="6"/>
        <v>0.93773989089641729</v>
      </c>
      <c r="S11">
        <f>A11*$J$4</f>
        <v>15.039980495718117</v>
      </c>
      <c r="T11" s="98">
        <f>SUM(C11:G11)</f>
        <v>2.382775928459306</v>
      </c>
      <c r="U11" s="239">
        <f>B11</f>
        <v>0.99154996481192259</v>
      </c>
      <c r="V11" s="97">
        <f>H11</f>
        <v>8.4500351880798311E-3</v>
      </c>
      <c r="W11" s="158">
        <f>B11-H11</f>
        <v>0.98309992962384274</v>
      </c>
      <c r="X11" s="9">
        <f t="shared" si="1"/>
        <v>0.92981595582107868</v>
      </c>
      <c r="Y11" s="98">
        <f t="shared" si="2"/>
        <v>0.12708836441685242</v>
      </c>
      <c r="Z11" s="223">
        <f t="shared" si="3"/>
        <v>0.80272759140422623</v>
      </c>
      <c r="AA11">
        <f>$A$6^A11</f>
        <v>100000</v>
      </c>
      <c r="AB11">
        <f>SUM(AA7:AA11)</f>
        <v>111110</v>
      </c>
      <c r="AC11">
        <f t="shared" si="0"/>
        <v>7.2246205688437248E-6</v>
      </c>
    </row>
    <row r="12" spans="1:29" x14ac:dyDescent="0.25">
      <c r="A12" s="98">
        <v>6</v>
      </c>
      <c r="B12" s="97">
        <f>C12*B4</f>
        <v>0.99637791849666402</v>
      </c>
      <c r="C12" s="97">
        <f>1/(1-D4*B4/(1-D4*B4/(1-D4*B4/(1-D4*B4/(1-D4*B4)))))</f>
        <v>1.4250248321151922</v>
      </c>
      <c r="D12" s="93">
        <f>C12*D4*C11</f>
        <v>0.60787270450912467</v>
      </c>
      <c r="E12" s="1">
        <f>D12*D4*C10</f>
        <v>0.25632964945663633</v>
      </c>
      <c r="F12" s="1">
        <f>E12*D4*C9</f>
        <v>0.10509401611418308</v>
      </c>
      <c r="G12" s="1">
        <f>F12*D4*C8</f>
        <v>4.003166752340253E-2</v>
      </c>
      <c r="H12" s="1">
        <f>G12*D4</f>
        <v>1.2041509975260928E-2</v>
      </c>
      <c r="I12" s="1">
        <f>H12*D4</f>
        <v>3.6220815033383902E-3</v>
      </c>
      <c r="J12" s="1"/>
      <c r="K12" s="1"/>
      <c r="L12" s="1"/>
      <c r="M12" s="219"/>
      <c r="N12" s="236">
        <f>B12+I12</f>
        <v>1.0000000000000024</v>
      </c>
      <c r="P12">
        <f t="shared" si="4"/>
        <v>0.69920039008563861</v>
      </c>
      <c r="Q12">
        <f t="shared" si="5"/>
        <v>0.30079960991436233</v>
      </c>
      <c r="R12">
        <f t="shared" si="6"/>
        <v>0.93773989089641729</v>
      </c>
      <c r="S12">
        <f>A12*$J$4</f>
        <v>18.047976594861741</v>
      </c>
      <c r="T12" s="98">
        <f>SUM(C12:H12)</f>
        <v>2.4463943796938001</v>
      </c>
      <c r="U12" s="239">
        <f>B12</f>
        <v>0.99637791849666402</v>
      </c>
      <c r="V12" s="97">
        <f>I12</f>
        <v>3.6220815033383902E-3</v>
      </c>
      <c r="W12" s="158">
        <f>B12-I12</f>
        <v>0.99275583699332559</v>
      </c>
      <c r="X12" s="9">
        <f t="shared" si="1"/>
        <v>0.93434332058266112</v>
      </c>
      <c r="Y12" s="98">
        <f t="shared" si="2"/>
        <v>6.5371242196932897E-2</v>
      </c>
      <c r="Z12" s="223">
        <f t="shared" si="3"/>
        <v>0.86897207838572821</v>
      </c>
      <c r="AA12">
        <f>$A$6^A12</f>
        <v>1000000</v>
      </c>
      <c r="AB12">
        <f>SUM(AA7:AA12)</f>
        <v>1111110</v>
      </c>
      <c r="AC12">
        <f t="shared" si="0"/>
        <v>7.8207565262280806E-7</v>
      </c>
    </row>
    <row r="13" spans="1:29" x14ac:dyDescent="0.25">
      <c r="A13" s="98">
        <v>7</v>
      </c>
      <c r="B13" s="97">
        <f>C13*B4</f>
        <v>0.99844418620560571</v>
      </c>
      <c r="C13" s="97">
        <f>1/(1-D4*B4/(1-D4*B4/(1-D4*B4/(1-D4*B4/(1-D4*B4/(1-D4*B4))))))</f>
        <v>1.4279800188373972</v>
      </c>
      <c r="D13" s="93">
        <f>C13*D4*C12</f>
        <v>0.61209922778357984</v>
      </c>
      <c r="E13" s="1">
        <f>D13*D4*C11</f>
        <v>0.26110310826546662</v>
      </c>
      <c r="F13" s="1">
        <f>E13*D4*C10</f>
        <v>0.11010276940757187</v>
      </c>
      <c r="G13" s="1">
        <f>F13*D4*C9</f>
        <v>4.5141645716224685E-2</v>
      </c>
      <c r="H13" s="1">
        <f>G13*D4*C8</f>
        <v>1.7195035641303806E-2</v>
      </c>
      <c r="I13" s="1">
        <f>H13*D4</f>
        <v>5.1722600133677424E-3</v>
      </c>
      <c r="J13" s="1">
        <f>I13*D4</f>
        <v>1.5558137943966713E-3</v>
      </c>
      <c r="K13" s="1"/>
      <c r="L13" s="1"/>
      <c r="M13" s="219"/>
      <c r="N13" s="236">
        <f>B13+J13</f>
        <v>1.0000000000000024</v>
      </c>
      <c r="P13">
        <f t="shared" si="4"/>
        <v>0.69920039008563861</v>
      </c>
      <c r="Q13">
        <f t="shared" si="5"/>
        <v>0.30079960991436233</v>
      </c>
      <c r="R13">
        <f t="shared" si="6"/>
        <v>0.93773989089641729</v>
      </c>
      <c r="S13">
        <f>A13*$J$4</f>
        <v>21.055972694005362</v>
      </c>
      <c r="T13" s="98">
        <f>SUM(C13:I13)</f>
        <v>2.4787940656649115</v>
      </c>
      <c r="U13" s="239">
        <f>B13</f>
        <v>0.99844418620560571</v>
      </c>
      <c r="V13" s="97">
        <f>J13</f>
        <v>1.5558137943966713E-3</v>
      </c>
      <c r="W13" s="158">
        <f>B13-J13</f>
        <v>0.99688837241120909</v>
      </c>
      <c r="X13" s="9">
        <f t="shared" si="1"/>
        <v>0.93628094223860681</v>
      </c>
      <c r="Y13" s="98">
        <f t="shared" si="2"/>
        <v>3.2759172771773183E-2</v>
      </c>
      <c r="Z13" s="223">
        <f t="shared" si="3"/>
        <v>0.9035217694668336</v>
      </c>
      <c r="AA13">
        <f>$A$6^A13</f>
        <v>10000000</v>
      </c>
      <c r="AB13">
        <f>SUM(AA7:AA13)</f>
        <v>11111110</v>
      </c>
      <c r="AC13">
        <f t="shared" si="0"/>
        <v>8.1316967383711761E-8</v>
      </c>
    </row>
    <row r="14" spans="1:29" x14ac:dyDescent="0.25">
      <c r="A14" s="98">
        <v>8</v>
      </c>
      <c r="B14" s="97">
        <f>C14*B4</f>
        <v>0.9993311285789267</v>
      </c>
      <c r="C14" s="97">
        <f>1/(1-D4*B4/(1-D4*B4/(1-D4*B4/(1-D4*B4/(1-D4*B4/(1-D4*B4/(1-D4*B4)))))))</f>
        <v>1.4292485283890186</v>
      </c>
      <c r="D14" s="93">
        <f>C14*D4*C13</f>
        <v>0.61391345667934172</v>
      </c>
      <c r="E14" s="1">
        <f>D14*D4*C12</f>
        <v>0.26315210843448261</v>
      </c>
      <c r="F14" s="1">
        <f>E14*D4*C11</f>
        <v>0.11225276938782268</v>
      </c>
      <c r="G14" s="1">
        <f>F14*D4*C10</f>
        <v>4.7335096335593581E-2</v>
      </c>
      <c r="H14" s="1">
        <f>G14*D4*C9</f>
        <v>1.9407178949467752E-2</v>
      </c>
      <c r="I14" s="1">
        <f>H14*D4*C8</f>
        <v>7.3924450125512119E-3</v>
      </c>
      <c r="J14" s="1">
        <f>I14*D4</f>
        <v>2.2236445760887777E-3</v>
      </c>
      <c r="K14" s="1">
        <f>J14*D4</f>
        <v>6.6887142107569192E-4</v>
      </c>
      <c r="L14" s="1"/>
      <c r="M14" s="219"/>
      <c r="N14" s="236">
        <f>B14+K14</f>
        <v>1.0000000000000024</v>
      </c>
      <c r="P14">
        <f t="shared" si="4"/>
        <v>0.69920039008563861</v>
      </c>
      <c r="Q14">
        <f t="shared" si="5"/>
        <v>0.30079960991436233</v>
      </c>
      <c r="R14">
        <f t="shared" si="6"/>
        <v>0.93773989089641729</v>
      </c>
      <c r="S14">
        <f>A14*$J$4</f>
        <v>24.063968793148987</v>
      </c>
      <c r="T14" s="98">
        <f>SUM(C14:J14)</f>
        <v>2.4949252277643668</v>
      </c>
      <c r="U14" s="239">
        <f>B14</f>
        <v>0.9993311285789267</v>
      </c>
      <c r="V14" s="97">
        <f>K14</f>
        <v>6.6887142107569192E-4</v>
      </c>
      <c r="W14" s="158">
        <f>B14-K14</f>
        <v>0.99866225715785095</v>
      </c>
      <c r="X14" s="9">
        <f t="shared" si="1"/>
        <v>0.93711266348299627</v>
      </c>
      <c r="Y14" s="98">
        <f t="shared" si="2"/>
        <v>1.6095701003394667E-2</v>
      </c>
      <c r="Z14" s="223">
        <f t="shared" si="3"/>
        <v>0.92101696247960163</v>
      </c>
      <c r="AA14">
        <f>$A$6^A14</f>
        <v>100000000</v>
      </c>
      <c r="AB14">
        <f>SUM(AA7:AA14)</f>
        <v>111111110</v>
      </c>
      <c r="AC14">
        <f t="shared" si="0"/>
        <v>8.2891527452079414E-9</v>
      </c>
    </row>
    <row r="15" spans="1:29" x14ac:dyDescent="0.25">
      <c r="A15" s="98">
        <v>9</v>
      </c>
      <c r="B15" s="97">
        <f>C15*B4</f>
        <v>0.99971233084615774</v>
      </c>
      <c r="C15" s="97">
        <f>1/(1-D4*B4/(1-D4*B4/(1-D4*B4/(1-D4*B4/(1-D4*B4/(1-D4*B4/(1-D4*B4/(1-D4*B4))))))))</f>
        <v>1.4297937258354678</v>
      </c>
      <c r="D15" s="93">
        <f>C15*D4*C14</f>
        <v>0.61469320087596957</v>
      </c>
      <c r="E15" s="1">
        <f>D15*D4*C13</f>
        <v>0.26403275585136149</v>
      </c>
      <c r="F15" s="1">
        <f>E15*D4*C12</f>
        <v>0.11317682588988082</v>
      </c>
      <c r="G15" s="1">
        <f>F15*D4*C11</f>
        <v>4.8277827649728246E-2</v>
      </c>
      <c r="H15" s="1">
        <f>G15*D4*C10</f>
        <v>2.0357944263965529E-2</v>
      </c>
      <c r="I15" s="1">
        <f>H15*D4*C9</f>
        <v>8.3466665953942903E-3</v>
      </c>
      <c r="J15" s="1">
        <f>I15*D4*C8</f>
        <v>3.1793530633798029E-3</v>
      </c>
      <c r="K15" s="1">
        <f>J15*D4</f>
        <v>9.5634816124467764E-4</v>
      </c>
      <c r="L15" s="1">
        <f>K15*D4</f>
        <v>2.876691538447167E-4</v>
      </c>
      <c r="M15" s="219"/>
      <c r="N15" s="236">
        <f>B15+L15</f>
        <v>1.0000000000000024</v>
      </c>
      <c r="P15">
        <f t="shared" si="4"/>
        <v>0.69920039008563861</v>
      </c>
      <c r="Q15">
        <f t="shared" si="5"/>
        <v>0.30079960991436233</v>
      </c>
      <c r="R15">
        <f t="shared" si="6"/>
        <v>0.93773989089641729</v>
      </c>
      <c r="S15">
        <f>A15*$J$4</f>
        <v>27.071964892292613</v>
      </c>
      <c r="T15" s="98">
        <f>SUM(C15:K15)</f>
        <v>2.502814648186392</v>
      </c>
      <c r="U15" s="239">
        <f>B15</f>
        <v>0.99971233084615774</v>
      </c>
      <c r="V15" s="97">
        <f>L15</f>
        <v>2.876691538447167E-4</v>
      </c>
      <c r="W15" s="158">
        <f>B15-L15</f>
        <v>0.99942466169231303</v>
      </c>
      <c r="X15" s="9">
        <f t="shared" si="1"/>
        <v>0.93747013205547902</v>
      </c>
      <c r="Y15" s="98">
        <f t="shared" si="2"/>
        <v>7.787769233479693E-3</v>
      </c>
      <c r="Z15" s="223">
        <f t="shared" si="3"/>
        <v>0.92968236282199934</v>
      </c>
      <c r="AA15">
        <f>$A$6^A15</f>
        <v>1000000000</v>
      </c>
      <c r="AB15">
        <f>SUM(AA7:AA15)</f>
        <v>1111111110</v>
      </c>
      <c r="AC15">
        <f t="shared" si="0"/>
        <v>8.3671412737651355E-10</v>
      </c>
    </row>
    <row r="16" spans="1:29" ht="16.5" thickBot="1" x14ac:dyDescent="0.3">
      <c r="A16" s="99">
        <v>10</v>
      </c>
      <c r="B16" s="129">
        <f>C16*B4</f>
        <v>0.99987625856186002</v>
      </c>
      <c r="C16" s="129">
        <f>1/(1-D4*B4/(1-D4*B4/(1-D4*B4/(1-D4*B4/(1-D4*B4/(1-D4*B4/(1-D4*B4/(1-D4*B4/(1-D4*B4)))))))))</f>
        <v>1.4300281760989784</v>
      </c>
      <c r="D16" s="94">
        <f>C16*D4*C15</f>
        <v>0.61502851285066928</v>
      </c>
      <c r="E16" s="109">
        <f>D16*D4*C14</f>
        <v>0.26441145905382823</v>
      </c>
      <c r="F16" s="109">
        <f>E16*D4*C13</f>
        <v>0.11357419622207331</v>
      </c>
      <c r="G16" s="109">
        <f>F16*D4*C12</f>
        <v>4.8683228677296971E-2</v>
      </c>
      <c r="H16" s="109">
        <f>G16*D4*C11</f>
        <v>2.0766800138057182E-2</v>
      </c>
      <c r="I16" s="109">
        <f>H16*D4*C10</f>
        <v>8.7570087622585793E-3</v>
      </c>
      <c r="J16" s="109">
        <f>I16*D4*C9</f>
        <v>3.5903346410518762E-3</v>
      </c>
      <c r="K16" s="109">
        <f>J16*D4*C8</f>
        <v>1.3676048167403378E-3</v>
      </c>
      <c r="L16" s="109">
        <f>K16*D4</f>
        <v>4.1137499539249661E-4</v>
      </c>
      <c r="M16" s="221">
        <f>L16*D4</f>
        <v>1.2374143814258557E-4</v>
      </c>
      <c r="N16" s="237">
        <f>B16+M16</f>
        <v>1.0000000000000027</v>
      </c>
      <c r="P16">
        <f t="shared" si="4"/>
        <v>0.69920039008563861</v>
      </c>
      <c r="Q16">
        <f t="shared" si="5"/>
        <v>0.30079960991436233</v>
      </c>
      <c r="R16">
        <f t="shared" si="6"/>
        <v>0.93773989089641729</v>
      </c>
      <c r="S16">
        <f>A16*$J$4</f>
        <v>30.079960991436234</v>
      </c>
      <c r="T16" s="99">
        <f>SUM(C16:L16)</f>
        <v>2.5066186962563468</v>
      </c>
      <c r="U16" s="415">
        <f>B16</f>
        <v>0.99987625856186002</v>
      </c>
      <c r="V16" s="129">
        <f>M16</f>
        <v>1.2374143814258557E-4</v>
      </c>
      <c r="W16" s="159">
        <f>B16-M16</f>
        <v>0.99975251712371749</v>
      </c>
      <c r="X16" s="10">
        <f t="shared" si="1"/>
        <v>0.93762385361371658</v>
      </c>
      <c r="Y16" s="99">
        <f t="shared" si="2"/>
        <v>3.7221376323531936E-3</v>
      </c>
      <c r="Z16" s="224">
        <f t="shared" si="3"/>
        <v>0.9339017159813634</v>
      </c>
      <c r="AA16">
        <f>$A$6^A16</f>
        <v>10000000000</v>
      </c>
      <c r="AB16">
        <f>SUM(AA7:AA16)</f>
        <v>11111111110</v>
      </c>
      <c r="AC16">
        <f t="shared" si="0"/>
        <v>8.4051154446727824E-11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97" priority="23" operator="lessThanOrEqual">
      <formula>0</formula>
    </cfRule>
    <cfRule type="cellIs" dxfId="96" priority="24" operator="greaterThan">
      <formula>0</formula>
    </cfRule>
  </conditionalFormatting>
  <conditionalFormatting sqref="X7:Y16">
    <cfRule type="cellIs" dxfId="95" priority="1" operator="lessThanOrEqual">
      <formula>0</formula>
    </cfRule>
    <cfRule type="cellIs" dxfId="9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Analysis!W25</f>
        <v>0.39151450498629714</v>
      </c>
      <c r="C2" s="133" t="s">
        <v>123</v>
      </c>
      <c r="D2" s="138">
        <f>Analysis!X25</f>
        <v>0.60848549501370308</v>
      </c>
      <c r="E2" t="s">
        <v>93</v>
      </c>
      <c r="F2">
        <f>B2+D2</f>
        <v>1.0000000000000002</v>
      </c>
      <c r="G2" s="133" t="s">
        <v>46</v>
      </c>
      <c r="H2" s="419">
        <f>Analysis!Z25</f>
        <v>1.0501675181996042</v>
      </c>
      <c r="I2" t="s">
        <v>142</v>
      </c>
      <c r="J2" s="149">
        <f>Analysis!AA25</f>
        <v>1.8254564850411092</v>
      </c>
      <c r="K2" t="s">
        <v>47</v>
      </c>
      <c r="L2" s="149">
        <f>H2*B2-J2*D2</f>
        <v>-0.6996079768856075</v>
      </c>
      <c r="N2"/>
      <c r="O2"/>
    </row>
    <row r="4" spans="1:29" x14ac:dyDescent="0.25">
      <c r="A4" t="s">
        <v>120</v>
      </c>
      <c r="B4">
        <f>$B$2</f>
        <v>0.39151450498629714</v>
      </c>
      <c r="C4" t="s">
        <v>121</v>
      </c>
      <c r="D4">
        <f>$D$2</f>
        <v>0.60848549501370308</v>
      </c>
      <c r="E4" t="s">
        <v>129</v>
      </c>
      <c r="F4">
        <f>D4+B4</f>
        <v>1.0000000000000002</v>
      </c>
      <c r="G4" t="s">
        <v>46</v>
      </c>
      <c r="H4">
        <f>H2</f>
        <v>1.0501675181996042</v>
      </c>
      <c r="I4" t="s">
        <v>142</v>
      </c>
      <c r="J4">
        <f>J2</f>
        <v>1.8254564850411092</v>
      </c>
      <c r="K4" t="s">
        <v>47</v>
      </c>
      <c r="L4">
        <f>B4*H4-D4*J4</f>
        <v>-0.6996079768856075</v>
      </c>
    </row>
    <row r="5" spans="1:29" ht="16.5" thickBot="1" x14ac:dyDescent="0.3"/>
    <row r="6" spans="1:29" ht="16.5" thickBot="1" x14ac:dyDescent="0.3">
      <c r="A6" s="102">
        <v>3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0.39151450498629714</v>
      </c>
      <c r="C7" s="95">
        <v>1</v>
      </c>
      <c r="D7" s="22">
        <f>C7*D4</f>
        <v>0.60848549501370308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1.0000000000000002</v>
      </c>
      <c r="P7">
        <f>B4</f>
        <v>0.39151450498629714</v>
      </c>
      <c r="Q7">
        <f>D4</f>
        <v>0.60848549501370308</v>
      </c>
      <c r="R7">
        <f>H4</f>
        <v>1.0501675181996042</v>
      </c>
      <c r="S7">
        <f>A7*$J$4</f>
        <v>1.8254564850411092</v>
      </c>
      <c r="T7" s="239">
        <f>SUM(C7)</f>
        <v>1</v>
      </c>
      <c r="U7" s="100">
        <f>B7</f>
        <v>0.39151450498629714</v>
      </c>
      <c r="V7" s="95">
        <f>D7</f>
        <v>0.60848549501370308</v>
      </c>
      <c r="W7" s="157">
        <f>B7-D7</f>
        <v>-0.21697099002740594</v>
      </c>
      <c r="X7" s="57">
        <f>U7*R7</f>
        <v>0.41115581604060625</v>
      </c>
      <c r="Y7" s="100">
        <f>S7*V7</f>
        <v>1.1107637929262137</v>
      </c>
      <c r="Z7" s="222">
        <f>X7-Y7</f>
        <v>-0.6996079768856075</v>
      </c>
      <c r="AA7">
        <f>$A$6^A7</f>
        <v>3</v>
      </c>
      <c r="AB7">
        <f>SUM(AA7)</f>
        <v>3</v>
      </c>
      <c r="AC7">
        <f>Z7/AB7</f>
        <v>-0.23320265896186917</v>
      </c>
    </row>
    <row r="8" spans="1:29" x14ac:dyDescent="0.25">
      <c r="A8" s="98">
        <v>2</v>
      </c>
      <c r="B8" s="97">
        <f>C8*B4</f>
        <v>0.51395429879662491</v>
      </c>
      <c r="C8" s="97">
        <f>1/(1-B4*D4)</f>
        <v>1.3127337359176849</v>
      </c>
      <c r="D8" s="128">
        <f>C8*D4</f>
        <v>0.79877943712106025</v>
      </c>
      <c r="E8" s="1">
        <f>D8*D4</f>
        <v>0.48604570120337548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1.0000000000000004</v>
      </c>
      <c r="P8">
        <f>P7</f>
        <v>0.39151450498629714</v>
      </c>
      <c r="Q8">
        <f>Q7</f>
        <v>0.60848549501370308</v>
      </c>
      <c r="R8">
        <f>R7</f>
        <v>1.0501675181996042</v>
      </c>
      <c r="S8">
        <f>A8*$J$4</f>
        <v>3.6509129700822185</v>
      </c>
      <c r="T8" s="98">
        <f>SUM(C8:D8)</f>
        <v>2.1115131730387451</v>
      </c>
      <c r="U8" s="239">
        <f>B8</f>
        <v>0.51395429879662491</v>
      </c>
      <c r="V8" s="97">
        <f>E8</f>
        <v>0.48604570120337548</v>
      </c>
      <c r="W8" s="158">
        <f>B8-E8</f>
        <v>2.7908597593249429E-2</v>
      </c>
      <c r="X8" s="9">
        <f t="shared" ref="X8:X16" si="0">U8*R8</f>
        <v>0.53973811043526942</v>
      </c>
      <c r="Y8" s="98">
        <f t="shared" ref="Y8:Y16" si="1">S8*V8</f>
        <v>1.7745105545761102</v>
      </c>
      <c r="Z8" s="223">
        <f t="shared" ref="Z8:Z16" si="2">X8-Y8</f>
        <v>-1.2347724441408408</v>
      </c>
      <c r="AA8">
        <f>$A$6^A8</f>
        <v>9</v>
      </c>
      <c r="AB8">
        <f>SUM(AA7:AA8)</f>
        <v>12</v>
      </c>
      <c r="AC8">
        <f t="shared" ref="AC8:AC16" si="3">Z8/AB8</f>
        <v>-0.1028977036784034</v>
      </c>
    </row>
    <row r="9" spans="1:29" x14ac:dyDescent="0.25">
      <c r="A9" s="98">
        <v>3</v>
      </c>
      <c r="B9" s="97">
        <f>C9*B4</f>
        <v>0.56966931951632183</v>
      </c>
      <c r="C9" s="97">
        <f>1/(1-D4*B4/(1-D4*B4))</f>
        <v>1.4550401383883849</v>
      </c>
      <c r="D9" s="128">
        <f>C9*D4*C8</f>
        <v>1.1622561427304237</v>
      </c>
      <c r="E9" s="1">
        <f>D9*(D4)</f>
        <v>0.70721600434203902</v>
      </c>
      <c r="F9" s="1">
        <f>E9*D4</f>
        <v>0.43033068048367878</v>
      </c>
      <c r="G9" s="1"/>
      <c r="H9" s="1"/>
      <c r="I9" s="1"/>
      <c r="J9" s="1"/>
      <c r="K9" s="1"/>
      <c r="L9" s="1"/>
      <c r="M9" s="219"/>
      <c r="N9" s="236">
        <f>B9+F9</f>
        <v>1.0000000000000007</v>
      </c>
      <c r="P9">
        <f t="shared" ref="P9:S16" si="4">P8</f>
        <v>0.39151450498629714</v>
      </c>
      <c r="Q9">
        <f t="shared" si="4"/>
        <v>0.60848549501370308</v>
      </c>
      <c r="R9">
        <f t="shared" si="4"/>
        <v>1.0501675181996042</v>
      </c>
      <c r="S9">
        <f>A9*$J$4</f>
        <v>5.4763694551233275</v>
      </c>
      <c r="T9" s="98">
        <f>SUM(C9:E9)</f>
        <v>3.3245122854608478</v>
      </c>
      <c r="U9" s="239">
        <f>B9</f>
        <v>0.56966931951632183</v>
      </c>
      <c r="V9" s="97">
        <f>F9</f>
        <v>0.43033068048367878</v>
      </c>
      <c r="W9" s="158">
        <f>B9-F9</f>
        <v>0.13933863903264304</v>
      </c>
      <c r="X9" s="9">
        <f t="shared" si="0"/>
        <v>0.598248215470913</v>
      </c>
      <c r="Y9" s="98">
        <f t="shared" si="1"/>
        <v>2.3566497942032547</v>
      </c>
      <c r="Z9" s="223">
        <f t="shared" si="2"/>
        <v>-1.7584015787323417</v>
      </c>
      <c r="AA9">
        <f>$A$6^A9</f>
        <v>27</v>
      </c>
      <c r="AB9">
        <f>SUM(AA7:AA9)</f>
        <v>39</v>
      </c>
      <c r="AC9">
        <f t="shared" si="3"/>
        <v>-4.5087219967495942E-2</v>
      </c>
    </row>
    <row r="10" spans="1:29" x14ac:dyDescent="0.25">
      <c r="A10" s="98">
        <v>4</v>
      </c>
      <c r="B10" s="97">
        <f>C10*B4</f>
        <v>0.5992283261494995</v>
      </c>
      <c r="C10" s="97">
        <f>1/(1-D4*B4/(1-D4*B4/(1-D4*B4)))</f>
        <v>1.5305392738143182</v>
      </c>
      <c r="D10" s="128">
        <f>C10*D4*C9</f>
        <v>1.3550948101728362</v>
      </c>
      <c r="E10" s="1">
        <f>D10*D4*C8</f>
        <v>1.0824218697155281</v>
      </c>
      <c r="F10" s="1">
        <f>E10*D4</f>
        <v>0.6586380072075112</v>
      </c>
      <c r="G10" s="1">
        <f>F10*D4</f>
        <v>0.40077167385050139</v>
      </c>
      <c r="H10" s="1"/>
      <c r="I10" s="1"/>
      <c r="J10" s="1"/>
      <c r="K10" s="1"/>
      <c r="L10" s="1"/>
      <c r="M10" s="219"/>
      <c r="N10" s="236">
        <f>B10+G10</f>
        <v>1.0000000000000009</v>
      </c>
      <c r="P10">
        <f t="shared" si="4"/>
        <v>0.39151450498629714</v>
      </c>
      <c r="Q10">
        <f t="shared" si="4"/>
        <v>0.60848549501370308</v>
      </c>
      <c r="R10">
        <f t="shared" si="4"/>
        <v>1.0501675181996042</v>
      </c>
      <c r="S10">
        <f>A10*$J$4</f>
        <v>7.301825940164437</v>
      </c>
      <c r="T10" s="98">
        <f>SUM(C10:F10)</f>
        <v>4.6266939609101936</v>
      </c>
      <c r="U10" s="239">
        <f>B10</f>
        <v>0.5992283261494995</v>
      </c>
      <c r="V10" s="97">
        <f>G10</f>
        <v>0.40077167385050139</v>
      </c>
      <c r="W10" s="158">
        <f>B10-G10</f>
        <v>0.19845665229899812</v>
      </c>
      <c r="X10" s="9">
        <f t="shared" si="0"/>
        <v>0.62929012410732288</v>
      </c>
      <c r="Y10" s="98">
        <f t="shared" si="1"/>
        <v>2.9263650042047122</v>
      </c>
      <c r="Z10" s="223">
        <f t="shared" si="2"/>
        <v>-2.2970748800973895</v>
      </c>
      <c r="AA10">
        <f>$A$6^A10</f>
        <v>81</v>
      </c>
      <c r="AB10">
        <f>SUM(AA7:AA10)</f>
        <v>120</v>
      </c>
      <c r="AC10">
        <f t="shared" si="3"/>
        <v>-1.9142290667478246E-2</v>
      </c>
    </row>
    <row r="11" spans="1:29" x14ac:dyDescent="0.25">
      <c r="A11" s="98">
        <v>5</v>
      </c>
      <c r="B11" s="97">
        <f>C11*B4</f>
        <v>0.61619122420050754</v>
      </c>
      <c r="C11" s="97">
        <f>1/(1-D4*B4/(1-D4*B4/(1-D4*B4/(1-D4*B4))))</f>
        <v>1.5738656329529197</v>
      </c>
      <c r="D11" s="128">
        <f>C11*D4*C10</f>
        <v>1.465758294122474</v>
      </c>
      <c r="E11" s="1">
        <f>D11*D4*C9</f>
        <v>1.2977396211357335</v>
      </c>
      <c r="F11" s="1">
        <f>E11*D4*C8</f>
        <v>1.0366077241004992</v>
      </c>
      <c r="G11" s="1">
        <f>F11*D4</f>
        <v>0.63076076413432036</v>
      </c>
      <c r="H11" s="1">
        <f>G11*D4</f>
        <v>0.38380877579949352</v>
      </c>
      <c r="I11" s="1"/>
      <c r="J11" s="1"/>
      <c r="K11" s="1"/>
      <c r="L11" s="1"/>
      <c r="M11" s="219"/>
      <c r="N11" s="236">
        <f>B11+H11</f>
        <v>1.0000000000000011</v>
      </c>
      <c r="P11">
        <f t="shared" si="4"/>
        <v>0.39151450498629714</v>
      </c>
      <c r="Q11">
        <f t="shared" si="4"/>
        <v>0.60848549501370308</v>
      </c>
      <c r="R11">
        <f t="shared" si="4"/>
        <v>1.0501675181996042</v>
      </c>
      <c r="S11">
        <f>A11*$J$4</f>
        <v>9.1272824252055464</v>
      </c>
      <c r="T11" s="98">
        <f>SUM(C11:G11)</f>
        <v>6.0047320364459473</v>
      </c>
      <c r="U11" s="239">
        <f>B11</f>
        <v>0.61619122420050754</v>
      </c>
      <c r="V11" s="97">
        <f>H11</f>
        <v>0.38380877579949352</v>
      </c>
      <c r="W11" s="158">
        <f>B11-H11</f>
        <v>0.23238244840101402</v>
      </c>
      <c r="X11" s="9">
        <f t="shared" si="0"/>
        <v>0.64710400865502293</v>
      </c>
      <c r="Y11" s="98">
        <f t="shared" si="1"/>
        <v>3.5031310939943729</v>
      </c>
      <c r="Z11" s="223">
        <f t="shared" si="2"/>
        <v>-2.8560270853393499</v>
      </c>
      <c r="AA11">
        <f>$A$6^A11</f>
        <v>243</v>
      </c>
      <c r="AB11">
        <f>SUM(AA7:AA11)</f>
        <v>363</v>
      </c>
      <c r="AC11">
        <f t="shared" si="3"/>
        <v>-7.8678432103012393E-3</v>
      </c>
    </row>
    <row r="12" spans="1:29" x14ac:dyDescent="0.25">
      <c r="A12" s="98">
        <v>6</v>
      </c>
      <c r="B12" s="97">
        <f>C12*B4</f>
        <v>0.62636650635628277</v>
      </c>
      <c r="C12" s="97">
        <f>1/(1-D4*B4/(1-D4*B4/(1-D4*B4/(1-D4*B4/(1-D4*B4)))))</f>
        <v>1.5998551736370672</v>
      </c>
      <c r="D12" s="128">
        <f>C12*D4*C11</f>
        <v>1.5321403575023667</v>
      </c>
      <c r="E12" s="1">
        <f>D12*D4*C10</f>
        <v>1.4268990883010437</v>
      </c>
      <c r="F12" s="1">
        <f>E12*D4*C9</f>
        <v>1.2633348142568956</v>
      </c>
      <c r="G12" s="1">
        <f>F12*D4*C8</f>
        <v>1.0091258718275624</v>
      </c>
      <c r="H12" s="1">
        <f>G12*D4</f>
        <v>0.61403845565012904</v>
      </c>
      <c r="I12" s="1">
        <f>H12*D4</f>
        <v>0.37363349364371856</v>
      </c>
      <c r="J12" s="1"/>
      <c r="K12" s="1"/>
      <c r="L12" s="1"/>
      <c r="M12" s="219"/>
      <c r="N12" s="236">
        <f>B12+I12</f>
        <v>1.0000000000000013</v>
      </c>
      <c r="P12">
        <f t="shared" si="4"/>
        <v>0.39151450498629714</v>
      </c>
      <c r="Q12">
        <f t="shared" si="4"/>
        <v>0.60848549501370308</v>
      </c>
      <c r="R12">
        <f t="shared" si="4"/>
        <v>1.0501675181996042</v>
      </c>
      <c r="S12">
        <f>A12*$J$4</f>
        <v>10.952738910246655</v>
      </c>
      <c r="T12" s="98">
        <f>SUM(C12:H12)</f>
        <v>7.4453937611750645</v>
      </c>
      <c r="U12" s="239">
        <f>B12</f>
        <v>0.62636650635628277</v>
      </c>
      <c r="V12" s="97">
        <f>I12</f>
        <v>0.37363349364371856</v>
      </c>
      <c r="W12" s="158">
        <f>B12-I12</f>
        <v>0.25273301271256421</v>
      </c>
      <c r="X12" s="9">
        <f t="shared" si="0"/>
        <v>0.65778975946353413</v>
      </c>
      <c r="Y12" s="98">
        <f t="shared" si="1"/>
        <v>4.0923101040029524</v>
      </c>
      <c r="Z12" s="223">
        <f t="shared" si="2"/>
        <v>-3.4345203445394183</v>
      </c>
      <c r="AA12">
        <f>$A$6^A12</f>
        <v>729</v>
      </c>
      <c r="AB12">
        <f>SUM(AA7:AA12)</f>
        <v>1092</v>
      </c>
      <c r="AC12">
        <f t="shared" si="3"/>
        <v>-3.1451651506771232E-3</v>
      </c>
    </row>
    <row r="13" spans="1:29" x14ac:dyDescent="0.25">
      <c r="A13" s="98">
        <v>7</v>
      </c>
      <c r="B13" s="97">
        <f>C13*B4</f>
        <v>0.63263306703433353</v>
      </c>
      <c r="C13" s="97">
        <f>1/(1-D4*B4/(1-D4*B4/(1-D4*B4/(1-D4*B4/(1-D4*B4/(1-D4*B4))))))</f>
        <v>1.6158611213050087</v>
      </c>
      <c r="D13" s="128">
        <f>C13*D4*C12</f>
        <v>1.5730224894900473</v>
      </c>
      <c r="E13" s="1">
        <f>D13*D4*C11</f>
        <v>1.506443382576629</v>
      </c>
      <c r="F13" s="1">
        <f>E13*D4*C10</f>
        <v>1.402967214230836</v>
      </c>
      <c r="G13" s="1">
        <f>F13*D4*C9</f>
        <v>1.2421462313142129</v>
      </c>
      <c r="H13" s="1">
        <f>G13*D4*C8</f>
        <v>0.99220086747121339</v>
      </c>
      <c r="I13" s="1">
        <f>H13*D4</f>
        <v>0.60373983599624692</v>
      </c>
      <c r="J13" s="1">
        <f>I13*D4</f>
        <v>0.36736693296566825</v>
      </c>
      <c r="K13" s="1"/>
      <c r="L13" s="1"/>
      <c r="M13" s="219"/>
      <c r="N13" s="236">
        <f>B13+J13</f>
        <v>1.0000000000000018</v>
      </c>
      <c r="P13">
        <f t="shared" si="4"/>
        <v>0.39151450498629714</v>
      </c>
      <c r="Q13">
        <f t="shared" si="4"/>
        <v>0.60848549501370308</v>
      </c>
      <c r="R13">
        <f t="shared" si="4"/>
        <v>1.0501675181996042</v>
      </c>
      <c r="S13">
        <f>A13*$J$4</f>
        <v>12.778195395287765</v>
      </c>
      <c r="T13" s="98">
        <f>SUM(C13:I13)</f>
        <v>8.9363811423841941</v>
      </c>
      <c r="U13" s="239">
        <f>B13</f>
        <v>0.63263306703433353</v>
      </c>
      <c r="V13" s="97">
        <f>J13</f>
        <v>0.36736693296566825</v>
      </c>
      <c r="W13" s="158">
        <f>B13-J13</f>
        <v>0.26526613406866528</v>
      </c>
      <c r="X13" s="9">
        <f t="shared" si="0"/>
        <v>0.66437069793844983</v>
      </c>
      <c r="Y13" s="98">
        <f t="shared" si="1"/>
        <v>4.694286451202891</v>
      </c>
      <c r="Z13" s="223">
        <f t="shared" si="2"/>
        <v>-4.029915753264441</v>
      </c>
      <c r="AA13">
        <f>$A$6^A13</f>
        <v>2187</v>
      </c>
      <c r="AB13">
        <f>SUM(AA7:AA13)</f>
        <v>3279</v>
      </c>
      <c r="AC13">
        <f t="shared" si="3"/>
        <v>-1.2290075490284968E-3</v>
      </c>
    </row>
    <row r="14" spans="1:29" x14ac:dyDescent="0.25">
      <c r="A14" s="98">
        <v>8</v>
      </c>
      <c r="B14" s="97">
        <f>C14*B4</f>
        <v>0.63655517517793825</v>
      </c>
      <c r="C14" s="97">
        <f>1/(1-D4*B4/(1-D4*B4/(1-D4*B4/(1-D4*B4/(1-D4*B4/(1-D4*B4/(1-D4*B4)))))))</f>
        <v>1.6258789063261332</v>
      </c>
      <c r="D14" s="128">
        <f>C14*D4*C13</f>
        <v>1.598609753546778</v>
      </c>
      <c r="E14" s="1">
        <f>D14*D4*C12</f>
        <v>1.5562284784823166</v>
      </c>
      <c r="F14" s="1">
        <f>E14*D4*C11</f>
        <v>1.490360188014219</v>
      </c>
      <c r="G14" s="1">
        <f>F14*D4*C10</f>
        <v>1.3879887590614401</v>
      </c>
      <c r="H14" s="1">
        <f>G14*D4*C9</f>
        <v>1.2288847441954465</v>
      </c>
      <c r="I14" s="1">
        <f>H14*D4*C8</f>
        <v>0.98160786425509683</v>
      </c>
      <c r="J14" s="1">
        <f>I14*D4</f>
        <v>0.59729414719060647</v>
      </c>
      <c r="K14" s="1">
        <f>J14*D4</f>
        <v>0.36344482482206381</v>
      </c>
      <c r="L14" s="1"/>
      <c r="M14" s="219"/>
      <c r="N14" s="236">
        <f>B14+K14</f>
        <v>1.000000000000002</v>
      </c>
      <c r="P14">
        <f t="shared" si="4"/>
        <v>0.39151450498629714</v>
      </c>
      <c r="Q14">
        <f t="shared" si="4"/>
        <v>0.60848549501370308</v>
      </c>
      <c r="R14">
        <f t="shared" si="4"/>
        <v>1.0501675181996042</v>
      </c>
      <c r="S14">
        <f>A14*$J$4</f>
        <v>14.603651880328874</v>
      </c>
      <c r="T14" s="98">
        <f>SUM(C14:J14)</f>
        <v>10.466852841072036</v>
      </c>
      <c r="U14" s="239">
        <f>B14</f>
        <v>0.63655517517793825</v>
      </c>
      <c r="V14" s="97">
        <f>K14</f>
        <v>0.36344482482206381</v>
      </c>
      <c r="W14" s="158">
        <f>B14-K14</f>
        <v>0.27311035035587444</v>
      </c>
      <c r="X14" s="9">
        <f t="shared" si="0"/>
        <v>0.66848956851372965</v>
      </c>
      <c r="Y14" s="98">
        <f t="shared" si="1"/>
        <v>5.3076216994085303</v>
      </c>
      <c r="Z14" s="223">
        <f t="shared" si="2"/>
        <v>-4.6391321308948008</v>
      </c>
      <c r="AA14">
        <f>$A$6^A14</f>
        <v>6561</v>
      </c>
      <c r="AB14">
        <f>SUM(AA7:AA14)</f>
        <v>9840</v>
      </c>
      <c r="AC14">
        <f t="shared" si="3"/>
        <v>-4.7145651736735781E-4</v>
      </c>
    </row>
    <row r="15" spans="1:29" x14ac:dyDescent="0.25">
      <c r="A15" s="98">
        <v>9</v>
      </c>
      <c r="B15" s="97">
        <f>C15*B4</f>
        <v>0.63903478008221881</v>
      </c>
      <c r="C15" s="97">
        <f>1/(1-D4*B4/(1-D4*B4/(1-D4*B4/(1-D4*B4/(1-D4*B4/(1-D4*B4/(1-D4*B4/(1-D4*B4))))))))</f>
        <v>1.6322122729644073</v>
      </c>
      <c r="D15" s="128">
        <f>C15*D4*C14</f>
        <v>1.6147863359150241</v>
      </c>
      <c r="E15" s="1">
        <f>D15*D4*C13</f>
        <v>1.5877032271246025</v>
      </c>
      <c r="F15" s="1">
        <f>E15*D4*C12</f>
        <v>1.5456110986109304</v>
      </c>
      <c r="G15" s="1">
        <f>F15*D4*C11</f>
        <v>1.4801921950233894</v>
      </c>
      <c r="H15" s="1">
        <f>G15*D4*C10</f>
        <v>1.3785191958733014</v>
      </c>
      <c r="I15" s="1">
        <f>H15*D4*C9</f>
        <v>1.2205006692812033</v>
      </c>
      <c r="J15" s="1">
        <f>I15*D4*C8</f>
        <v>0.97491083761431696</v>
      </c>
      <c r="K15" s="1">
        <f>J15*D4</f>
        <v>0.59321910361997154</v>
      </c>
      <c r="L15" s="1">
        <f>K15*D4</f>
        <v>0.36096521991778363</v>
      </c>
      <c r="M15" s="219"/>
      <c r="N15" s="236">
        <f>B15+L15</f>
        <v>1.0000000000000024</v>
      </c>
      <c r="P15">
        <f t="shared" si="4"/>
        <v>0.39151450498629714</v>
      </c>
      <c r="Q15">
        <f t="shared" si="4"/>
        <v>0.60848549501370308</v>
      </c>
      <c r="R15">
        <f t="shared" si="4"/>
        <v>1.0501675181996042</v>
      </c>
      <c r="S15">
        <f>A15*$J$4</f>
        <v>16.429108365369984</v>
      </c>
      <c r="T15" s="98">
        <f>SUM(C15:K15)</f>
        <v>12.027654936027146</v>
      </c>
      <c r="U15" s="239">
        <f>B15</f>
        <v>0.63903478008221881</v>
      </c>
      <c r="V15" s="97">
        <f>L15</f>
        <v>0.36096521991778363</v>
      </c>
      <c r="W15" s="158">
        <f>B15-L15</f>
        <v>0.27806956016443518</v>
      </c>
      <c r="X15" s="9">
        <f t="shared" si="0"/>
        <v>0.67109356904217354</v>
      </c>
      <c r="Y15" s="98">
        <f t="shared" si="1"/>
        <v>5.9303367141588748</v>
      </c>
      <c r="Z15" s="223">
        <f t="shared" si="2"/>
        <v>-5.2592431451167014</v>
      </c>
      <c r="AA15">
        <f>$A$6^A15</f>
        <v>19683</v>
      </c>
      <c r="AB15">
        <f>SUM(AA7:AA15)</f>
        <v>29523</v>
      </c>
      <c r="AC15">
        <f t="shared" si="3"/>
        <v>-1.7814053941390447E-4</v>
      </c>
    </row>
    <row r="16" spans="1:29" ht="16.5" thickBot="1" x14ac:dyDescent="0.3">
      <c r="A16" s="99">
        <v>10</v>
      </c>
      <c r="B16" s="129">
        <f>C16*B4</f>
        <v>0.64061240843357581</v>
      </c>
      <c r="C16" s="129">
        <f>1/(1-D4*B4/(1-D4*B4/(1-D4*B4/(1-D4*B4/(1-D4*B4/(1-D4*B4/(1-D4*B4/(1-D4*B4/(1-D4*B4)))))))))</f>
        <v>1.6362418257172795</v>
      </c>
      <c r="D16" s="136">
        <f>C16*D4*C15</f>
        <v>1.6250785542148631</v>
      </c>
      <c r="E16" s="109">
        <f>D16*D4*C14</f>
        <v>1.6077287786647632</v>
      </c>
      <c r="F16" s="109">
        <f>E16*D4*C13</f>
        <v>1.5807640388415247</v>
      </c>
      <c r="G16" s="109">
        <f>F16*D4*C12</f>
        <v>1.5388558774572265</v>
      </c>
      <c r="H16" s="109">
        <f>G16*D4*C11</f>
        <v>1.4737228925990242</v>
      </c>
      <c r="I16" s="109">
        <f>H16*D4*C10</f>
        <v>1.3724942637017357</v>
      </c>
      <c r="J16" s="109">
        <f>I16*D4*C9</f>
        <v>1.2151663701508155</v>
      </c>
      <c r="K16" s="109">
        <f>J16*D4*C8</f>
        <v>0.97064990915751048</v>
      </c>
      <c r="L16" s="109">
        <f>K16*D4</f>
        <v>0.59062639045871368</v>
      </c>
      <c r="M16" s="221">
        <f>L16*D4</f>
        <v>0.35938759156642708</v>
      </c>
      <c r="N16" s="237">
        <f>B16+M16</f>
        <v>1.0000000000000029</v>
      </c>
      <c r="P16">
        <f t="shared" si="4"/>
        <v>0.39151450498629714</v>
      </c>
      <c r="Q16">
        <f t="shared" si="4"/>
        <v>0.60848549501370308</v>
      </c>
      <c r="R16">
        <f t="shared" si="4"/>
        <v>1.0501675181996042</v>
      </c>
      <c r="S16">
        <f>A16*$J$4</f>
        <v>18.254564850411093</v>
      </c>
      <c r="T16" s="99">
        <f>SUM(C16:L16)</f>
        <v>13.611328900963457</v>
      </c>
      <c r="U16" s="415">
        <f>B16</f>
        <v>0.64061240843357581</v>
      </c>
      <c r="V16" s="129">
        <f>M16</f>
        <v>0.35938759156642708</v>
      </c>
      <c r="W16" s="159">
        <f>B16-M16</f>
        <v>0.28122481686714873</v>
      </c>
      <c r="X16" s="10">
        <f t="shared" si="0"/>
        <v>0.67275034309255954</v>
      </c>
      <c r="Y16" s="99">
        <f t="shared" si="1"/>
        <v>6.5604640966823977</v>
      </c>
      <c r="Z16" s="224">
        <f t="shared" si="2"/>
        <v>-5.8877137535898383</v>
      </c>
      <c r="AA16">
        <f>$A$6^A16</f>
        <v>59049</v>
      </c>
      <c r="AB16">
        <f>SUM(AA7:AA16)</f>
        <v>88572</v>
      </c>
      <c r="AC16">
        <f t="shared" si="3"/>
        <v>-6.6473758677571218E-5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93" priority="13" operator="lessThanOrEqual">
      <formula>0</formula>
    </cfRule>
    <cfRule type="cellIs" dxfId="92" priority="14" operator="greaterThan">
      <formula>0</formula>
    </cfRule>
  </conditionalFormatting>
  <conditionalFormatting sqref="X7:Y16">
    <cfRule type="cellIs" dxfId="91" priority="1" operator="lessThanOrEqual">
      <formula>0</formula>
    </cfRule>
    <cfRule type="cellIs" dxfId="9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Analysis!W26</f>
        <v>0.42727505578589536</v>
      </c>
      <c r="C2" s="133" t="s">
        <v>123</v>
      </c>
      <c r="D2" s="138">
        <f>Analysis!X26</f>
        <v>0.57272494421410514</v>
      </c>
      <c r="E2" t="s">
        <v>93</v>
      </c>
      <c r="F2">
        <f>B2+D2</f>
        <v>1.0000000000000004</v>
      </c>
      <c r="G2" s="133" t="s">
        <v>46</v>
      </c>
      <c r="H2" s="138">
        <f>Analysis!Z26</f>
        <v>1.1460887890704736</v>
      </c>
      <c r="I2" t="s">
        <v>142</v>
      </c>
      <c r="J2" s="149">
        <f>Analysis!AA26</f>
        <v>2.2908997768564205</v>
      </c>
      <c r="K2" t="s">
        <v>47</v>
      </c>
      <c r="L2" s="149">
        <f>H2*B2-J2*D2</f>
        <v>-0.8223602956145234</v>
      </c>
      <c r="N2"/>
      <c r="O2"/>
    </row>
    <row r="4" spans="1:29" x14ac:dyDescent="0.25">
      <c r="A4" t="s">
        <v>120</v>
      </c>
      <c r="B4">
        <f>$B$2</f>
        <v>0.42727505578589536</v>
      </c>
      <c r="C4" t="s">
        <v>121</v>
      </c>
      <c r="D4">
        <f>$D$2</f>
        <v>0.57272494421410514</v>
      </c>
      <c r="E4" t="s">
        <v>129</v>
      </c>
      <c r="F4">
        <f>D4+B4</f>
        <v>1.0000000000000004</v>
      </c>
      <c r="G4" t="s">
        <v>46</v>
      </c>
      <c r="H4">
        <f>H2</f>
        <v>1.1460887890704736</v>
      </c>
      <c r="I4" t="s">
        <v>142</v>
      </c>
      <c r="J4">
        <f>J2</f>
        <v>2.2908997768564205</v>
      </c>
      <c r="K4" t="s">
        <v>47</v>
      </c>
      <c r="L4">
        <f>B4*H4-D4*J4</f>
        <v>-0.8223602956145234</v>
      </c>
    </row>
    <row r="5" spans="1:29" ht="16.5" thickBot="1" x14ac:dyDescent="0.3"/>
    <row r="6" spans="1:29" ht="16.5" thickBot="1" x14ac:dyDescent="0.3">
      <c r="A6" s="102">
        <v>4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0.42727505578589536</v>
      </c>
      <c r="C7" s="95">
        <v>1</v>
      </c>
      <c r="D7" s="22">
        <f>C7*D4</f>
        <v>0.57272494421410514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1.0000000000000004</v>
      </c>
      <c r="P7">
        <f>B4</f>
        <v>0.42727505578589536</v>
      </c>
      <c r="Q7">
        <f>D4</f>
        <v>0.57272494421410514</v>
      </c>
      <c r="R7">
        <f>H4</f>
        <v>1.1460887890704736</v>
      </c>
      <c r="S7">
        <f>A7*$J$4</f>
        <v>2.2908997768564205</v>
      </c>
      <c r="T7" s="239">
        <f>SUM(C7)</f>
        <v>1</v>
      </c>
      <c r="U7" s="100">
        <f>B7</f>
        <v>0.42727505578589536</v>
      </c>
      <c r="V7" s="95">
        <f>D7</f>
        <v>0.57272494421410514</v>
      </c>
      <c r="W7" s="157">
        <f>B7-D7</f>
        <v>-0.14544988842820977</v>
      </c>
      <c r="X7" s="57">
        <f>U7*R7</f>
        <v>0.48969515128567587</v>
      </c>
      <c r="Y7" s="100">
        <f>S7*V7</f>
        <v>1.3120554469001993</v>
      </c>
      <c r="Z7" s="222">
        <f>X7-Y7</f>
        <v>-0.8223602956145234</v>
      </c>
      <c r="AA7">
        <f>$A$6^A7</f>
        <v>4</v>
      </c>
      <c r="AB7">
        <f>SUM(AA7)</f>
        <v>4</v>
      </c>
      <c r="AC7">
        <f>Z7/AB7</f>
        <v>-0.20559007390363085</v>
      </c>
    </row>
    <row r="8" spans="1:29" x14ac:dyDescent="0.25">
      <c r="A8" s="98">
        <v>2</v>
      </c>
      <c r="B8" s="97">
        <f>C8*B4</f>
        <v>0.56571074443139036</v>
      </c>
      <c r="C8" s="97">
        <f>1/(1-B4*D4)</f>
        <v>1.323996654545788</v>
      </c>
      <c r="D8" s="128">
        <f>C8*D4</f>
        <v>0.75828591011439828</v>
      </c>
      <c r="E8" s="1">
        <f>D8*D4</f>
        <v>0.4342892555686107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1.0000000000000011</v>
      </c>
      <c r="P8">
        <f>P7</f>
        <v>0.42727505578589536</v>
      </c>
      <c r="Q8">
        <f>Q7</f>
        <v>0.57272494421410514</v>
      </c>
      <c r="R8">
        <f>R7</f>
        <v>1.1460887890704736</v>
      </c>
      <c r="S8">
        <f>A8*$J$4</f>
        <v>4.5817995537128411</v>
      </c>
      <c r="T8" s="98">
        <f>SUM(C8:D8)</f>
        <v>2.0822825646601864</v>
      </c>
      <c r="U8" s="239">
        <f>B8</f>
        <v>0.56571074443139036</v>
      </c>
      <c r="V8" s="97">
        <f>E8</f>
        <v>0.4342892555686107</v>
      </c>
      <c r="W8" s="158">
        <f>B8-E8</f>
        <v>0.13142148886277966</v>
      </c>
      <c r="X8" s="9">
        <f t="shared" ref="X8:X16" si="0">U8*R8</f>
        <v>0.64835474204952837</v>
      </c>
      <c r="Y8" s="98">
        <f t="shared" ref="Y8:Y16" si="1">S8*V8</f>
        <v>1.9898263173465425</v>
      </c>
      <c r="Z8" s="223">
        <f t="shared" ref="Z8:Z16" si="2">X8-Y8</f>
        <v>-1.3414715752970141</v>
      </c>
      <c r="AA8">
        <f>$A$6^A8</f>
        <v>16</v>
      </c>
      <c r="AB8">
        <f>SUM(AA7:AA8)</f>
        <v>20</v>
      </c>
      <c r="AC8">
        <f t="shared" ref="AC8:AC16" si="3">Z8/AB8</f>
        <v>-6.7073578764850705E-2</v>
      </c>
    </row>
    <row r="9" spans="1:29" x14ac:dyDescent="0.25">
      <c r="A9" s="98">
        <v>3</v>
      </c>
      <c r="B9" s="97">
        <f>C9*B4</f>
        <v>0.63206056398849009</v>
      </c>
      <c r="C9" s="97">
        <f>1/(1-D4*B4/(1-D4*B4))</f>
        <v>1.4792826200114322</v>
      </c>
      <c r="D9" s="128">
        <f>C9*D4*C8</f>
        <v>1.1217191678317804</v>
      </c>
      <c r="E9" s="1">
        <f>D9*(D4)</f>
        <v>0.64243654782034887</v>
      </c>
      <c r="F9" s="1">
        <f>E9*D4</f>
        <v>0.36793943601151158</v>
      </c>
      <c r="G9" s="1"/>
      <c r="H9" s="1"/>
      <c r="I9" s="1"/>
      <c r="J9" s="1"/>
      <c r="K9" s="1"/>
      <c r="L9" s="1"/>
      <c r="M9" s="219"/>
      <c r="N9" s="236">
        <f>B9+F9</f>
        <v>1.0000000000000018</v>
      </c>
      <c r="P9">
        <f t="shared" ref="P9:S16" si="4">P8</f>
        <v>0.42727505578589536</v>
      </c>
      <c r="Q9">
        <f t="shared" si="4"/>
        <v>0.57272494421410514</v>
      </c>
      <c r="R9">
        <f t="shared" si="4"/>
        <v>1.1460887890704736</v>
      </c>
      <c r="S9">
        <f>A9*$J$4</f>
        <v>6.8726993305692616</v>
      </c>
      <c r="T9" s="98">
        <f>SUM(C9:E9)</f>
        <v>3.2434383356635612</v>
      </c>
      <c r="U9" s="239">
        <f>B9</f>
        <v>0.63206056398849009</v>
      </c>
      <c r="V9" s="97">
        <f>F9</f>
        <v>0.36793943601151158</v>
      </c>
      <c r="W9" s="158">
        <f>B9-F9</f>
        <v>0.26412112797697851</v>
      </c>
      <c r="X9" s="9">
        <f t="shared" si="0"/>
        <v>0.72439752640076926</v>
      </c>
      <c r="Y9" s="98">
        <f t="shared" si="1"/>
        <v>2.5287371155663472</v>
      </c>
      <c r="Z9" s="223">
        <f t="shared" si="2"/>
        <v>-1.8043395891655778</v>
      </c>
      <c r="AA9">
        <f>$A$6^A9</f>
        <v>64</v>
      </c>
      <c r="AB9">
        <f>SUM(AA7:AA9)</f>
        <v>84</v>
      </c>
      <c r="AC9">
        <f t="shared" si="3"/>
        <v>-2.1480233204352116E-2</v>
      </c>
    </row>
    <row r="10" spans="1:29" x14ac:dyDescent="0.25">
      <c r="A10" s="98">
        <v>4</v>
      </c>
      <c r="B10" s="97">
        <f>C10*B4</f>
        <v>0.66970681355286754</v>
      </c>
      <c r="C10" s="97">
        <f>1/(1-D4*B4/(1-D4*B4/(1-D4*B4)))</f>
        <v>1.567390383510834</v>
      </c>
      <c r="D10" s="128">
        <f>C10*D4*C9</f>
        <v>1.3279277033086376</v>
      </c>
      <c r="E10" s="1">
        <f>D10*D4*C8</f>
        <v>1.0069488670695128</v>
      </c>
      <c r="F10" s="1">
        <f>E10*D4</f>
        <v>0.57670473371884312</v>
      </c>
      <c r="G10" s="1">
        <f>F10*D4</f>
        <v>0.33029318644713479</v>
      </c>
      <c r="H10" s="1"/>
      <c r="I10" s="1"/>
      <c r="J10" s="1"/>
      <c r="K10" s="1"/>
      <c r="L10" s="1"/>
      <c r="M10" s="219"/>
      <c r="N10" s="236">
        <f>B10+G10</f>
        <v>1.0000000000000022</v>
      </c>
      <c r="P10">
        <f t="shared" si="4"/>
        <v>0.42727505578589536</v>
      </c>
      <c r="Q10">
        <f t="shared" si="4"/>
        <v>0.57272494421410514</v>
      </c>
      <c r="R10">
        <f t="shared" si="4"/>
        <v>1.1460887890704736</v>
      </c>
      <c r="S10">
        <f>A10*$J$4</f>
        <v>9.1635991074256822</v>
      </c>
      <c r="T10" s="98">
        <f>SUM(C10:F10)</f>
        <v>4.478971687607828</v>
      </c>
      <c r="U10" s="239">
        <f>B10</f>
        <v>0.66970681355286754</v>
      </c>
      <c r="V10" s="97">
        <f>G10</f>
        <v>0.33029318644713479</v>
      </c>
      <c r="W10" s="158">
        <f>B10-G10</f>
        <v>0.33941362710573275</v>
      </c>
      <c r="X10" s="9">
        <f t="shared" si="0"/>
        <v>0.76754347097705145</v>
      </c>
      <c r="Y10" s="98">
        <f t="shared" si="1"/>
        <v>3.0266743485157486</v>
      </c>
      <c r="Z10" s="223">
        <f t="shared" si="2"/>
        <v>-2.2591308775386971</v>
      </c>
      <c r="AA10">
        <f>$A$6^A10</f>
        <v>256</v>
      </c>
      <c r="AB10">
        <f>SUM(AA7:AA10)</f>
        <v>340</v>
      </c>
      <c r="AC10">
        <f t="shared" si="3"/>
        <v>-6.6445025809961679E-3</v>
      </c>
    </row>
    <row r="11" spans="1:29" x14ac:dyDescent="0.25">
      <c r="A11" s="98">
        <v>5</v>
      </c>
      <c r="B11" s="97">
        <f>C11*B4</f>
        <v>0.69313076555408915</v>
      </c>
      <c r="C11" s="97">
        <f>1/(1-D4*B4/(1-D4*B4/(1-D4*B4/(1-D4*B4))))</f>
        <v>1.6222121000702936</v>
      </c>
      <c r="D11" s="128">
        <f>C11*D4*C10</f>
        <v>1.4562331492201124</v>
      </c>
      <c r="E11" s="1">
        <f>D11*D4*C9</f>
        <v>1.2337528427310285</v>
      </c>
      <c r="F11" s="1">
        <f>E11*D4*C8</f>
        <v>0.93553739720652396</v>
      </c>
      <c r="G11" s="1">
        <f>F11*D4</f>
        <v>0.5358056036253156</v>
      </c>
      <c r="H11" s="1">
        <f>G11*D4</f>
        <v>0.3068692344459138</v>
      </c>
      <c r="I11" s="1"/>
      <c r="J11" s="1"/>
      <c r="K11" s="1"/>
      <c r="L11" s="1"/>
      <c r="M11" s="219"/>
      <c r="N11" s="236">
        <f>B11+H11</f>
        <v>1.0000000000000029</v>
      </c>
      <c r="P11">
        <f t="shared" si="4"/>
        <v>0.42727505578589536</v>
      </c>
      <c r="Q11">
        <f t="shared" si="4"/>
        <v>0.57272494421410514</v>
      </c>
      <c r="R11">
        <f t="shared" si="4"/>
        <v>1.1460887890704736</v>
      </c>
      <c r="S11">
        <f>A11*$J$4</f>
        <v>11.454498884282103</v>
      </c>
      <c r="T11" s="98">
        <f>SUM(C11:G11)</f>
        <v>5.783541092853274</v>
      </c>
      <c r="U11" s="239">
        <f>B11</f>
        <v>0.69313076555408915</v>
      </c>
      <c r="V11" s="97">
        <f>H11</f>
        <v>0.3068692344459138</v>
      </c>
      <c r="W11" s="158">
        <f>B11-H11</f>
        <v>0.38626153110817535</v>
      </c>
      <c r="X11" s="9">
        <f t="shared" si="0"/>
        <v>0.79438939976137635</v>
      </c>
      <c r="Y11" s="98">
        <f t="shared" si="1"/>
        <v>3.5150333035812227</v>
      </c>
      <c r="Z11" s="223">
        <f t="shared" si="2"/>
        <v>-2.7206439038198464</v>
      </c>
      <c r="AA11">
        <f>$A$6^A11</f>
        <v>1024</v>
      </c>
      <c r="AB11">
        <f>SUM(AA7:AA11)</f>
        <v>1364</v>
      </c>
      <c r="AC11">
        <f t="shared" si="3"/>
        <v>-1.994606967609858E-3</v>
      </c>
    </row>
    <row r="12" spans="1:29" x14ac:dyDescent="0.25">
      <c r="A12" s="98">
        <v>6</v>
      </c>
      <c r="B12" s="97">
        <f>C12*B4</f>
        <v>0.70855078378977332</v>
      </c>
      <c r="C12" s="97">
        <f>1/(1-D4*B4/(1-D4*B4/(1-D4*B4/(1-D4*B4/(1-D4*B4)))))</f>
        <v>1.6583013077759057</v>
      </c>
      <c r="D12" s="128">
        <f>C12*D4*C11</f>
        <v>1.5406967920584067</v>
      </c>
      <c r="E12" s="1">
        <f>D12*D4*C10</f>
        <v>1.3830581965177784</v>
      </c>
      <c r="F12" s="1">
        <f>E12*D4*C9</f>
        <v>1.1717574088531755</v>
      </c>
      <c r="G12" s="1">
        <f>F12*D4*C8</f>
        <v>0.88852713320551924</v>
      </c>
      <c r="H12" s="1">
        <f>G12*D4</f>
        <v>0.5088816527978498</v>
      </c>
      <c r="I12" s="1">
        <f>H12*D4</f>
        <v>0.29144921621023012</v>
      </c>
      <c r="J12" s="1"/>
      <c r="K12" s="1"/>
      <c r="L12" s="1"/>
      <c r="M12" s="219"/>
      <c r="N12" s="236">
        <f>B12+I12</f>
        <v>1.0000000000000036</v>
      </c>
      <c r="P12">
        <f t="shared" si="4"/>
        <v>0.42727505578589536</v>
      </c>
      <c r="Q12">
        <f t="shared" si="4"/>
        <v>0.57272494421410514</v>
      </c>
      <c r="R12">
        <f t="shared" si="4"/>
        <v>1.1460887890704736</v>
      </c>
      <c r="S12">
        <f>A12*$J$4</f>
        <v>13.745398661138523</v>
      </c>
      <c r="T12" s="98">
        <f>SUM(C12:H12)</f>
        <v>7.1512224912086362</v>
      </c>
      <c r="U12" s="239">
        <f>B12</f>
        <v>0.70855078378977332</v>
      </c>
      <c r="V12" s="97">
        <f>I12</f>
        <v>0.29144921621023012</v>
      </c>
      <c r="W12" s="158">
        <f>B12-I12</f>
        <v>0.4171015675795432</v>
      </c>
      <c r="X12" s="9">
        <f t="shared" si="0"/>
        <v>0.81206210978855631</v>
      </c>
      <c r="Y12" s="98">
        <f t="shared" si="1"/>
        <v>4.0060856662859692</v>
      </c>
      <c r="Z12" s="223">
        <f t="shared" si="2"/>
        <v>-3.1940235564974131</v>
      </c>
      <c r="AA12">
        <f>$A$6^A12</f>
        <v>4096</v>
      </c>
      <c r="AB12">
        <f>SUM(AA7:AA12)</f>
        <v>5460</v>
      </c>
      <c r="AC12">
        <f t="shared" si="3"/>
        <v>-5.8498599935850057E-4</v>
      </c>
    </row>
    <row r="13" spans="1:29" x14ac:dyDescent="0.25">
      <c r="A13" s="98">
        <v>7</v>
      </c>
      <c r="B13" s="97">
        <f>C13*B4</f>
        <v>0.71908186016284403</v>
      </c>
      <c r="C13" s="97">
        <f>1/(1-D4*B4/(1-D4*B4/(1-D4*B4/(1-D4*B4/(1-D4*B4/(1-D4*B4))))))</f>
        <v>1.6829483734785844</v>
      </c>
      <c r="D13" s="128">
        <f>C13*D4*C12</f>
        <v>1.5983810995528962</v>
      </c>
      <c r="E13" s="1">
        <f>D13*D4*C11</f>
        <v>1.4850260450380843</v>
      </c>
      <c r="F13" s="1">
        <f>E13*D4*C10</f>
        <v>1.3330834815903487</v>
      </c>
      <c r="G13" s="1">
        <f>F13*D4*C9</f>
        <v>1.1294177281231981</v>
      </c>
      <c r="H13" s="1">
        <f>G13*D4*C8</f>
        <v>0.85642154986923524</v>
      </c>
      <c r="I13" s="1">
        <f>H13*D4</f>
        <v>0.49049398437261521</v>
      </c>
      <c r="J13" s="1">
        <f>I13*D4</f>
        <v>0.28091813983716019</v>
      </c>
      <c r="K13" s="1"/>
      <c r="L13" s="1"/>
      <c r="M13" s="219"/>
      <c r="N13" s="236">
        <f>B13+J13</f>
        <v>1.0000000000000042</v>
      </c>
      <c r="P13">
        <f t="shared" si="4"/>
        <v>0.42727505578589536</v>
      </c>
      <c r="Q13">
        <f t="shared" si="4"/>
        <v>0.57272494421410514</v>
      </c>
      <c r="R13">
        <f t="shared" si="4"/>
        <v>1.1460887890704736</v>
      </c>
      <c r="S13">
        <f>A13*$J$4</f>
        <v>16.036298437994944</v>
      </c>
      <c r="T13" s="98">
        <f>SUM(C13:I13)</f>
        <v>8.5757722620249606</v>
      </c>
      <c r="U13" s="239">
        <f>B13</f>
        <v>0.71908186016284403</v>
      </c>
      <c r="V13" s="97">
        <f>J13</f>
        <v>0.28091813983716019</v>
      </c>
      <c r="W13" s="158">
        <f>B13-J13</f>
        <v>0.43816372032568385</v>
      </c>
      <c r="X13" s="9">
        <f t="shared" si="0"/>
        <v>0.82413165835657753</v>
      </c>
      <c r="Y13" s="98">
        <f t="shared" si="1"/>
        <v>4.5048871270750972</v>
      </c>
      <c r="Z13" s="223">
        <f t="shared" si="2"/>
        <v>-3.6807554687185196</v>
      </c>
      <c r="AA13">
        <f>$A$6^A13</f>
        <v>16384</v>
      </c>
      <c r="AB13">
        <f>SUM(AA7:AA13)</f>
        <v>21844</v>
      </c>
      <c r="AC13">
        <f t="shared" si="3"/>
        <v>-1.6850189840315508E-4</v>
      </c>
    </row>
    <row r="14" spans="1:29" x14ac:dyDescent="0.25">
      <c r="A14" s="98">
        <v>8</v>
      </c>
      <c r="B14" s="97">
        <f>C14*B4</f>
        <v>0.7264557873096863</v>
      </c>
      <c r="C14" s="97">
        <f>1/(1-D4*B4/(1-D4*B4/(1-D4*B4/(1-D4*B4/(1-D4*B4/(1-D4*B4/(1-D4*B4)))))))</f>
        <v>1.7002064067922289</v>
      </c>
      <c r="D14" s="128">
        <f>C14*D4*C13</f>
        <v>1.6387720212319106</v>
      </c>
      <c r="E14" s="1">
        <f>D14*D4*C12</f>
        <v>1.5564245858588217</v>
      </c>
      <c r="F14" s="1">
        <f>E14*D4*C11</f>
        <v>1.4460450313035462</v>
      </c>
      <c r="G14" s="1">
        <f>F14*D4*C10</f>
        <v>1.2980908660205479</v>
      </c>
      <c r="H14" s="1">
        <f>G14*D4*C9</f>
        <v>1.0997712124145309</v>
      </c>
      <c r="I14" s="1">
        <f>H14*D4*C8</f>
        <v>0.83394101472336779</v>
      </c>
      <c r="J14" s="1">
        <f>I14*D4</f>
        <v>0.47761882113529502</v>
      </c>
      <c r="K14" s="1">
        <f>J14*D4</f>
        <v>0.27354421269031848</v>
      </c>
      <c r="L14" s="1"/>
      <c r="M14" s="219"/>
      <c r="N14" s="236">
        <f>B14+K14</f>
        <v>1.0000000000000049</v>
      </c>
      <c r="P14">
        <f t="shared" si="4"/>
        <v>0.42727505578589536</v>
      </c>
      <c r="Q14">
        <f t="shared" si="4"/>
        <v>0.57272494421410514</v>
      </c>
      <c r="R14">
        <f t="shared" si="4"/>
        <v>1.1460887890704736</v>
      </c>
      <c r="S14">
        <f>A14*$J$4</f>
        <v>18.327198214851364</v>
      </c>
      <c r="T14" s="98">
        <f>SUM(C14:J14)</f>
        <v>10.050869959480249</v>
      </c>
      <c r="U14" s="239">
        <f>B14</f>
        <v>0.7264557873096863</v>
      </c>
      <c r="V14" s="97">
        <f>K14</f>
        <v>0.27354421269031848</v>
      </c>
      <c r="W14" s="158">
        <f>B14-K14</f>
        <v>0.45291157461936782</v>
      </c>
      <c r="X14" s="9">
        <f t="shared" si="0"/>
        <v>0.83258283359099594</v>
      </c>
      <c r="Y14" s="98">
        <f t="shared" si="1"/>
        <v>5.0132990065009269</v>
      </c>
      <c r="Z14" s="223">
        <f t="shared" si="2"/>
        <v>-4.1807161729099311</v>
      </c>
      <c r="AA14">
        <f>$A$6^A14</f>
        <v>65536</v>
      </c>
      <c r="AB14">
        <f>SUM(AA7:AA14)</f>
        <v>87380</v>
      </c>
      <c r="AC14">
        <f t="shared" si="3"/>
        <v>-4.7845229719729126E-5</v>
      </c>
    </row>
    <row r="15" spans="1:29" x14ac:dyDescent="0.25">
      <c r="A15" s="98">
        <v>9</v>
      </c>
      <c r="B15" s="97">
        <f>C15*B4</f>
        <v>0.73170973107770099</v>
      </c>
      <c r="C15" s="97">
        <f>1/(1-D4*B4/(1-D4*B4/(1-D4*B4/(1-D4*B4/(1-D4*B4/(1-D4*B4/(1-D4*B4/(1-D4*B4))))))))</f>
        <v>1.7125028039183168</v>
      </c>
      <c r="D15" s="128">
        <f>C15*D4*C14</f>
        <v>1.6675506661810535</v>
      </c>
      <c r="E15" s="1">
        <f>D15*D4*C13</f>
        <v>1.6072962463892735</v>
      </c>
      <c r="F15" s="1">
        <f>E15*D4*C12</f>
        <v>1.5265304522091574</v>
      </c>
      <c r="G15" s="1">
        <f>F15*D4*C11</f>
        <v>1.4182709497181101</v>
      </c>
      <c r="H15" s="1">
        <f>G15*D4*C10</f>
        <v>1.2731585293106298</v>
      </c>
      <c r="I15" s="1">
        <f>H15*D4*C9</f>
        <v>1.0786479868456977</v>
      </c>
      <c r="J15" s="1">
        <f>I15*D4*C8</f>
        <v>0.81792357039835339</v>
      </c>
      <c r="K15" s="1">
        <f>J15*D4</f>
        <v>0.46844523122779863</v>
      </c>
      <c r="L15" s="1">
        <f>K15*D4</f>
        <v>0.26829026892230456</v>
      </c>
      <c r="M15" s="219"/>
      <c r="N15" s="236">
        <f>B15+L15</f>
        <v>1.0000000000000056</v>
      </c>
      <c r="P15">
        <f t="shared" si="4"/>
        <v>0.42727505578589536</v>
      </c>
      <c r="Q15">
        <f t="shared" si="4"/>
        <v>0.57272494421410514</v>
      </c>
      <c r="R15">
        <f t="shared" si="4"/>
        <v>1.1460887890704736</v>
      </c>
      <c r="S15">
        <f>A15*$J$4</f>
        <v>20.618097991707785</v>
      </c>
      <c r="T15" s="98">
        <f>SUM(C15:K15)</f>
        <v>11.570326436198391</v>
      </c>
      <c r="U15" s="239">
        <f>B15</f>
        <v>0.73170973107770099</v>
      </c>
      <c r="V15" s="97">
        <f>L15</f>
        <v>0.26829026892230456</v>
      </c>
      <c r="W15" s="158">
        <f>B15-L15</f>
        <v>0.46341946215539642</v>
      </c>
      <c r="X15" s="9">
        <f t="shared" si="0"/>
        <v>0.83860431964192428</v>
      </c>
      <c r="Y15" s="98">
        <f t="shared" si="1"/>
        <v>5.5316350548617095</v>
      </c>
      <c r="Z15" s="223">
        <f t="shared" si="2"/>
        <v>-4.6930307352197849</v>
      </c>
      <c r="AA15">
        <f>$A$6^A15</f>
        <v>262144</v>
      </c>
      <c r="AB15">
        <f>SUM(AA7:AA15)</f>
        <v>349524</v>
      </c>
      <c r="AC15">
        <f t="shared" si="3"/>
        <v>-1.3426919854487202E-5</v>
      </c>
    </row>
    <row r="16" spans="1:29" ht="16.5" thickBot="1" x14ac:dyDescent="0.3">
      <c r="A16" s="99">
        <v>10</v>
      </c>
      <c r="B16" s="129">
        <f>C16*B4</f>
        <v>0.73549978474911348</v>
      </c>
      <c r="C16" s="129">
        <f>1/(1-D4*B4/(1-D4*B4/(1-D4*B4/(1-D4*B4/(1-D4*B4/(1-D4*B4/(1-D4*B4/(1-D4*B4/(1-D4*B4)))))))))</f>
        <v>1.7213730939576952</v>
      </c>
      <c r="D16" s="136">
        <f>C16*D4*C15</f>
        <v>1.6883108063279273</v>
      </c>
      <c r="E16" s="109">
        <f>D16*D4*C14</f>
        <v>1.6439936935408916</v>
      </c>
      <c r="F16" s="109">
        <f>E16*D4*C13</f>
        <v>1.5845904693063264</v>
      </c>
      <c r="G16" s="109">
        <f>F16*D4*C12</f>
        <v>1.5049656285271162</v>
      </c>
      <c r="H16" s="109">
        <f>G16*D4*C11</f>
        <v>1.3982354745529928</v>
      </c>
      <c r="I16" s="109">
        <f>H16*D4*C10</f>
        <v>1.2551730124386031</v>
      </c>
      <c r="J16" s="109">
        <f>I16*D4*C9</f>
        <v>1.063410260262744</v>
      </c>
      <c r="K16" s="109">
        <f>J16*D4*C8</f>
        <v>0.80636901702832386</v>
      </c>
      <c r="L16" s="109">
        <f>K16*D4</f>
        <v>0.46182765029352957</v>
      </c>
      <c r="M16" s="221">
        <f>L16*D4</f>
        <v>0.26450021525089296</v>
      </c>
      <c r="N16" s="237">
        <f>B16+M16</f>
        <v>1.0000000000000064</v>
      </c>
      <c r="P16">
        <f t="shared" si="4"/>
        <v>0.42727505578589536</v>
      </c>
      <c r="Q16">
        <f t="shared" si="4"/>
        <v>0.57272494421410514</v>
      </c>
      <c r="R16">
        <f t="shared" si="4"/>
        <v>1.1460887890704736</v>
      </c>
      <c r="S16">
        <f>A16*$J$4</f>
        <v>22.908997768564205</v>
      </c>
      <c r="T16" s="99">
        <f>SUM(C16:L16)</f>
        <v>13.128249106236149</v>
      </c>
      <c r="U16" s="415">
        <f>B16</f>
        <v>0.73549978474911348</v>
      </c>
      <c r="V16" s="129">
        <f>M16</f>
        <v>0.26450021525089296</v>
      </c>
      <c r="W16" s="159">
        <f>B16-M16</f>
        <v>0.47099956949822053</v>
      </c>
      <c r="X16" s="10">
        <f t="shared" si="0"/>
        <v>0.84294805766470549</v>
      </c>
      <c r="Y16" s="99">
        <f t="shared" si="1"/>
        <v>6.0594348409674588</v>
      </c>
      <c r="Z16" s="224">
        <f t="shared" si="2"/>
        <v>-5.2164867833027531</v>
      </c>
      <c r="AA16">
        <f>$A$6^A16</f>
        <v>1048576</v>
      </c>
      <c r="AB16">
        <f>SUM(AA7:AA16)</f>
        <v>1398100</v>
      </c>
      <c r="AC16">
        <f t="shared" si="3"/>
        <v>-3.73112565861008E-6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89" priority="13" operator="lessThanOrEqual">
      <formula>0</formula>
    </cfRule>
    <cfRule type="cellIs" dxfId="88" priority="14" operator="greaterThan">
      <formula>0</formula>
    </cfRule>
  </conditionalFormatting>
  <conditionalFormatting sqref="X7:Y16">
    <cfRule type="cellIs" dxfId="87" priority="1" operator="lessThanOrEqual">
      <formula>0</formula>
    </cfRule>
    <cfRule type="cellIs" dxfId="8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Analysis!W27</f>
        <v>0.4500823573859859</v>
      </c>
      <c r="C2" s="133" t="s">
        <v>123</v>
      </c>
      <c r="D2" s="138">
        <f>Analysis!X27</f>
        <v>0.54991764261401477</v>
      </c>
      <c r="E2" t="s">
        <v>93</v>
      </c>
      <c r="F2">
        <f>B2+D2</f>
        <v>1.0000000000000007</v>
      </c>
      <c r="G2" s="133" t="s">
        <v>46</v>
      </c>
      <c r="H2" s="138">
        <f>Analysis!Z27</f>
        <v>1.2072652895912785</v>
      </c>
      <c r="I2" t="s">
        <v>142</v>
      </c>
      <c r="J2" s="149">
        <f>Analysis!AA27</f>
        <v>2.7495882130700737</v>
      </c>
      <c r="K2" t="s">
        <v>47</v>
      </c>
      <c r="L2" s="149">
        <f>H2*B2-J2*D2</f>
        <v>-0.96867826076125874</v>
      </c>
      <c r="N2"/>
      <c r="O2"/>
    </row>
    <row r="4" spans="1:29" x14ac:dyDescent="0.25">
      <c r="A4" t="s">
        <v>120</v>
      </c>
      <c r="B4">
        <f>$B$2</f>
        <v>0.4500823573859859</v>
      </c>
      <c r="C4" t="s">
        <v>121</v>
      </c>
      <c r="D4">
        <f>$D$2</f>
        <v>0.54991764261401477</v>
      </c>
      <c r="E4" t="s">
        <v>129</v>
      </c>
      <c r="F4">
        <f>D4+B4</f>
        <v>1.0000000000000007</v>
      </c>
      <c r="G4" t="s">
        <v>46</v>
      </c>
      <c r="H4">
        <f>H2</f>
        <v>1.2072652895912785</v>
      </c>
      <c r="I4" t="s">
        <v>142</v>
      </c>
      <c r="J4">
        <f>J2</f>
        <v>2.7495882130700737</v>
      </c>
      <c r="K4" t="s">
        <v>47</v>
      </c>
      <c r="L4">
        <f>B4*H4-D4*J4</f>
        <v>-0.96867826076125874</v>
      </c>
    </row>
    <row r="5" spans="1:29" ht="16.5" thickBot="1" x14ac:dyDescent="0.3"/>
    <row r="6" spans="1:29" ht="16.5" thickBot="1" x14ac:dyDescent="0.3">
      <c r="A6" s="102">
        <v>5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0.4500823573859859</v>
      </c>
      <c r="C7" s="95">
        <v>1</v>
      </c>
      <c r="D7" s="22">
        <f>C7*D4</f>
        <v>0.54991764261401477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1.0000000000000007</v>
      </c>
      <c r="P7">
        <f>B4</f>
        <v>0.4500823573859859</v>
      </c>
      <c r="Q7">
        <f>D4</f>
        <v>0.54991764261401477</v>
      </c>
      <c r="R7">
        <f>H4</f>
        <v>1.2072652895912785</v>
      </c>
      <c r="S7">
        <f>A7*$J$4</f>
        <v>2.7495882130700737</v>
      </c>
      <c r="T7" s="239">
        <f>SUM(C7)</f>
        <v>1</v>
      </c>
      <c r="U7" s="100">
        <f>B7</f>
        <v>0.4500823573859859</v>
      </c>
      <c r="V7" s="95">
        <f>D7</f>
        <v>0.54991764261401477</v>
      </c>
      <c r="W7" s="157">
        <f>B7-D7</f>
        <v>-9.9835285228028869E-2</v>
      </c>
      <c r="X7" s="57">
        <f>U7*R7</f>
        <v>0.54336880752951755</v>
      </c>
      <c r="Y7" s="100">
        <f>S7*V7</f>
        <v>1.5120470682907763</v>
      </c>
      <c r="Z7" s="222">
        <f>X7-Y7</f>
        <v>-0.96867826076125874</v>
      </c>
      <c r="AA7">
        <f>$A$6^A7</f>
        <v>5</v>
      </c>
      <c r="AB7">
        <f>SUM(AA7)</f>
        <v>5</v>
      </c>
      <c r="AC7">
        <f>Z7/AB7</f>
        <v>-0.19373565215225175</v>
      </c>
    </row>
    <row r="8" spans="1:29" x14ac:dyDescent="0.25">
      <c r="A8" s="98">
        <v>2</v>
      </c>
      <c r="B8" s="97">
        <f>C8*B4</f>
        <v>0.59812263031323532</v>
      </c>
      <c r="C8" s="97">
        <f>1/(1-B4*D4)</f>
        <v>1.3289181868559483</v>
      </c>
      <c r="D8" s="128">
        <f>C8*D4</f>
        <v>0.73079555654271389</v>
      </c>
      <c r="E8" s="1">
        <f>D8*D4</f>
        <v>0.40187736968676618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1.0000000000000016</v>
      </c>
      <c r="P8">
        <f>P7</f>
        <v>0.4500823573859859</v>
      </c>
      <c r="Q8">
        <f>Q7</f>
        <v>0.54991764261401477</v>
      </c>
      <c r="R8">
        <f>R7</f>
        <v>1.2072652895912785</v>
      </c>
      <c r="S8">
        <f>A8*$J$4</f>
        <v>5.4991764261401475</v>
      </c>
      <c r="T8" s="98">
        <f>SUM(C8:D8)</f>
        <v>2.0597137433986621</v>
      </c>
      <c r="U8" s="239">
        <f>B8</f>
        <v>0.59812263031323532</v>
      </c>
      <c r="V8" s="97">
        <f>E8</f>
        <v>0.40187736968676618</v>
      </c>
      <c r="W8" s="158">
        <f>B8-E8</f>
        <v>0.19624526062646913</v>
      </c>
      <c r="X8" s="9">
        <f t="shared" ref="X8:X16" si="0">U8*R8</f>
        <v>0.72209269049620528</v>
      </c>
      <c r="Y8" s="98">
        <f t="shared" ref="Y8:Y16" si="1">S8*V8</f>
        <v>2.2099945575806736</v>
      </c>
      <c r="Z8" s="223">
        <f t="shared" ref="Z8:Z16" si="2">X8-Y8</f>
        <v>-1.4879018670844684</v>
      </c>
      <c r="AA8">
        <f>$A$6^A8</f>
        <v>25</v>
      </c>
      <c r="AB8">
        <f>SUM(AA7:AA8)</f>
        <v>30</v>
      </c>
      <c r="AC8">
        <f t="shared" ref="AC8:AC16" si="3">Z8/AB8</f>
        <v>-4.9596728902815614E-2</v>
      </c>
    </row>
    <row r="9" spans="1:29" x14ac:dyDescent="0.25">
      <c r="A9" s="98">
        <v>3</v>
      </c>
      <c r="B9" s="97">
        <f>C9*B4</f>
        <v>0.67068179850878029</v>
      </c>
      <c r="C9" s="97">
        <f>1/(1-D4*B4/(1-D4*B4))</f>
        <v>1.4901312782042924</v>
      </c>
      <c r="D9" s="128">
        <f>C9*D4*C8</f>
        <v>1.0889813167770115</v>
      </c>
      <c r="E9" s="1">
        <f>D9*(D4)</f>
        <v>0.59885003857271979</v>
      </c>
      <c r="F9" s="1">
        <f>E9*D4</f>
        <v>0.32931820149122187</v>
      </c>
      <c r="G9" s="1"/>
      <c r="H9" s="1"/>
      <c r="I9" s="1"/>
      <c r="J9" s="1"/>
      <c r="K9" s="1"/>
      <c r="L9" s="1"/>
      <c r="M9" s="219"/>
      <c r="N9" s="236">
        <f>B9+F9</f>
        <v>1.0000000000000022</v>
      </c>
      <c r="P9">
        <f t="shared" ref="P9:S16" si="4">P8</f>
        <v>0.4500823573859859</v>
      </c>
      <c r="Q9">
        <f t="shared" si="4"/>
        <v>0.54991764261401477</v>
      </c>
      <c r="R9">
        <f t="shared" si="4"/>
        <v>1.2072652895912785</v>
      </c>
      <c r="S9">
        <f>A9*$J$4</f>
        <v>8.2487646392102221</v>
      </c>
      <c r="T9" s="98">
        <f>SUM(C9:E9)</f>
        <v>3.1779626335540234</v>
      </c>
      <c r="U9" s="239">
        <f>B9</f>
        <v>0.67068179850878029</v>
      </c>
      <c r="V9" s="97">
        <f>F9</f>
        <v>0.32931820149122187</v>
      </c>
      <c r="W9" s="158">
        <f>B9-F9</f>
        <v>0.34136359701755842</v>
      </c>
      <c r="X9" s="9">
        <f t="shared" si="0"/>
        <v>0.80969085570030219</v>
      </c>
      <c r="Y9" s="98">
        <f t="shared" si="1"/>
        <v>2.7164683355090982</v>
      </c>
      <c r="Z9" s="223">
        <f t="shared" si="2"/>
        <v>-1.906777479808796</v>
      </c>
      <c r="AA9">
        <f>$A$6^A9</f>
        <v>125</v>
      </c>
      <c r="AB9">
        <f>SUM(AA7:AA9)</f>
        <v>155</v>
      </c>
      <c r="AC9">
        <f t="shared" si="3"/>
        <v>-1.2301790192314813E-2</v>
      </c>
    </row>
    <row r="10" spans="1:29" x14ac:dyDescent="0.25">
      <c r="A10" s="98">
        <v>4</v>
      </c>
      <c r="B10" s="97">
        <f>C10*B4</f>
        <v>0.71308055018969385</v>
      </c>
      <c r="C10" s="97">
        <f>1/(1-D4*B4/(1-D4*B4/(1-D4*B4)))</f>
        <v>1.5843334858339349</v>
      </c>
      <c r="D10" s="128">
        <f>C10*D4*C9</f>
        <v>1.2982812506307964</v>
      </c>
      <c r="E10" s="1">
        <f>D10*D4*C8</f>
        <v>0.94877816910370338</v>
      </c>
      <c r="F10" s="1">
        <f>E10*D4</f>
        <v>0.52174985411714958</v>
      </c>
      <c r="G10" s="1">
        <f>F10*D4</f>
        <v>0.28691944981030898</v>
      </c>
      <c r="H10" s="1"/>
      <c r="I10" s="1"/>
      <c r="J10" s="1"/>
      <c r="K10" s="1"/>
      <c r="L10" s="1"/>
      <c r="M10" s="219"/>
      <c r="N10" s="236">
        <f>B10+G10</f>
        <v>1.0000000000000029</v>
      </c>
      <c r="P10">
        <f t="shared" si="4"/>
        <v>0.4500823573859859</v>
      </c>
      <c r="Q10">
        <f t="shared" si="4"/>
        <v>0.54991764261401477</v>
      </c>
      <c r="R10">
        <f t="shared" si="4"/>
        <v>1.2072652895912785</v>
      </c>
      <c r="S10">
        <f>A10*$J$4</f>
        <v>10.998352852280295</v>
      </c>
      <c r="T10" s="98">
        <f>SUM(C10:F10)</f>
        <v>4.3531427596855838</v>
      </c>
      <c r="U10" s="239">
        <f>B10</f>
        <v>0.71308055018969385</v>
      </c>
      <c r="V10" s="97">
        <f>G10</f>
        <v>0.28691944981030898</v>
      </c>
      <c r="W10" s="158">
        <f>B10-G10</f>
        <v>0.42616110037938487</v>
      </c>
      <c r="X10" s="9">
        <f t="shared" si="0"/>
        <v>0.86087739692666898</v>
      </c>
      <c r="Y10" s="98">
        <f t="shared" si="1"/>
        <v>3.1556413491959048</v>
      </c>
      <c r="Z10" s="223">
        <f t="shared" si="2"/>
        <v>-2.2947639522692356</v>
      </c>
      <c r="AA10">
        <f>$A$6^A10</f>
        <v>625</v>
      </c>
      <c r="AB10">
        <f>SUM(AA7:AA10)</f>
        <v>780</v>
      </c>
      <c r="AC10">
        <f t="shared" si="3"/>
        <v>-2.9420050670118407E-3</v>
      </c>
    </row>
    <row r="11" spans="1:29" x14ac:dyDescent="0.25">
      <c r="A11" s="98">
        <v>5</v>
      </c>
      <c r="B11" s="97">
        <f>C11*B4</f>
        <v>0.74043214076917907</v>
      </c>
      <c r="C11" s="97">
        <f>1/(1-D4*B4/(1-D4*B4/(1-D4*B4/(1-D4*B4))))</f>
        <v>1.6451036762904978</v>
      </c>
      <c r="D11" s="128">
        <f>C11*D4*C10</f>
        <v>1.433301407407231</v>
      </c>
      <c r="E11" s="1">
        <f>D11*D4*C9</f>
        <v>1.174518092546702</v>
      </c>
      <c r="F11" s="1">
        <f>E11*D4*C8</f>
        <v>0.85833260311215387</v>
      </c>
      <c r="G11" s="1">
        <f>F11*D4</f>
        <v>0.47201224168218642</v>
      </c>
      <c r="H11" s="1">
        <f>G11*D4</f>
        <v>0.25956785923082454</v>
      </c>
      <c r="I11" s="1"/>
      <c r="J11" s="1"/>
      <c r="K11" s="1"/>
      <c r="L11" s="1"/>
      <c r="M11" s="219"/>
      <c r="N11" s="236">
        <f>B11+H11</f>
        <v>1.0000000000000036</v>
      </c>
      <c r="P11">
        <f t="shared" si="4"/>
        <v>0.4500823573859859</v>
      </c>
      <c r="Q11">
        <f t="shared" si="4"/>
        <v>0.54991764261401477</v>
      </c>
      <c r="R11">
        <f t="shared" si="4"/>
        <v>1.2072652895912785</v>
      </c>
      <c r="S11">
        <f>A11*$J$4</f>
        <v>13.747941065350368</v>
      </c>
      <c r="T11" s="98">
        <f>SUM(C11:G11)</f>
        <v>5.5832680210387711</v>
      </c>
      <c r="U11" s="239">
        <f>B11</f>
        <v>0.74043214076917907</v>
      </c>
      <c r="V11" s="97">
        <f>H11</f>
        <v>0.25956785923082454</v>
      </c>
      <c r="W11" s="158">
        <f>B11-H11</f>
        <v>0.48086428153835453</v>
      </c>
      <c r="X11" s="9">
        <f t="shared" si="0"/>
        <v>0.89389802284839326</v>
      </c>
      <c r="Y11" s="98">
        <f t="shared" si="1"/>
        <v>3.5685236311645361</v>
      </c>
      <c r="Z11" s="223">
        <f t="shared" si="2"/>
        <v>-2.674625608316143</v>
      </c>
      <c r="AA11">
        <f>$A$6^A11</f>
        <v>3125</v>
      </c>
      <c r="AB11">
        <f>SUM(AA7:AA11)</f>
        <v>3905</v>
      </c>
      <c r="AC11">
        <f t="shared" si="3"/>
        <v>-6.8492333119491496E-4</v>
      </c>
    </row>
    <row r="12" spans="1:29" x14ac:dyDescent="0.25">
      <c r="A12" s="98">
        <v>6</v>
      </c>
      <c r="B12" s="97">
        <f>C12*B4</f>
        <v>0.75921839675885605</v>
      </c>
      <c r="C12" s="97">
        <f>1/(1-D4*B4/(1-D4*B4/(1-D4*B4/(1-D4*B4/(1-D4*B4)))))</f>
        <v>1.686843272791869</v>
      </c>
      <c r="D12" s="128">
        <f>C12*D4*C11</f>
        <v>1.5260390937804287</v>
      </c>
      <c r="E12" s="1">
        <f>D12*D4*C10</f>
        <v>1.3295660403640772</v>
      </c>
      <c r="F12" s="1">
        <f>E12*D4*C9</f>
        <v>1.0895121999971666</v>
      </c>
      <c r="G12" s="1">
        <f>F12*D4*C8</f>
        <v>0.796210674557006</v>
      </c>
      <c r="H12" s="1">
        <f>G12*D4</f>
        <v>0.43785029717650326</v>
      </c>
      <c r="I12" s="1">
        <f>H12*D4</f>
        <v>0.24078160324114847</v>
      </c>
      <c r="J12" s="1"/>
      <c r="K12" s="1"/>
      <c r="L12" s="1"/>
      <c r="M12" s="219"/>
      <c r="N12" s="236">
        <f>B12+I12</f>
        <v>1.0000000000000044</v>
      </c>
      <c r="P12">
        <f t="shared" si="4"/>
        <v>0.4500823573859859</v>
      </c>
      <c r="Q12">
        <f t="shared" si="4"/>
        <v>0.54991764261401477</v>
      </c>
      <c r="R12">
        <f t="shared" si="4"/>
        <v>1.2072652895912785</v>
      </c>
      <c r="S12">
        <f>A12*$J$4</f>
        <v>16.497529278420444</v>
      </c>
      <c r="T12" s="98">
        <f>SUM(C12:H12)</f>
        <v>6.8660215786670502</v>
      </c>
      <c r="U12" s="239">
        <f>B12</f>
        <v>0.75921839675885605</v>
      </c>
      <c r="V12" s="97">
        <f>I12</f>
        <v>0.24078160324114847</v>
      </c>
      <c r="W12" s="158">
        <f>B12-I12</f>
        <v>0.51843679351770755</v>
      </c>
      <c r="X12" s="9">
        <f t="shared" si="0"/>
        <v>0.91657801762610658</v>
      </c>
      <c r="Y12" s="98">
        <f t="shared" si="1"/>
        <v>3.972301549175862</v>
      </c>
      <c r="Z12" s="223">
        <f t="shared" si="2"/>
        <v>-3.0557235315497553</v>
      </c>
      <c r="AA12">
        <f>$A$6^A12</f>
        <v>15625</v>
      </c>
      <c r="AB12">
        <f>SUM(AA7:AA12)</f>
        <v>19530</v>
      </c>
      <c r="AC12">
        <f t="shared" si="3"/>
        <v>-1.5646305845108834E-4</v>
      </c>
    </row>
    <row r="13" spans="1:29" x14ac:dyDescent="0.25">
      <c r="A13" s="98">
        <v>7</v>
      </c>
      <c r="B13" s="97">
        <f>C13*B4</f>
        <v>0.77268364430570824</v>
      </c>
      <c r="C13" s="97">
        <f>1/(1-D4*B4/(1-D4*B4/(1-D4*B4/(1-D4*B4/(1-D4*B4/(1-D4*B4))))))</f>
        <v>1.71676056976182</v>
      </c>
      <c r="D13" s="128">
        <f>C13*D4*C12</f>
        <v>1.5925098107036748</v>
      </c>
      <c r="E13" s="1">
        <f>D13*D4*C11</f>
        <v>1.44069829578206</v>
      </c>
      <c r="F13" s="1">
        <f>E13*D4*C10</f>
        <v>1.2552126195777764</v>
      </c>
      <c r="G13" s="1">
        <f>F13*D4*C9</f>
        <v>1.0285833280202508</v>
      </c>
      <c r="H13" s="1">
        <f>G13*D4*C8</f>
        <v>0.75168412565111598</v>
      </c>
      <c r="I13" s="1">
        <f>H13*D4</f>
        <v>0.41336436236843854</v>
      </c>
      <c r="J13" s="1">
        <f>I13*D4</f>
        <v>0.22731635569429709</v>
      </c>
      <c r="K13" s="1"/>
      <c r="L13" s="1"/>
      <c r="M13" s="219"/>
      <c r="N13" s="236">
        <f>B13+J13</f>
        <v>1.0000000000000053</v>
      </c>
      <c r="P13">
        <f t="shared" si="4"/>
        <v>0.4500823573859859</v>
      </c>
      <c r="Q13">
        <f t="shared" si="4"/>
        <v>0.54991764261401477</v>
      </c>
      <c r="R13">
        <f t="shared" si="4"/>
        <v>1.2072652895912785</v>
      </c>
      <c r="S13">
        <f>A13*$J$4</f>
        <v>19.247117491490517</v>
      </c>
      <c r="T13" s="98">
        <f>SUM(C13:I13)</f>
        <v>8.1988131118651353</v>
      </c>
      <c r="U13" s="239">
        <f>B13</f>
        <v>0.77268364430570824</v>
      </c>
      <c r="V13" s="97">
        <f>J13</f>
        <v>0.22731635569429709</v>
      </c>
      <c r="W13" s="158">
        <f>B13-J13</f>
        <v>0.54536728861141115</v>
      </c>
      <c r="X13" s="9">
        <f t="shared" si="0"/>
        <v>0.93283414360517536</v>
      </c>
      <c r="Y13" s="98">
        <f t="shared" si="1"/>
        <v>4.3751846057855852</v>
      </c>
      <c r="Z13" s="223">
        <f t="shared" si="2"/>
        <v>-3.4423504621804097</v>
      </c>
      <c r="AA13">
        <f>$A$6^A13</f>
        <v>78125</v>
      </c>
      <c r="AB13">
        <f>SUM(AA7:AA13)</f>
        <v>97655</v>
      </c>
      <c r="AC13">
        <f t="shared" si="3"/>
        <v>-3.5250119934262557E-5</v>
      </c>
    </row>
    <row r="14" spans="1:29" x14ac:dyDescent="0.25">
      <c r="A14" s="98">
        <v>8</v>
      </c>
      <c r="B14" s="97">
        <f>C14*B4</f>
        <v>0.78263265017244499</v>
      </c>
      <c r="C14" s="97">
        <f>1/(1-D4*B4/(1-D4*B4/(1-D4*B4/(1-D4*B4/(1-D4*B4/(1-D4*B4/(1-D4*B4)))))))</f>
        <v>1.7388654261363714</v>
      </c>
      <c r="D14" s="128">
        <f>C14*D4*C13</f>
        <v>1.6416227252887592</v>
      </c>
      <c r="E14" s="1">
        <f>D14*D4*C12</f>
        <v>1.5228100770389639</v>
      </c>
      <c r="F14" s="1">
        <f>E14*D4*C11</f>
        <v>1.3776429307021787</v>
      </c>
      <c r="G14" s="1">
        <f>F14*D4*C10</f>
        <v>1.2002754476438102</v>
      </c>
      <c r="H14" s="1">
        <f>G14*D4*C9</f>
        <v>0.98356509106301926</v>
      </c>
      <c r="I14" s="1">
        <f>H14*D4*C8</f>
        <v>0.71878499811938423</v>
      </c>
      <c r="J14" s="1">
        <f>I14*D4</f>
        <v>0.39527255171213083</v>
      </c>
      <c r="K14" s="1">
        <f>J14*D4</f>
        <v>0.21736734982756123</v>
      </c>
      <c r="L14" s="1"/>
      <c r="M14" s="219"/>
      <c r="N14" s="236">
        <f>B14+K14</f>
        <v>1.0000000000000062</v>
      </c>
      <c r="P14">
        <f t="shared" si="4"/>
        <v>0.4500823573859859</v>
      </c>
      <c r="Q14">
        <f t="shared" si="4"/>
        <v>0.54991764261401477</v>
      </c>
      <c r="R14">
        <f t="shared" si="4"/>
        <v>1.2072652895912785</v>
      </c>
      <c r="S14">
        <f>A14*$J$4</f>
        <v>21.99670570456059</v>
      </c>
      <c r="T14" s="98">
        <f>SUM(C14:J14)</f>
        <v>9.578839247704618</v>
      </c>
      <c r="U14" s="239">
        <f>B14</f>
        <v>0.78263265017244499</v>
      </c>
      <c r="V14" s="97">
        <f>K14</f>
        <v>0.21736734982756123</v>
      </c>
      <c r="W14" s="158">
        <f>B14-K14</f>
        <v>0.56526530034488376</v>
      </c>
      <c r="X14" s="9">
        <f t="shared" si="0"/>
        <v>0.94484523305402657</v>
      </c>
      <c r="Y14" s="98">
        <f t="shared" si="1"/>
        <v>4.7813656239371332</v>
      </c>
      <c r="Z14" s="223">
        <f t="shared" si="2"/>
        <v>-3.8365203908831065</v>
      </c>
      <c r="AA14">
        <f>$A$6^A14</f>
        <v>390625</v>
      </c>
      <c r="AB14">
        <f>SUM(AA7:AA14)</f>
        <v>488280</v>
      </c>
      <c r="AC14">
        <f t="shared" si="3"/>
        <v>-7.8572138749961227E-6</v>
      </c>
    </row>
    <row r="15" spans="1:29" x14ac:dyDescent="0.25">
      <c r="A15" s="98">
        <v>9</v>
      </c>
      <c r="B15" s="97">
        <f>C15*B4</f>
        <v>0.79014979197162261</v>
      </c>
      <c r="C15" s="97">
        <f>1/(1-D4*B4/(1-D4*B4/(1-D4*B4/(1-D4*B4/(1-D4*B4/(1-D4*B4/(1-D4*B4/(1-D4*B4))))))))</f>
        <v>1.7555671290043446</v>
      </c>
      <c r="D15" s="128">
        <f>C15*D4*C14</f>
        <v>1.678730829158847</v>
      </c>
      <c r="E15" s="1">
        <f>D15*D4*C13</f>
        <v>1.5848510398606752</v>
      </c>
      <c r="F15" s="1">
        <f>E15*D4*C12</f>
        <v>1.4701472493815522</v>
      </c>
      <c r="G15" s="1">
        <f>F15*D4*C11</f>
        <v>1.3300003695404536</v>
      </c>
      <c r="H15" s="1">
        <f>G15*D4*C10</f>
        <v>1.158766726370047</v>
      </c>
      <c r="I15" s="1">
        <f>H15*D4*C9</f>
        <v>0.94955079101240802</v>
      </c>
      <c r="J15" s="1">
        <f>I15*D4*C8</f>
        <v>0.69392749878348703</v>
      </c>
      <c r="K15" s="1">
        <f>J15*D4</f>
        <v>0.38160297427605477</v>
      </c>
      <c r="L15" s="1">
        <f>K15*D4</f>
        <v>0.20985020802838456</v>
      </c>
      <c r="M15" s="219"/>
      <c r="N15" s="236">
        <f>B15+L15</f>
        <v>1.0000000000000071</v>
      </c>
      <c r="P15">
        <f t="shared" si="4"/>
        <v>0.4500823573859859</v>
      </c>
      <c r="Q15">
        <f t="shared" si="4"/>
        <v>0.54991764261401477</v>
      </c>
      <c r="R15">
        <f t="shared" si="4"/>
        <v>1.2072652895912785</v>
      </c>
      <c r="S15">
        <f>A15*$J$4</f>
        <v>24.746293917630663</v>
      </c>
      <c r="T15" s="98">
        <f>SUM(C15:K15)</f>
        <v>11.003144607387869</v>
      </c>
      <c r="U15" s="239">
        <f>B15</f>
        <v>0.79014979197162261</v>
      </c>
      <c r="V15" s="97">
        <f>L15</f>
        <v>0.20985020802838456</v>
      </c>
      <c r="W15" s="158">
        <f>B15-L15</f>
        <v>0.58029958394323811</v>
      </c>
      <c r="X15" s="9">
        <f t="shared" si="0"/>
        <v>0.95392041742510947</v>
      </c>
      <c r="Y15" s="98">
        <f t="shared" si="1"/>
        <v>5.1930149265463417</v>
      </c>
      <c r="Z15" s="223">
        <f t="shared" si="2"/>
        <v>-4.239094509121232</v>
      </c>
      <c r="AA15">
        <f>$A$6^A15</f>
        <v>1953125</v>
      </c>
      <c r="AB15">
        <f>SUM(AA7:AA15)</f>
        <v>2441405</v>
      </c>
      <c r="AC15">
        <f t="shared" si="3"/>
        <v>-1.7363339999390645E-6</v>
      </c>
    </row>
    <row r="16" spans="1:29" ht="16.5" thickBot="1" x14ac:dyDescent="0.3">
      <c r="A16" s="99">
        <v>10</v>
      </c>
      <c r="B16" s="129">
        <f>C16*B4</f>
        <v>0.79592596921518055</v>
      </c>
      <c r="C16" s="129">
        <f>1/(1-D4*B4/(1-D4*B4/(1-D4*B4/(1-D4*B4/(1-D4*B4/(1-D4*B4/(1-D4*B4/(1-D4*B4/(1-D4*B4)))))))))</f>
        <v>1.7684007296749089</v>
      </c>
      <c r="D16" s="136">
        <f>C16*D4*C15</f>
        <v>1.707244723249475</v>
      </c>
      <c r="E16" s="109">
        <f>D16*D4*C14</f>
        <v>1.6325233609626126</v>
      </c>
      <c r="F16" s="109">
        <f>E16*D4*C13</f>
        <v>1.5412276353528633</v>
      </c>
      <c r="G16" s="109">
        <f>F16*D4*C12</f>
        <v>1.4296810941828553</v>
      </c>
      <c r="H16" s="109">
        <f>G16*D4*C11</f>
        <v>1.2933917907802044</v>
      </c>
      <c r="I16" s="109">
        <f>H16*D4*C10</f>
        <v>1.1268713946554163</v>
      </c>
      <c r="J16" s="109">
        <f>I16*D4*C9</f>
        <v>0.92341417803413817</v>
      </c>
      <c r="K16" s="109">
        <f>J16*D4*C8</f>
        <v>0.67482697815589066</v>
      </c>
      <c r="L16" s="109">
        <f>K16*D4</f>
        <v>0.37109926099982665</v>
      </c>
      <c r="M16" s="221">
        <f>L16*D4</f>
        <v>0.20407403078482766</v>
      </c>
      <c r="N16" s="237">
        <f>B16+M16</f>
        <v>1.0000000000000082</v>
      </c>
      <c r="P16">
        <f t="shared" si="4"/>
        <v>0.4500823573859859</v>
      </c>
      <c r="Q16">
        <f t="shared" si="4"/>
        <v>0.54991764261401477</v>
      </c>
      <c r="R16">
        <f t="shared" si="4"/>
        <v>1.2072652895912785</v>
      </c>
      <c r="S16">
        <f>A16*$J$4</f>
        <v>27.495882130700736</v>
      </c>
      <c r="T16" s="99">
        <f>SUM(C16:L16)</f>
        <v>12.468681146048191</v>
      </c>
      <c r="U16" s="415">
        <f>B16</f>
        <v>0.79592596921518055</v>
      </c>
      <c r="V16" s="129">
        <f>M16</f>
        <v>0.20407403078482766</v>
      </c>
      <c r="W16" s="159">
        <f>B16-M16</f>
        <v>0.59185193843035289</v>
      </c>
      <c r="X16" s="10">
        <f t="shared" si="0"/>
        <v>0.96089379571778399</v>
      </c>
      <c r="Y16" s="99">
        <f t="shared" si="1"/>
        <v>5.6111954963966149</v>
      </c>
      <c r="Z16" s="224">
        <f t="shared" si="2"/>
        <v>-4.6503017006788312</v>
      </c>
      <c r="AA16">
        <f>$A$6^A16</f>
        <v>9765625</v>
      </c>
      <c r="AB16">
        <f>SUM(AA7:AA16)</f>
        <v>12207030</v>
      </c>
      <c r="AC16">
        <f t="shared" si="3"/>
        <v>-3.809527543291719E-7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85" priority="13" operator="lessThanOrEqual">
      <formula>0</formula>
    </cfRule>
    <cfRule type="cellIs" dxfId="84" priority="14" operator="greaterThan">
      <formula>0</formula>
    </cfRule>
  </conditionalFormatting>
  <conditionalFormatting sqref="X7:Y16">
    <cfRule type="cellIs" dxfId="83" priority="1" operator="lessThanOrEqual">
      <formula>0</formula>
    </cfRule>
    <cfRule type="cellIs" dxfId="8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Analysis!W28</f>
        <v>0.46511416427474456</v>
      </c>
      <c r="C2" s="133" t="s">
        <v>123</v>
      </c>
      <c r="D2" s="138">
        <f>Analysis!X28</f>
        <v>0.53488583572525583</v>
      </c>
      <c r="E2" t="s">
        <v>93</v>
      </c>
      <c r="F2">
        <f>B2+D2</f>
        <v>1.0000000000000004</v>
      </c>
      <c r="G2" s="133" t="s">
        <v>46</v>
      </c>
      <c r="H2" s="138">
        <f>Analysis!Z28</f>
        <v>1.2475854185606405</v>
      </c>
      <c r="I2" t="s">
        <v>142</v>
      </c>
      <c r="J2" s="149">
        <f>Analysis!AA28</f>
        <v>3.2093150143515352</v>
      </c>
      <c r="K2" t="s">
        <v>47</v>
      </c>
      <c r="L2" s="149">
        <f>H2*B2-J2*D2</f>
        <v>-1.1363474942418426</v>
      </c>
      <c r="N2"/>
      <c r="O2"/>
    </row>
    <row r="4" spans="1:29" x14ac:dyDescent="0.25">
      <c r="A4" t="s">
        <v>120</v>
      </c>
      <c r="B4">
        <f>$B$2</f>
        <v>0.46511416427474456</v>
      </c>
      <c r="C4" t="s">
        <v>121</v>
      </c>
      <c r="D4">
        <f>$D$2</f>
        <v>0.53488583572525583</v>
      </c>
      <c r="E4" t="s">
        <v>129</v>
      </c>
      <c r="F4">
        <f>D4+B4</f>
        <v>1.0000000000000004</v>
      </c>
      <c r="G4" t="s">
        <v>46</v>
      </c>
      <c r="H4">
        <f>H2</f>
        <v>1.2475854185606405</v>
      </c>
      <c r="I4" t="s">
        <v>142</v>
      </c>
      <c r="J4">
        <f>J2</f>
        <v>3.2093150143515352</v>
      </c>
      <c r="K4" t="s">
        <v>47</v>
      </c>
      <c r="L4">
        <f>B4*H4-D4*J4</f>
        <v>-1.1363474942418426</v>
      </c>
    </row>
    <row r="5" spans="1:29" ht="16.5" thickBot="1" x14ac:dyDescent="0.3"/>
    <row r="6" spans="1:29" ht="16.5" thickBot="1" x14ac:dyDescent="0.3">
      <c r="A6" s="102">
        <v>6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0.46511416427474456</v>
      </c>
      <c r="C7" s="95">
        <v>1</v>
      </c>
      <c r="D7" s="22">
        <f>C7*D4</f>
        <v>0.53488583572525583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1.0000000000000004</v>
      </c>
      <c r="P7">
        <f>B4</f>
        <v>0.46511416427474456</v>
      </c>
      <c r="Q7">
        <f>D4</f>
        <v>0.53488583572525583</v>
      </c>
      <c r="R7">
        <f>H4</f>
        <v>1.2475854185606405</v>
      </c>
      <c r="S7">
        <f>A7*$J$4</f>
        <v>3.2093150143515352</v>
      </c>
      <c r="T7" s="239">
        <f>SUM(C7)</f>
        <v>1</v>
      </c>
      <c r="U7" s="100">
        <f>B7</f>
        <v>0.46511416427474456</v>
      </c>
      <c r="V7" s="95">
        <f>D7</f>
        <v>0.53488583572525583</v>
      </c>
      <c r="W7" s="157">
        <f>B7-D7</f>
        <v>-6.9771671450511275E-2</v>
      </c>
      <c r="X7" s="57">
        <f>U7*R7</f>
        <v>0.58026964931518976</v>
      </c>
      <c r="Y7" s="100">
        <f>S7*V7</f>
        <v>1.7166171435570323</v>
      </c>
      <c r="Z7" s="222">
        <f>X7-Y7</f>
        <v>-1.1363474942418426</v>
      </c>
      <c r="AA7">
        <f>$A$6^A7</f>
        <v>6</v>
      </c>
      <c r="AB7">
        <f>SUM(AA7)</f>
        <v>6</v>
      </c>
      <c r="AC7">
        <f>Z7/AB7</f>
        <v>-0.1893912490403071</v>
      </c>
    </row>
    <row r="8" spans="1:29" x14ac:dyDescent="0.25">
      <c r="A8" s="98">
        <v>2</v>
      </c>
      <c r="B8" s="97">
        <f>C8*B4</f>
        <v>0.6191475311952036</v>
      </c>
      <c r="C8" s="97">
        <f>1/(1-B4*D4)</f>
        <v>1.3311732446605755</v>
      </c>
      <c r="D8" s="128">
        <f>C8*D4</f>
        <v>0.71202571346537236</v>
      </c>
      <c r="E8" s="1">
        <f>D8*D4</f>
        <v>0.38085246880479723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1.0000000000000009</v>
      </c>
      <c r="P8">
        <f>P7</f>
        <v>0.46511416427474456</v>
      </c>
      <c r="Q8">
        <f>Q7</f>
        <v>0.53488583572525583</v>
      </c>
      <c r="R8">
        <f>R7</f>
        <v>1.2475854185606405</v>
      </c>
      <c r="S8">
        <f>A8*$J$4</f>
        <v>6.4186300287030704</v>
      </c>
      <c r="T8" s="98">
        <f>SUM(C8:D8)</f>
        <v>2.0431989581259478</v>
      </c>
      <c r="U8" s="239">
        <f>B8</f>
        <v>0.6191475311952036</v>
      </c>
      <c r="V8" s="97">
        <f>E8</f>
        <v>0.38085246880479723</v>
      </c>
      <c r="W8" s="158">
        <f>B8-E8</f>
        <v>0.23829506239040638</v>
      </c>
      <c r="X8" s="9">
        <f t="shared" ref="X8:X16" si="0">U8*R8</f>
        <v>0.77243943185695529</v>
      </c>
      <c r="Y8" s="98">
        <f t="shared" ref="Y8:Y16" si="1">S8*V8</f>
        <v>2.4445510927761709</v>
      </c>
      <c r="Z8" s="223">
        <f t="shared" ref="Z8:Z16" si="2">X8-Y8</f>
        <v>-1.6721116609192155</v>
      </c>
      <c r="AA8">
        <f>$A$6^A8</f>
        <v>36</v>
      </c>
      <c r="AB8">
        <f>SUM(AA7:AA8)</f>
        <v>42</v>
      </c>
      <c r="AC8">
        <f t="shared" ref="AC8:AC16" si="3">Z8/AB8</f>
        <v>-3.9812182402838465E-2</v>
      </c>
    </row>
    <row r="9" spans="1:29" x14ac:dyDescent="0.25">
      <c r="A9" s="98">
        <v>3</v>
      </c>
      <c r="B9" s="97">
        <f>C9*B4</f>
        <v>0.69541799959647632</v>
      </c>
      <c r="C9" s="97">
        <f>1/(1-D4*B4/(1-D4*B4))</f>
        <v>1.4951554973193431</v>
      </c>
      <c r="D9" s="128">
        <f>C9*D4*C8</f>
        <v>1.0645891597204789</v>
      </c>
      <c r="E9" s="1">
        <f>D9*(D4)</f>
        <v>0.56943366240113624</v>
      </c>
      <c r="F9" s="1">
        <f>E9*D4</f>
        <v>0.30458200040352496</v>
      </c>
      <c r="G9" s="1"/>
      <c r="H9" s="1"/>
      <c r="I9" s="1"/>
      <c r="J9" s="1"/>
      <c r="K9" s="1"/>
      <c r="L9" s="1"/>
      <c r="M9" s="219"/>
      <c r="N9" s="236">
        <f>B9+F9</f>
        <v>1.0000000000000013</v>
      </c>
      <c r="P9">
        <f t="shared" ref="P9:S16" si="4">P8</f>
        <v>0.46511416427474456</v>
      </c>
      <c r="Q9">
        <f t="shared" si="4"/>
        <v>0.53488583572525583</v>
      </c>
      <c r="R9">
        <f t="shared" si="4"/>
        <v>1.2475854185606405</v>
      </c>
      <c r="S9">
        <f>A9*$J$4</f>
        <v>9.6279450430546056</v>
      </c>
      <c r="T9" s="98">
        <f>SUM(C9:E9)</f>
        <v>3.1291783194409581</v>
      </c>
      <c r="U9" s="239">
        <f>B9</f>
        <v>0.69541799959647632</v>
      </c>
      <c r="V9" s="97">
        <f>F9</f>
        <v>0.30458200040352496</v>
      </c>
      <c r="W9" s="158">
        <f>B9-F9</f>
        <v>0.39083599919295137</v>
      </c>
      <c r="X9" s="9">
        <f t="shared" si="0"/>
        <v>0.86759335610117327</v>
      </c>
      <c r="Y9" s="98">
        <f t="shared" si="1"/>
        <v>2.932498760988774</v>
      </c>
      <c r="Z9" s="223">
        <f t="shared" si="2"/>
        <v>-2.0649054048876008</v>
      </c>
      <c r="AA9">
        <f>$A$6^A9</f>
        <v>216</v>
      </c>
      <c r="AB9">
        <f>SUM(AA7:AA9)</f>
        <v>258</v>
      </c>
      <c r="AC9">
        <f t="shared" si="3"/>
        <v>-8.0035093212697701E-3</v>
      </c>
    </row>
    <row r="10" spans="1:29" x14ac:dyDescent="0.25">
      <c r="A10" s="98">
        <v>4</v>
      </c>
      <c r="B10" s="97">
        <f>C10*B4</f>
        <v>0.74059137280789078</v>
      </c>
      <c r="C10" s="97">
        <f>1/(1-D4*B4/(1-D4*B4/(1-D4*B4)))</f>
        <v>1.5922786913245257</v>
      </c>
      <c r="D10" s="128">
        <f>C10*D4*C9</f>
        <v>1.2734049762773181</v>
      </c>
      <c r="E10" s="1">
        <f>D10*D4*C8</f>
        <v>0.9066970867642129</v>
      </c>
      <c r="F10" s="1">
        <f>E10*D4</f>
        <v>0.4849794290035308</v>
      </c>
      <c r="G10" s="1">
        <f>F10*D4</f>
        <v>0.25940862719211094</v>
      </c>
      <c r="H10" s="1"/>
      <c r="I10" s="1"/>
      <c r="J10" s="1"/>
      <c r="K10" s="1"/>
      <c r="L10" s="1"/>
      <c r="M10" s="219"/>
      <c r="N10" s="236">
        <f>B10+G10</f>
        <v>1.0000000000000018</v>
      </c>
      <c r="P10">
        <f t="shared" si="4"/>
        <v>0.46511416427474456</v>
      </c>
      <c r="Q10">
        <f t="shared" si="4"/>
        <v>0.53488583572525583</v>
      </c>
      <c r="R10">
        <f t="shared" si="4"/>
        <v>1.2475854185606405</v>
      </c>
      <c r="S10">
        <f>A10*$J$4</f>
        <v>12.837260057406141</v>
      </c>
      <c r="T10" s="98">
        <f>SUM(C10:F10)</f>
        <v>4.2573601833695873</v>
      </c>
      <c r="U10" s="239">
        <f>B10</f>
        <v>0.74059137280789078</v>
      </c>
      <c r="V10" s="97">
        <f>G10</f>
        <v>0.25940862719211094</v>
      </c>
      <c r="W10" s="158">
        <f>B10-G10</f>
        <v>0.48118274561577984</v>
      </c>
      <c r="X10" s="9">
        <f t="shared" si="0"/>
        <v>0.9239509978269318</v>
      </c>
      <c r="Y10" s="98">
        <f t="shared" si="1"/>
        <v>3.3300960083998463</v>
      </c>
      <c r="Z10" s="223">
        <f t="shared" si="2"/>
        <v>-2.4061450105729145</v>
      </c>
      <c r="AA10">
        <f>$A$6^A10</f>
        <v>1296</v>
      </c>
      <c r="AB10">
        <f>SUM(AA7:AA10)</f>
        <v>1554</v>
      </c>
      <c r="AC10">
        <f t="shared" si="3"/>
        <v>-1.5483558626595332E-3</v>
      </c>
    </row>
    <row r="11" spans="1:29" x14ac:dyDescent="0.25">
      <c r="A11" s="98">
        <v>5</v>
      </c>
      <c r="B11" s="97">
        <f>C11*B4</f>
        <v>0.7702246806863573</v>
      </c>
      <c r="C11" s="97">
        <f>1/(1-D4*B4/(1-D4*B4/(1-D4*B4/(1-D4*B4))))</f>
        <v>1.6559905929490957</v>
      </c>
      <c r="D11" s="128">
        <f>C11*D4*C10</f>
        <v>1.4103861875975887</v>
      </c>
      <c r="E11" s="1">
        <f>D11*D4*C9</f>
        <v>1.1279387204921902</v>
      </c>
      <c r="F11" s="1">
        <f>E11*D4*C8</f>
        <v>0.80312137220367097</v>
      </c>
      <c r="G11" s="1">
        <f>F11*D4</f>
        <v>0.42957824635997477</v>
      </c>
      <c r="H11" s="1">
        <f>G11*D4</f>
        <v>0.22977531931364495</v>
      </c>
      <c r="I11" s="1"/>
      <c r="J11" s="1"/>
      <c r="K11" s="1"/>
      <c r="L11" s="1"/>
      <c r="M11" s="219"/>
      <c r="N11" s="236">
        <f>B11+H11</f>
        <v>1.0000000000000022</v>
      </c>
      <c r="P11">
        <f t="shared" si="4"/>
        <v>0.46511416427474456</v>
      </c>
      <c r="Q11">
        <f t="shared" si="4"/>
        <v>0.53488583572525583</v>
      </c>
      <c r="R11">
        <f t="shared" si="4"/>
        <v>1.2475854185606405</v>
      </c>
      <c r="S11">
        <f>A11*$J$4</f>
        <v>16.046575071757676</v>
      </c>
      <c r="T11" s="98">
        <f>SUM(C11:G11)</f>
        <v>5.4270151196025198</v>
      </c>
      <c r="U11" s="239">
        <f>B11</f>
        <v>0.7702246806863573</v>
      </c>
      <c r="V11" s="97">
        <f>H11</f>
        <v>0.22977531931364495</v>
      </c>
      <c r="W11" s="158">
        <f>B11-H11</f>
        <v>0.54044936137271238</v>
      </c>
      <c r="X11" s="9">
        <f t="shared" si="0"/>
        <v>0.96092108063982473</v>
      </c>
      <c r="Y11" s="98">
        <f t="shared" si="1"/>
        <v>3.6871069110034953</v>
      </c>
      <c r="Z11" s="223">
        <f t="shared" si="2"/>
        <v>-2.7261858303636703</v>
      </c>
      <c r="AA11">
        <f>$A$6^A11</f>
        <v>7776</v>
      </c>
      <c r="AB11">
        <f>SUM(AA7:AA11)</f>
        <v>9330</v>
      </c>
      <c r="AC11">
        <f t="shared" si="3"/>
        <v>-2.9219569457274066E-4</v>
      </c>
    </row>
    <row r="12" spans="1:29" x14ac:dyDescent="0.25">
      <c r="A12" s="98">
        <v>6</v>
      </c>
      <c r="B12" s="97">
        <f>C12*B4</f>
        <v>0.79098663551625159</v>
      </c>
      <c r="C12" s="97">
        <f>1/(1-D4*B4/(1-D4*B4/(1-D4*B4/(1-D4*B4/(1-D4*B4)))))</f>
        <v>1.7006289987956871</v>
      </c>
      <c r="D12" s="128">
        <f>C12*D4*C11</f>
        <v>1.5063591965387302</v>
      </c>
      <c r="E12" s="1">
        <f>D12*D4*C10</f>
        <v>1.2829470248229446</v>
      </c>
      <c r="F12" s="1">
        <f>E12*D4*C9</f>
        <v>1.026020843342899</v>
      </c>
      <c r="G12" s="1">
        <f>F12*D4*C8</f>
        <v>0.73055322301157077</v>
      </c>
      <c r="H12" s="1">
        <f>G12*D4</f>
        <v>0.39076257123232322</v>
      </c>
      <c r="I12" s="1">
        <f>H12*D4</f>
        <v>0.20901336448375102</v>
      </c>
      <c r="J12" s="1"/>
      <c r="K12" s="1"/>
      <c r="L12" s="1"/>
      <c r="M12" s="219"/>
      <c r="N12" s="236">
        <f>B12+I12</f>
        <v>1.0000000000000027</v>
      </c>
      <c r="P12">
        <f t="shared" si="4"/>
        <v>0.46511416427474456</v>
      </c>
      <c r="Q12">
        <f t="shared" si="4"/>
        <v>0.53488583572525583</v>
      </c>
      <c r="R12">
        <f t="shared" si="4"/>
        <v>1.2475854185606405</v>
      </c>
      <c r="S12">
        <f>A12*$J$4</f>
        <v>19.255890086109211</v>
      </c>
      <c r="T12" s="98">
        <f>SUM(C12:H12)</f>
        <v>6.6372718577441541</v>
      </c>
      <c r="U12" s="239">
        <f>B12</f>
        <v>0.79098663551625159</v>
      </c>
      <c r="V12" s="97">
        <f>I12</f>
        <v>0.20901336448375102</v>
      </c>
      <c r="W12" s="158">
        <f>B12-I12</f>
        <v>0.58197327103250052</v>
      </c>
      <c r="X12" s="9">
        <f t="shared" si="0"/>
        <v>0.98682339274641551</v>
      </c>
      <c r="Y12" s="98">
        <f t="shared" si="1"/>
        <v>4.0247383730269926</v>
      </c>
      <c r="Z12" s="223">
        <f t="shared" si="2"/>
        <v>-3.0379149802805769</v>
      </c>
      <c r="AA12">
        <f>$A$6^A12</f>
        <v>46656</v>
      </c>
      <c r="AB12">
        <f>SUM(AA7:AA12)</f>
        <v>55986</v>
      </c>
      <c r="AC12">
        <f t="shared" si="3"/>
        <v>-5.4262047302550226E-5</v>
      </c>
    </row>
    <row r="13" spans="1:29" x14ac:dyDescent="0.25">
      <c r="A13" s="98">
        <v>7</v>
      </c>
      <c r="B13" s="97">
        <f>C13*B4</f>
        <v>0.80621273180746844</v>
      </c>
      <c r="C13" s="97">
        <f>1/(1-D4*B4/(1-D4*B4/(1-D4*B4/(1-D4*B4/(1-D4*B4/(1-D4*B4))))))</f>
        <v>1.7333652546673159</v>
      </c>
      <c r="D13" s="128">
        <f>C13*D4*C12</f>
        <v>1.5767424666820389</v>
      </c>
      <c r="E13" s="1">
        <f>D13*D4*C11</f>
        <v>1.3966247294040175</v>
      </c>
      <c r="F13" s="1">
        <f>E13*D4*C10</f>
        <v>1.1894875707601296</v>
      </c>
      <c r="G13" s="1">
        <f>F13*D4*C9</f>
        <v>0.95127781341215811</v>
      </c>
      <c r="H13" s="1">
        <f>G13*D4*C8</f>
        <v>0.67733426379857131</v>
      </c>
      <c r="I13" s="1">
        <f>H13*D4</f>
        <v>0.3622965037572497</v>
      </c>
      <c r="J13" s="1">
        <f>I13*D4</f>
        <v>0.19378726819253481</v>
      </c>
      <c r="K13" s="1"/>
      <c r="L13" s="1"/>
      <c r="M13" s="219"/>
      <c r="N13" s="236">
        <f>B13+J13</f>
        <v>1.0000000000000033</v>
      </c>
      <c r="P13">
        <f t="shared" si="4"/>
        <v>0.46511416427474456</v>
      </c>
      <c r="Q13">
        <f t="shared" si="4"/>
        <v>0.53488583572525583</v>
      </c>
      <c r="R13">
        <f t="shared" si="4"/>
        <v>1.2475854185606405</v>
      </c>
      <c r="S13">
        <f>A13*$J$4</f>
        <v>22.465205100460746</v>
      </c>
      <c r="T13" s="98">
        <f>SUM(C13:I13)</f>
        <v>7.8871286024814813</v>
      </c>
      <c r="U13" s="239">
        <f>B13</f>
        <v>0.80621273180746844</v>
      </c>
      <c r="V13" s="97">
        <f>J13</f>
        <v>0.19378726819253481</v>
      </c>
      <c r="W13" s="158">
        <f>B13-J13</f>
        <v>0.61242546361493366</v>
      </c>
      <c r="X13" s="9">
        <f t="shared" si="0"/>
        <v>1.0058192484609378</v>
      </c>
      <c r="Y13" s="98">
        <f t="shared" si="1"/>
        <v>4.3534707258032874</v>
      </c>
      <c r="Z13" s="223">
        <f t="shared" si="2"/>
        <v>-3.3476514773423496</v>
      </c>
      <c r="AA13">
        <f>$A$6^A13</f>
        <v>279936</v>
      </c>
      <c r="AB13">
        <f>SUM(AA7:AA13)</f>
        <v>335922</v>
      </c>
      <c r="AC13">
        <f t="shared" si="3"/>
        <v>-9.9655618784787828E-6</v>
      </c>
    </row>
    <row r="14" spans="1:29" x14ac:dyDescent="0.25">
      <c r="A14" s="98">
        <v>8</v>
      </c>
      <c r="B14" s="97">
        <f>C14*B4</f>
        <v>0.81775693580764997</v>
      </c>
      <c r="C14" s="97">
        <f>1/(1-D4*B4/(1-D4*B4/(1-D4*B4/(1-D4*B4/(1-D4*B4/(1-D4*B4/(1-D4*B4)))))))</f>
        <v>1.7581854061202018</v>
      </c>
      <c r="D14" s="128">
        <f>C14*D4*C13</f>
        <v>1.6301060349397118</v>
      </c>
      <c r="E14" s="1">
        <f>D14*D4*C12</f>
        <v>1.4828135060186305</v>
      </c>
      <c r="F14" s="1">
        <f>E14*D4*C11</f>
        <v>1.3134256578741026</v>
      </c>
      <c r="G14" s="1">
        <f>F14*D4*C10</f>
        <v>1.1186279766257423</v>
      </c>
      <c r="H14" s="1">
        <f>G14*D4*C9</f>
        <v>0.89460873890946524</v>
      </c>
      <c r="I14" s="1">
        <f>H14*D4*C8</f>
        <v>0.63698442559436907</v>
      </c>
      <c r="J14" s="1">
        <f>I14*D4</f>
        <v>0.34071394682801615</v>
      </c>
      <c r="K14" s="1">
        <f>J14*D4</f>
        <v>0.18224306419235378</v>
      </c>
      <c r="L14" s="1"/>
      <c r="M14" s="219"/>
      <c r="N14" s="236">
        <f>B14+K14</f>
        <v>1.0000000000000038</v>
      </c>
      <c r="P14">
        <f t="shared" si="4"/>
        <v>0.46511416427474456</v>
      </c>
      <c r="Q14">
        <f t="shared" si="4"/>
        <v>0.53488583572525583</v>
      </c>
      <c r="R14">
        <f t="shared" si="4"/>
        <v>1.2475854185606405</v>
      </c>
      <c r="S14">
        <f>A14*$J$4</f>
        <v>25.674520114812282</v>
      </c>
      <c r="T14" s="98">
        <f>SUM(C14:J14)</f>
        <v>9.1754656929102385</v>
      </c>
      <c r="U14" s="239">
        <f>B14</f>
        <v>0.81775693580764997</v>
      </c>
      <c r="V14" s="97">
        <f>K14</f>
        <v>0.18224306419235378</v>
      </c>
      <c r="W14" s="158">
        <f>B14-K14</f>
        <v>0.63551387161529616</v>
      </c>
      <c r="X14" s="9">
        <f t="shared" si="0"/>
        <v>1.0202216290404538</v>
      </c>
      <c r="Y14" s="98">
        <f t="shared" si="1"/>
        <v>4.679003217391613</v>
      </c>
      <c r="Z14" s="223">
        <f t="shared" si="2"/>
        <v>-3.6587815883511592</v>
      </c>
      <c r="AA14">
        <f>$A$6^A14</f>
        <v>1679616</v>
      </c>
      <c r="AB14">
        <f>SUM(AA7:AA14)</f>
        <v>2015538</v>
      </c>
      <c r="AC14">
        <f t="shared" si="3"/>
        <v>-1.8152878230780858E-6</v>
      </c>
    </row>
    <row r="15" spans="1:29" x14ac:dyDescent="0.25">
      <c r="A15" s="98">
        <v>9</v>
      </c>
      <c r="B15" s="97">
        <f>C15*B4</f>
        <v>0.82673235404588807</v>
      </c>
      <c r="C15" s="97">
        <f>1/(1-D4*B4/(1-D4*B4/(1-D4*B4/(1-D4*B4/(1-D4*B4/(1-D4*B4/(1-D4*B4/(1-D4*B4))))))))</f>
        <v>1.77748264307327</v>
      </c>
      <c r="D15" s="128">
        <f>C15*D4*C14</f>
        <v>1.671595283032508</v>
      </c>
      <c r="E15" s="1">
        <f>D15*D4*C13</f>
        <v>1.5498237838642117</v>
      </c>
      <c r="F15" s="1">
        <f>E15*D4*C12</f>
        <v>1.4097853694209197</v>
      </c>
      <c r="G15" s="1">
        <f>F15*D4*C11</f>
        <v>1.2487398238397833</v>
      </c>
      <c r="H15" s="1">
        <f>G15*D4*C10</f>
        <v>1.0635358720910408</v>
      </c>
      <c r="I15" s="1">
        <f>H15*D4*C9</f>
        <v>0.85054951708459636</v>
      </c>
      <c r="J15" s="1">
        <f>I15*D4*C8</f>
        <v>0.60561312673978773</v>
      </c>
      <c r="K15" s="1">
        <f>J15*D4</f>
        <v>0.32393388342239665</v>
      </c>
      <c r="L15" s="1">
        <f>K15*D4</f>
        <v>0.17326764595411623</v>
      </c>
      <c r="M15" s="219"/>
      <c r="N15" s="236">
        <f>B15+L15</f>
        <v>1.0000000000000042</v>
      </c>
      <c r="P15">
        <f t="shared" si="4"/>
        <v>0.46511416427474456</v>
      </c>
      <c r="Q15">
        <f t="shared" si="4"/>
        <v>0.53488583572525583</v>
      </c>
      <c r="R15">
        <f t="shared" si="4"/>
        <v>1.2475854185606405</v>
      </c>
      <c r="S15">
        <f>A15*$J$4</f>
        <v>28.883835129163817</v>
      </c>
      <c r="T15" s="98">
        <f>SUM(C15:K15)</f>
        <v>10.501059302568516</v>
      </c>
      <c r="U15" s="239">
        <f>B15</f>
        <v>0.82673235404588807</v>
      </c>
      <c r="V15" s="97">
        <f>L15</f>
        <v>0.17326764595411623</v>
      </c>
      <c r="W15" s="158">
        <f>B15-L15</f>
        <v>0.65346470809177182</v>
      </c>
      <c r="X15" s="9">
        <f t="shared" si="0"/>
        <v>1.0314192299599629</v>
      </c>
      <c r="Y15" s="98">
        <f t="shared" si="1"/>
        <v>5.0046341189570214</v>
      </c>
      <c r="Z15" s="223">
        <f t="shared" si="2"/>
        <v>-3.9732148889970587</v>
      </c>
      <c r="AA15">
        <f>$A$6^A15</f>
        <v>10077696</v>
      </c>
      <c r="AB15">
        <f>SUM(AA7:AA15)</f>
        <v>12093234</v>
      </c>
      <c r="AC15">
        <f t="shared" si="3"/>
        <v>-3.2854858253772802E-7</v>
      </c>
    </row>
    <row r="16" spans="1:29" ht="16.5" thickBot="1" x14ac:dyDescent="0.3">
      <c r="A16" s="99">
        <v>10</v>
      </c>
      <c r="B16" s="129">
        <f>C16*B4</f>
        <v>0.83384789624429356</v>
      </c>
      <c r="C16" s="129">
        <f>1/(1-D4*B4/(1-D4*B4/(1-D4*B4/(1-D4*B4/(1-D4*B4/(1-D4*B4/(1-D4*B4/(1-D4*B4/(1-D4*B4)))))))))</f>
        <v>1.7927811283591371</v>
      </c>
      <c r="D16" s="136">
        <f>C16*D4*C15</f>
        <v>1.7044871759502866</v>
      </c>
      <c r="E16" s="109">
        <f>D16*D4*C14</f>
        <v>1.6029482675462905</v>
      </c>
      <c r="F16" s="109">
        <f>E16*D4*C13</f>
        <v>1.4861775302693661</v>
      </c>
      <c r="G16" s="109">
        <f>F16*D4*C12</f>
        <v>1.351890040887022</v>
      </c>
      <c r="H16" s="109">
        <f>G16*D4*C11</f>
        <v>1.1974581153452046</v>
      </c>
      <c r="I16" s="109">
        <f>H16*D4*C10</f>
        <v>1.0198598912943413</v>
      </c>
      <c r="J16" s="109">
        <f>I16*D4*C9</f>
        <v>0.81562019749165193</v>
      </c>
      <c r="K16" s="109">
        <f>J16*D4*C8</f>
        <v>0.58074255303576139</v>
      </c>
      <c r="L16" s="109">
        <f>K16*D4</f>
        <v>0.31063096582175193</v>
      </c>
      <c r="M16" s="221">
        <f>L16*D4</f>
        <v>0.16615210375571116</v>
      </c>
      <c r="N16" s="237">
        <f>B16+M16</f>
        <v>1.0000000000000047</v>
      </c>
      <c r="P16">
        <f t="shared" si="4"/>
        <v>0.46511416427474456</v>
      </c>
      <c r="Q16">
        <f t="shared" si="4"/>
        <v>0.53488583572525583</v>
      </c>
      <c r="R16">
        <f t="shared" si="4"/>
        <v>1.2475854185606405</v>
      </c>
      <c r="S16">
        <f>A16*$J$4</f>
        <v>32.093150143515352</v>
      </c>
      <c r="T16" s="99">
        <f>SUM(C16:L16)</f>
        <v>11.862595866000815</v>
      </c>
      <c r="U16" s="415">
        <f>B16</f>
        <v>0.83384789624429356</v>
      </c>
      <c r="V16" s="129">
        <f>M16</f>
        <v>0.16615210375571116</v>
      </c>
      <c r="W16" s="159">
        <f>B16-M16</f>
        <v>0.66769579248858246</v>
      </c>
      <c r="X16" s="10">
        <f t="shared" si="0"/>
        <v>1.0402964766518465</v>
      </c>
      <c r="Y16" s="99">
        <f t="shared" si="1"/>
        <v>5.3323444124929793</v>
      </c>
      <c r="Z16" s="224">
        <f t="shared" si="2"/>
        <v>-4.2920479358411328</v>
      </c>
      <c r="AA16">
        <f>$A$6^A16</f>
        <v>60466176</v>
      </c>
      <c r="AB16">
        <f>SUM(AA7:AA16)</f>
        <v>72559410</v>
      </c>
      <c r="AC16">
        <f t="shared" si="3"/>
        <v>-5.9152189024705863E-8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81" priority="13" operator="lessThanOrEqual">
      <formula>0</formula>
    </cfRule>
    <cfRule type="cellIs" dxfId="80" priority="14" operator="greaterThan">
      <formula>0</formula>
    </cfRule>
  </conditionalFormatting>
  <conditionalFormatting sqref="X7:Y16">
    <cfRule type="cellIs" dxfId="79" priority="1" operator="lessThanOrEqual">
      <formula>0</formula>
    </cfRule>
    <cfRule type="cellIs" dxfId="7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Analysis!W29</f>
        <v>0.47523692762641795</v>
      </c>
      <c r="C2" s="133" t="s">
        <v>123</v>
      </c>
      <c r="D2" s="138">
        <f>Analysis!X29</f>
        <v>0.52476307237358299</v>
      </c>
      <c r="E2" t="s">
        <v>93</v>
      </c>
      <c r="F2">
        <f>B2+D2</f>
        <v>1.0000000000000009</v>
      </c>
      <c r="G2" s="133" t="s">
        <v>46</v>
      </c>
      <c r="H2" s="138">
        <f>Analysis!Z29</f>
        <v>1.2747379177170148</v>
      </c>
      <c r="I2" t="s">
        <v>142</v>
      </c>
      <c r="J2" s="149">
        <f>Analysis!AA29</f>
        <v>3.6733415066150812</v>
      </c>
      <c r="K2" t="s">
        <v>47</v>
      </c>
      <c r="L2" s="149">
        <f>H2*B2-J2*D2</f>
        <v>-1.3218314433440046</v>
      </c>
      <c r="N2"/>
      <c r="O2"/>
    </row>
    <row r="4" spans="1:29" x14ac:dyDescent="0.25">
      <c r="A4" t="s">
        <v>120</v>
      </c>
      <c r="B4">
        <f>$B$2</f>
        <v>0.47523692762641795</v>
      </c>
      <c r="C4" t="s">
        <v>121</v>
      </c>
      <c r="D4">
        <f>$D$2</f>
        <v>0.52476307237358299</v>
      </c>
      <c r="E4" t="s">
        <v>129</v>
      </c>
      <c r="F4">
        <f>D4+B4</f>
        <v>1.0000000000000009</v>
      </c>
      <c r="G4" t="s">
        <v>46</v>
      </c>
      <c r="H4">
        <f>H2</f>
        <v>1.2747379177170148</v>
      </c>
      <c r="I4" t="s">
        <v>142</v>
      </c>
      <c r="J4">
        <f>J2</f>
        <v>3.6733415066150812</v>
      </c>
      <c r="K4" t="s">
        <v>47</v>
      </c>
      <c r="L4">
        <f>B4*H4-D4*J4</f>
        <v>-1.3218314433440046</v>
      </c>
    </row>
    <row r="5" spans="1:29" ht="16.5" thickBot="1" x14ac:dyDescent="0.3"/>
    <row r="6" spans="1:29" ht="16.5" thickBot="1" x14ac:dyDescent="0.3">
      <c r="A6" s="102">
        <v>7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0.47523692762641795</v>
      </c>
      <c r="C7" s="95">
        <v>1</v>
      </c>
      <c r="D7" s="22">
        <f>C7*D4</f>
        <v>0.52476307237358299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1.0000000000000009</v>
      </c>
      <c r="P7">
        <f>B4</f>
        <v>0.47523692762641795</v>
      </c>
      <c r="Q7">
        <f>D4</f>
        <v>0.52476307237358299</v>
      </c>
      <c r="R7">
        <f>H4</f>
        <v>1.2747379177170148</v>
      </c>
      <c r="S7">
        <f>A7*$J$4</f>
        <v>3.6733415066150812</v>
      </c>
      <c r="T7" s="239">
        <f>SUM(C7)</f>
        <v>1</v>
      </c>
      <c r="U7" s="100">
        <f>B7</f>
        <v>0.47523692762641795</v>
      </c>
      <c r="V7" s="95">
        <f>D7</f>
        <v>0.52476307237358299</v>
      </c>
      <c r="W7" s="157">
        <f>B7-D7</f>
        <v>-4.9526144747165046E-2</v>
      </c>
      <c r="X7" s="57">
        <f>U7*R7</f>
        <v>0.60580253154473174</v>
      </c>
      <c r="Y7" s="100">
        <f>S7*V7</f>
        <v>1.9276339748887363</v>
      </c>
      <c r="Z7" s="222">
        <f>X7-Y7</f>
        <v>-1.3218314433440046</v>
      </c>
      <c r="AA7">
        <f>$A$6^A7</f>
        <v>7</v>
      </c>
      <c r="AB7">
        <f>SUM(AA7)</f>
        <v>7</v>
      </c>
      <c r="AC7">
        <f>Z7/AB7</f>
        <v>-0.1888330633348578</v>
      </c>
    </row>
    <row r="8" spans="1:29" x14ac:dyDescent="0.25">
      <c r="A8" s="98">
        <v>2</v>
      </c>
      <c r="B8" s="97">
        <f>C8*B4</f>
        <v>0.63313158022167182</v>
      </c>
      <c r="C8" s="97">
        <f>1/(1-B4*D4)</f>
        <v>1.3322440732538661</v>
      </c>
      <c r="D8" s="128">
        <f>C8*D4</f>
        <v>0.69911249303219547</v>
      </c>
      <c r="E8" s="1">
        <f>D8*D4</f>
        <v>0.36686841977833001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1.0000000000000018</v>
      </c>
      <c r="P8">
        <f>P7</f>
        <v>0.47523692762641795</v>
      </c>
      <c r="Q8">
        <f>Q7</f>
        <v>0.52476307237358299</v>
      </c>
      <c r="R8">
        <f>R7</f>
        <v>1.2747379177170148</v>
      </c>
      <c r="S8">
        <f>A8*$J$4</f>
        <v>7.3466830132301624</v>
      </c>
      <c r="T8" s="98">
        <f>SUM(C8:D8)</f>
        <v>2.0313565662860613</v>
      </c>
      <c r="U8" s="239">
        <f>B8</f>
        <v>0.63313158022167182</v>
      </c>
      <c r="V8" s="97">
        <f>E8</f>
        <v>0.36686841977833001</v>
      </c>
      <c r="W8" s="158">
        <f>B8-E8</f>
        <v>0.26626316044334181</v>
      </c>
      <c r="X8" s="9">
        <f t="shared" ref="X8:X16" si="0">U8*R8</f>
        <v>0.80707683221265702</v>
      </c>
      <c r="Y8" s="98">
        <f t="shared" ref="Y8:Y16" si="1">S8*V8</f>
        <v>2.6952659876760499</v>
      </c>
      <c r="Z8" s="223">
        <f t="shared" ref="Z8:Z16" si="2">X8-Y8</f>
        <v>-1.8881891554633929</v>
      </c>
      <c r="AA8">
        <f>$A$6^A8</f>
        <v>49</v>
      </c>
      <c r="AB8">
        <f>SUM(AA7:AA8)</f>
        <v>56</v>
      </c>
      <c r="AC8">
        <f t="shared" ref="AC8:AC16" si="3">Z8/AB8</f>
        <v>-3.3717663490417729E-2</v>
      </c>
    </row>
    <row r="9" spans="1:29" x14ac:dyDescent="0.25">
      <c r="A9" s="98">
        <v>3</v>
      </c>
      <c r="B9" s="97">
        <f>C9*B4</f>
        <v>0.71169256399141267</v>
      </c>
      <c r="C9" s="97">
        <f>1/(1-D4*B4/(1-D4*B4))</f>
        <v>1.4975531626845118</v>
      </c>
      <c r="D9" s="128">
        <f>C9*D4*C8</f>
        <v>1.0469581250126181</v>
      </c>
      <c r="E9" s="1">
        <f>D9*(D4)</f>
        <v>0.5494049623281072</v>
      </c>
      <c r="F9" s="1">
        <f>E9*D4</f>
        <v>0.28830743600859016</v>
      </c>
      <c r="G9" s="1"/>
      <c r="H9" s="1"/>
      <c r="I9" s="1"/>
      <c r="J9" s="1"/>
      <c r="K9" s="1"/>
      <c r="L9" s="1"/>
      <c r="M9" s="219"/>
      <c r="N9" s="236">
        <f>B9+F9</f>
        <v>1.0000000000000029</v>
      </c>
      <c r="P9">
        <f t="shared" ref="P9:S16" si="4">P8</f>
        <v>0.47523692762641795</v>
      </c>
      <c r="Q9">
        <f t="shared" si="4"/>
        <v>0.52476307237358299</v>
      </c>
      <c r="R9">
        <f t="shared" si="4"/>
        <v>1.2747379177170148</v>
      </c>
      <c r="S9">
        <f>A9*$J$4</f>
        <v>11.020024519845244</v>
      </c>
      <c r="T9" s="98">
        <f>SUM(C9:E9)</f>
        <v>3.0939162500252371</v>
      </c>
      <c r="U9" s="239">
        <f>B9</f>
        <v>0.71169256399141267</v>
      </c>
      <c r="V9" s="97">
        <f>F9</f>
        <v>0.28830743600859016</v>
      </c>
      <c r="W9" s="158">
        <f>B9-F9</f>
        <v>0.42338512798282252</v>
      </c>
      <c r="X9" s="9">
        <f t="shared" si="0"/>
        <v>0.90722149707709676</v>
      </c>
      <c r="Y9" s="98">
        <f t="shared" si="1"/>
        <v>3.1771550140683771</v>
      </c>
      <c r="Z9" s="223">
        <f t="shared" si="2"/>
        <v>-2.2699335169912804</v>
      </c>
      <c r="AA9">
        <f>$A$6^A9</f>
        <v>343</v>
      </c>
      <c r="AB9">
        <f>SUM(AA7:AA9)</f>
        <v>399</v>
      </c>
      <c r="AC9">
        <f t="shared" si="3"/>
        <v>-5.689056433562106E-3</v>
      </c>
    </row>
    <row r="10" spans="1:29" x14ac:dyDescent="0.25">
      <c r="A10" s="98">
        <v>4</v>
      </c>
      <c r="B10" s="97">
        <f>C10*B4</f>
        <v>0.7585221933108196</v>
      </c>
      <c r="C10" s="97">
        <f>1/(1-D4*B4/(1-D4*B4/(1-D4*B4)))</f>
        <v>1.5960927049572444</v>
      </c>
      <c r="D10" s="128">
        <f>C10*D4*C9</f>
        <v>1.2543063686873903</v>
      </c>
      <c r="E10" s="1">
        <f>D10*D4*C8</f>
        <v>0.87690125243920169</v>
      </c>
      <c r="F10" s="1">
        <f>E10*D4</f>
        <v>0.46016539539823836</v>
      </c>
      <c r="G10" s="1">
        <f>F10*D4</f>
        <v>0.2414778066891842</v>
      </c>
      <c r="H10" s="1"/>
      <c r="I10" s="1"/>
      <c r="J10" s="1"/>
      <c r="K10" s="1"/>
      <c r="L10" s="1"/>
      <c r="M10" s="219"/>
      <c r="N10" s="236">
        <f>B10+G10</f>
        <v>1.0000000000000038</v>
      </c>
      <c r="P10">
        <f t="shared" si="4"/>
        <v>0.47523692762641795</v>
      </c>
      <c r="Q10">
        <f t="shared" si="4"/>
        <v>0.52476307237358299</v>
      </c>
      <c r="R10">
        <f t="shared" si="4"/>
        <v>1.2747379177170148</v>
      </c>
      <c r="S10">
        <f>A10*$J$4</f>
        <v>14.693366026460325</v>
      </c>
      <c r="T10" s="98">
        <f>SUM(C10:F10)</f>
        <v>4.1874657214820745</v>
      </c>
      <c r="U10" s="239">
        <f>B10</f>
        <v>0.7585221933108196</v>
      </c>
      <c r="V10" s="97">
        <f>G10</f>
        <v>0.2414778066891842</v>
      </c>
      <c r="W10" s="158">
        <f>B10-G10</f>
        <v>0.51704438662163543</v>
      </c>
      <c r="X10" s="9">
        <f t="shared" si="0"/>
        <v>0.96691700124317714</v>
      </c>
      <c r="Y10" s="98">
        <f t="shared" si="1"/>
        <v>3.5481218009510127</v>
      </c>
      <c r="Z10" s="223">
        <f t="shared" si="2"/>
        <v>-2.5812047997078356</v>
      </c>
      <c r="AA10">
        <f>$A$6^A10</f>
        <v>2401</v>
      </c>
      <c r="AB10">
        <f>SUM(AA7:AA10)</f>
        <v>2800</v>
      </c>
      <c r="AC10">
        <f t="shared" si="3"/>
        <v>-9.2185885703851265E-4</v>
      </c>
    </row>
    <row r="11" spans="1:29" x14ac:dyDescent="0.25">
      <c r="A11" s="98">
        <v>5</v>
      </c>
      <c r="B11" s="97">
        <f>C11*B4</f>
        <v>0.78948838841551494</v>
      </c>
      <c r="C11" s="97">
        <f>1/(1-D4*B4/(1-D4*B4/(1-D4*B4/(1-D4*B4))))</f>
        <v>1.6612521934240956</v>
      </c>
      <c r="D11" s="128">
        <f>C11*D4*C10</f>
        <v>1.3914158496199678</v>
      </c>
      <c r="E11" s="1">
        <f>D11*D4*C9</f>
        <v>1.093458892613417</v>
      </c>
      <c r="F11" s="1">
        <f>E11*D4*C8</f>
        <v>0.76445077244318971</v>
      </c>
      <c r="G11" s="1">
        <f>F11*D4</f>
        <v>0.40115553602564696</v>
      </c>
      <c r="H11" s="1">
        <f>G11*D4</f>
        <v>0.21051161158449005</v>
      </c>
      <c r="I11" s="1"/>
      <c r="J11" s="1"/>
      <c r="K11" s="1"/>
      <c r="L11" s="1"/>
      <c r="M11" s="219"/>
      <c r="N11" s="236">
        <f>B11+H11</f>
        <v>1.0000000000000049</v>
      </c>
      <c r="P11">
        <f t="shared" si="4"/>
        <v>0.47523692762641795</v>
      </c>
      <c r="Q11">
        <f t="shared" si="4"/>
        <v>0.52476307237358299</v>
      </c>
      <c r="R11">
        <f t="shared" si="4"/>
        <v>1.2747379177170148</v>
      </c>
      <c r="S11">
        <f>A11*$J$4</f>
        <v>18.366707533075406</v>
      </c>
      <c r="T11" s="98">
        <f>SUM(C11:G11)</f>
        <v>5.3117332441263168</v>
      </c>
      <c r="U11" s="239">
        <f>B11</f>
        <v>0.78948838841551494</v>
      </c>
      <c r="V11" s="97">
        <f>H11</f>
        <v>0.21051161158449005</v>
      </c>
      <c r="W11" s="158">
        <f>B11-H11</f>
        <v>0.57897677683102489</v>
      </c>
      <c r="X11" s="9">
        <f t="shared" si="0"/>
        <v>1.0063907843105553</v>
      </c>
      <c r="Y11" s="98">
        <f t="shared" si="1"/>
        <v>3.8664052022886972</v>
      </c>
      <c r="Z11" s="223">
        <f t="shared" si="2"/>
        <v>-2.8600144179781419</v>
      </c>
      <c r="AA11">
        <f>$A$6^A11</f>
        <v>16807</v>
      </c>
      <c r="AB11">
        <f>SUM(AA7:AA11)</f>
        <v>19607</v>
      </c>
      <c r="AC11">
        <f t="shared" si="3"/>
        <v>-1.4586700759821195E-4</v>
      </c>
    </row>
    <row r="12" spans="1:29" x14ac:dyDescent="0.25">
      <c r="A12" s="98">
        <v>6</v>
      </c>
      <c r="B12" s="97">
        <f>C12*B4</f>
        <v>0.81139208662110152</v>
      </c>
      <c r="C12" s="97">
        <f>1/(1-D4*B4/(1-D4*B4/(1-D4*B4/(1-D4*B4/(1-D4*B4)))))</f>
        <v>1.7073422527866646</v>
      </c>
      <c r="D12" s="128">
        <f>C12*D4*C11</f>
        <v>1.4883991787412274</v>
      </c>
      <c r="E12" s="1">
        <f>D12*D4*C10</f>
        <v>1.2466392616724107</v>
      </c>
      <c r="F12" s="1">
        <f>E12*D4*C9</f>
        <v>0.97968467653220548</v>
      </c>
      <c r="G12" s="1">
        <f>F12*D4*C8</f>
        <v>0.68490979659587026</v>
      </c>
      <c r="H12" s="1">
        <f>G12*D4</f>
        <v>0.35941536916041467</v>
      </c>
      <c r="I12" s="1">
        <f>H12*D4</f>
        <v>0.18860791337890473</v>
      </c>
      <c r="J12" s="1"/>
      <c r="K12" s="1"/>
      <c r="L12" s="1"/>
      <c r="M12" s="219"/>
      <c r="N12" s="236">
        <f>B12+I12</f>
        <v>1.0000000000000062</v>
      </c>
      <c r="P12">
        <f t="shared" si="4"/>
        <v>0.47523692762641795</v>
      </c>
      <c r="Q12">
        <f t="shared" si="4"/>
        <v>0.52476307237358299</v>
      </c>
      <c r="R12">
        <f t="shared" si="4"/>
        <v>1.2747379177170148</v>
      </c>
      <c r="S12">
        <f>A12*$J$4</f>
        <v>22.040049039690487</v>
      </c>
      <c r="T12" s="98">
        <f>SUM(C12:H12)</f>
        <v>6.4663905354887925</v>
      </c>
      <c r="U12" s="239">
        <f>B12</f>
        <v>0.81139208662110152</v>
      </c>
      <c r="V12" s="97">
        <f>I12</f>
        <v>0.18860791337890473</v>
      </c>
      <c r="W12" s="158">
        <f>B12-I12</f>
        <v>0.62278417324219681</v>
      </c>
      <c r="X12" s="9">
        <f t="shared" si="0"/>
        <v>1.0343122589514466</v>
      </c>
      <c r="Y12" s="98">
        <f t="shared" si="1"/>
        <v>4.1569276601447553</v>
      </c>
      <c r="Z12" s="223">
        <f t="shared" si="2"/>
        <v>-3.1226154011933085</v>
      </c>
      <c r="AA12">
        <f>$A$6^A12</f>
        <v>117649</v>
      </c>
      <c r="AB12">
        <f>SUM(AA7:AA12)</f>
        <v>137256</v>
      </c>
      <c r="AC12">
        <f t="shared" si="3"/>
        <v>-2.2750301634852455E-5</v>
      </c>
    </row>
    <row r="13" spans="1:29" x14ac:dyDescent="0.25">
      <c r="A13" s="98">
        <v>7</v>
      </c>
      <c r="B13" s="97">
        <f>C13*B4</f>
        <v>0.8276340928871706</v>
      </c>
      <c r="C13" s="97">
        <f>1/(1-D4*B4/(1-D4*B4/(1-D4*B4/(1-D4*B4/(1-D4*B4/(1-D4*B4))))))</f>
        <v>1.741518903046547</v>
      </c>
      <c r="D13" s="128">
        <f>C13*D4*C12</f>
        <v>1.5603141505650258</v>
      </c>
      <c r="E13" s="1">
        <f>D13*D4*C11</f>
        <v>1.3602254009053008</v>
      </c>
      <c r="F13" s="1">
        <f>E13*D4*C10</f>
        <v>1.1392846849907181</v>
      </c>
      <c r="G13" s="1">
        <f>F13*D4*C9</f>
        <v>0.89531894462868622</v>
      </c>
      <c r="H13" s="1">
        <f>G13*D4*C8</f>
        <v>0.62592865943831499</v>
      </c>
      <c r="I13" s="1">
        <f>H13*D4</f>
        <v>0.32846424641352828</v>
      </c>
      <c r="J13" s="1">
        <f>I13*D4</f>
        <v>0.17236590711283675</v>
      </c>
      <c r="K13" s="1"/>
      <c r="L13" s="1"/>
      <c r="M13" s="219"/>
      <c r="N13" s="236">
        <f>B13+J13</f>
        <v>1.0000000000000073</v>
      </c>
      <c r="P13">
        <f t="shared" si="4"/>
        <v>0.47523692762641795</v>
      </c>
      <c r="Q13">
        <f t="shared" si="4"/>
        <v>0.52476307237358299</v>
      </c>
      <c r="R13">
        <f t="shared" si="4"/>
        <v>1.2747379177170148</v>
      </c>
      <c r="S13">
        <f>A13*$J$4</f>
        <v>25.713390546305568</v>
      </c>
      <c r="T13" s="98">
        <f>SUM(C13:I13)</f>
        <v>7.6510549899881211</v>
      </c>
      <c r="U13" s="239">
        <f>B13</f>
        <v>0.8276340928871706</v>
      </c>
      <c r="V13" s="97">
        <f>J13</f>
        <v>0.17236590711283675</v>
      </c>
      <c r="W13" s="158">
        <f>B13-J13</f>
        <v>0.65526818577433388</v>
      </c>
      <c r="X13" s="9">
        <f t="shared" si="0"/>
        <v>1.0550165601986023</v>
      </c>
      <c r="Y13" s="98">
        <f t="shared" si="1"/>
        <v>4.4321118864605999</v>
      </c>
      <c r="Z13" s="223">
        <f t="shared" si="2"/>
        <v>-3.3770953262619976</v>
      </c>
      <c r="AA13">
        <f>$A$6^A13</f>
        <v>823543</v>
      </c>
      <c r="AB13">
        <f>SUM(AA7:AA13)</f>
        <v>960799</v>
      </c>
      <c r="AC13">
        <f t="shared" si="3"/>
        <v>-3.5148822243382824E-6</v>
      </c>
    </row>
    <row r="14" spans="1:29" x14ac:dyDescent="0.25">
      <c r="A14" s="98">
        <v>8</v>
      </c>
      <c r="B14" s="97">
        <f>C14*B4</f>
        <v>0.84010402817391983</v>
      </c>
      <c r="C14" s="97">
        <f>1/(1-D4*B4/(1-D4*B4/(1-D4*B4/(1-D4*B4/(1-D4*B4/(1-D4*B4/(1-D4*B4)))))))</f>
        <v>1.7677583103018515</v>
      </c>
      <c r="D14" s="128">
        <f>C14*D4*C13</f>
        <v>1.6155274678178704</v>
      </c>
      <c r="E14" s="1">
        <f>D14*D4*C12</f>
        <v>1.447432103236455</v>
      </c>
      <c r="F14" s="1">
        <f>E14*D4*C11</f>
        <v>1.2618189178089869</v>
      </c>
      <c r="G14" s="1">
        <f>F14*D4*C10</f>
        <v>1.0568623165944131</v>
      </c>
      <c r="H14" s="1">
        <f>G14*D4*C9</f>
        <v>0.83054645285506268</v>
      </c>
      <c r="I14" s="1">
        <f>H14*D4*C8</f>
        <v>0.58064540123454966</v>
      </c>
      <c r="J14" s="1">
        <f>I14*D4</f>
        <v>0.30470126471143411</v>
      </c>
      <c r="K14" s="1">
        <f>J14*D4</f>
        <v>0.15989597182608856</v>
      </c>
      <c r="L14" s="1"/>
      <c r="M14" s="219"/>
      <c r="N14" s="236">
        <f>B14+K14</f>
        <v>1.0000000000000084</v>
      </c>
      <c r="P14">
        <f t="shared" si="4"/>
        <v>0.47523692762641795</v>
      </c>
      <c r="Q14">
        <f t="shared" si="4"/>
        <v>0.52476307237358299</v>
      </c>
      <c r="R14">
        <f t="shared" si="4"/>
        <v>1.2747379177170148</v>
      </c>
      <c r="S14">
        <f>A14*$J$4</f>
        <v>29.386732052920649</v>
      </c>
      <c r="T14" s="98">
        <f>SUM(C14:J14)</f>
        <v>8.8652922345606235</v>
      </c>
      <c r="U14" s="239">
        <f>B14</f>
        <v>0.84010402817391983</v>
      </c>
      <c r="V14" s="97">
        <f>K14</f>
        <v>0.15989597182608856</v>
      </c>
      <c r="W14" s="158">
        <f>B14-K14</f>
        <v>0.68020805634783121</v>
      </c>
      <c r="X14" s="9">
        <f t="shared" si="0"/>
        <v>1.0709124595400989</v>
      </c>
      <c r="Y14" s="98">
        <f t="shared" si="1"/>
        <v>4.6988200803946141</v>
      </c>
      <c r="Z14" s="223">
        <f t="shared" si="2"/>
        <v>-3.6279076208545149</v>
      </c>
      <c r="AA14">
        <f>$A$6^A14</f>
        <v>5764801</v>
      </c>
      <c r="AB14">
        <f>SUM(AA7:AA14)</f>
        <v>6725600</v>
      </c>
      <c r="AC14">
        <f t="shared" si="3"/>
        <v>-5.3941769074201778E-7</v>
      </c>
    </row>
    <row r="15" spans="1:29" x14ac:dyDescent="0.25">
      <c r="A15" s="98">
        <v>9</v>
      </c>
      <c r="B15" s="97">
        <f>C15*B4</f>
        <v>0.84993590729971458</v>
      </c>
      <c r="C15" s="97">
        <f>1/(1-D4*B4/(1-D4*B4/(1-D4*B4/(1-D4*B4/(1-D4*B4/(1-D4*B4/(1-D4*B4/(1-D4*B4))))))))</f>
        <v>1.7884466839408704</v>
      </c>
      <c r="D15" s="128">
        <f>C15*D4*C14</f>
        <v>1.6590602247152508</v>
      </c>
      <c r="E15" s="1">
        <f>D15*D4*C13</f>
        <v>1.516189938506872</v>
      </c>
      <c r="F15" s="1">
        <f>E15*D4*C12</f>
        <v>1.3584306273437894</v>
      </c>
      <c r="G15" s="1">
        <f>F15*D4*C11</f>
        <v>1.1842306525334172</v>
      </c>
      <c r="H15" s="1">
        <f>G15*D4*C10</f>
        <v>0.99187667354979547</v>
      </c>
      <c r="I15" s="1">
        <f>H15*D4*C9</f>
        <v>0.77947679650556345</v>
      </c>
      <c r="J15" s="1">
        <f>I15*D4*C8</f>
        <v>0.54494196646575388</v>
      </c>
      <c r="K15" s="1">
        <f>J15*D4</f>
        <v>0.28596542058787106</v>
      </c>
      <c r="L15" s="1">
        <f>K15*D4</f>
        <v>0.15006409270029508</v>
      </c>
      <c r="M15" s="219"/>
      <c r="N15" s="236">
        <f>B15+L15</f>
        <v>1.0000000000000098</v>
      </c>
      <c r="P15">
        <f t="shared" si="4"/>
        <v>0.47523692762641795</v>
      </c>
      <c r="Q15">
        <f t="shared" si="4"/>
        <v>0.52476307237358299</v>
      </c>
      <c r="R15">
        <f t="shared" si="4"/>
        <v>1.2747379177170148</v>
      </c>
      <c r="S15">
        <f>A15*$J$4</f>
        <v>33.060073559535731</v>
      </c>
      <c r="T15" s="98">
        <f>SUM(C15:K15)</f>
        <v>10.108618984149182</v>
      </c>
      <c r="U15" s="239">
        <f>B15</f>
        <v>0.84993590729971458</v>
      </c>
      <c r="V15" s="97">
        <f>L15</f>
        <v>0.15006409270029508</v>
      </c>
      <c r="W15" s="158">
        <f>B15-L15</f>
        <v>0.6998718145994195</v>
      </c>
      <c r="X15" s="9">
        <f t="shared" si="0"/>
        <v>1.08344552866416</v>
      </c>
      <c r="Y15" s="98">
        <f t="shared" si="1"/>
        <v>4.9611299433167444</v>
      </c>
      <c r="Z15" s="223">
        <f t="shared" si="2"/>
        <v>-3.8776844146525846</v>
      </c>
      <c r="AA15">
        <f>$A$6^A15</f>
        <v>40353607</v>
      </c>
      <c r="AB15">
        <f>SUM(AA7:AA15)</f>
        <v>47079207</v>
      </c>
      <c r="AC15">
        <f t="shared" si="3"/>
        <v>-8.236511746369442E-8</v>
      </c>
    </row>
    <row r="16" spans="1:29" ht="16.5" thickBot="1" x14ac:dyDescent="0.3">
      <c r="A16" s="99">
        <v>10</v>
      </c>
      <c r="B16" s="129">
        <f>C16*B4</f>
        <v>0.8578515822340006</v>
      </c>
      <c r="C16" s="129">
        <f>1/(1-D4*B4/(1-D4*B4/(1-D4*B4/(1-D4*B4/(1-D4*B4/(1-D4*B4/(1-D4*B4/(1-D4*B4/(1-D4*B4)))))))))</f>
        <v>1.8051029546852779</v>
      </c>
      <c r="D16" s="136">
        <f>C16*D4*C15</f>
        <v>1.6941085759189283</v>
      </c>
      <c r="E16" s="109">
        <f>D16*D4*C14</f>
        <v>1.5715470748408489</v>
      </c>
      <c r="F16" s="109">
        <f>E16*D4*C13</f>
        <v>1.4362130001474551</v>
      </c>
      <c r="G16" s="109">
        <f>F16*D4*C12</f>
        <v>1.2867752761312568</v>
      </c>
      <c r="H16" s="109">
        <f>G16*D4*C11</f>
        <v>1.1217641109111534</v>
      </c>
      <c r="I16" s="109">
        <f>H16*D4*C10</f>
        <v>0.93955654032245317</v>
      </c>
      <c r="J16" s="109">
        <f>I16*D4*C9</f>
        <v>0.73836046528382138</v>
      </c>
      <c r="K16" s="109">
        <f>J16*D4*C8</f>
        <v>0.51619702564098424</v>
      </c>
      <c r="L16" s="109">
        <f>K16*D4</f>
        <v>0.27088113712546807</v>
      </c>
      <c r="M16" s="221">
        <f>L16*D4</f>
        <v>0.14214841776601048</v>
      </c>
      <c r="N16" s="237">
        <f>B16+M16</f>
        <v>1.0000000000000111</v>
      </c>
      <c r="P16">
        <f t="shared" si="4"/>
        <v>0.47523692762641795</v>
      </c>
      <c r="Q16">
        <f t="shared" si="4"/>
        <v>0.52476307237358299</v>
      </c>
      <c r="R16">
        <f t="shared" si="4"/>
        <v>1.2747379177170148</v>
      </c>
      <c r="S16">
        <f>A16*$J$4</f>
        <v>36.733415066150812</v>
      </c>
      <c r="T16" s="99">
        <f>SUM(C16:L16)</f>
        <v>11.380506161007649</v>
      </c>
      <c r="U16" s="415">
        <f>B16</f>
        <v>0.8578515822340006</v>
      </c>
      <c r="V16" s="129">
        <f>M16</f>
        <v>0.14214841776601048</v>
      </c>
      <c r="W16" s="159">
        <f>B16-M16</f>
        <v>0.71570316446799009</v>
      </c>
      <c r="X16" s="10">
        <f t="shared" si="0"/>
        <v>1.0935359396472164</v>
      </c>
      <c r="Y16" s="99">
        <f t="shared" si="1"/>
        <v>5.2215968307954688</v>
      </c>
      <c r="Z16" s="224">
        <f t="shared" si="2"/>
        <v>-4.1280608911482526</v>
      </c>
      <c r="AA16">
        <f>$A$6^A16</f>
        <v>282475249</v>
      </c>
      <c r="AB16">
        <f>SUM(AA7:AA16)</f>
        <v>329554456</v>
      </c>
      <c r="AC16">
        <f t="shared" si="3"/>
        <v>-1.2526187450939072E-8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77" priority="13" operator="lessThanOrEqual">
      <formula>0</formula>
    </cfRule>
    <cfRule type="cellIs" dxfId="76" priority="14" operator="greaterThan">
      <formula>0</formula>
    </cfRule>
  </conditionalFormatting>
  <conditionalFormatting sqref="X7:Y16">
    <cfRule type="cellIs" dxfId="75" priority="1" operator="lessThanOrEqual">
      <formula>0</formula>
    </cfRule>
    <cfRule type="cellIs" dxfId="7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DF0-6E8C-B245-A6E5-6AC4938CE562}">
  <sheetPr codeName="Sheet48"/>
  <dimension ref="A1:AI37"/>
  <sheetViews>
    <sheetView workbookViewId="0">
      <selection activeCell="H19" sqref="H19"/>
    </sheetView>
  </sheetViews>
  <sheetFormatPr defaultColWidth="11.25" defaultRowHeight="15.75" x14ac:dyDescent="0.25"/>
  <cols>
    <col min="1" max="10" width="8.75" customWidth="1"/>
    <col min="11" max="11" width="10.75" customWidth="1"/>
    <col min="12" max="12" width="8.75" customWidth="1"/>
    <col min="13" max="13" width="4.75" customWidth="1"/>
    <col min="14" max="24" width="3.75" customWidth="1"/>
    <col min="25" max="25" width="6.25" customWidth="1"/>
    <col min="26" max="26" width="18.75" customWidth="1"/>
    <col min="27" max="38" width="3.75" customWidth="1"/>
  </cols>
  <sheetData>
    <row r="1" spans="1:35" ht="27" thickBot="1" x14ac:dyDescent="0.45">
      <c r="A1" s="527" t="s">
        <v>290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7"/>
    </row>
    <row r="2" spans="1:35" ht="16.5" thickBot="1" x14ac:dyDescent="0.3">
      <c r="A2" s="125" t="s">
        <v>191</v>
      </c>
      <c r="B2" s="305" t="s">
        <v>190</v>
      </c>
      <c r="C2" s="306" t="s">
        <v>192</v>
      </c>
      <c r="D2" s="306" t="s">
        <v>204</v>
      </c>
      <c r="E2" s="306" t="s">
        <v>195</v>
      </c>
      <c r="F2" s="306" t="s">
        <v>193</v>
      </c>
      <c r="G2" s="369" t="s">
        <v>205</v>
      </c>
      <c r="H2" s="368">
        <v>-3.2215330709743029E-2</v>
      </c>
      <c r="I2" s="307" t="s">
        <v>207</v>
      </c>
      <c r="M2" s="48" t="str">
        <f>Summary!B3</f>
        <v>Hard</v>
      </c>
      <c r="N2" s="48" t="str">
        <f>Summary!C3</f>
        <v>A</v>
      </c>
      <c r="O2" s="48">
        <f>Summary!D3</f>
        <v>2</v>
      </c>
      <c r="P2" s="48">
        <f>Summary!E3</f>
        <v>3</v>
      </c>
      <c r="Q2" s="48">
        <f>Summary!F3</f>
        <v>4</v>
      </c>
      <c r="R2" s="48">
        <f>Summary!G3</f>
        <v>5</v>
      </c>
      <c r="S2" s="48">
        <f>Summary!H3</f>
        <v>6</v>
      </c>
      <c r="T2" s="48">
        <f>Summary!I3</f>
        <v>7</v>
      </c>
      <c r="U2" s="48">
        <f>Summary!J3</f>
        <v>8</v>
      </c>
      <c r="V2" s="48">
        <f>Summary!K3</f>
        <v>9</v>
      </c>
      <c r="W2" s="48">
        <f>Summary!L3</f>
        <v>10</v>
      </c>
      <c r="Y2" s="297" t="str">
        <f>Summary!B34</f>
        <v>EV = -0.0313878519608082</v>
      </c>
      <c r="Z2" s="297"/>
      <c r="AA2" s="297"/>
      <c r="AB2" s="297"/>
      <c r="AC2" s="297"/>
      <c r="AD2" s="297"/>
      <c r="AE2" s="297"/>
      <c r="AF2" s="297"/>
      <c r="AG2" s="297"/>
      <c r="AH2" s="297"/>
      <c r="AI2" s="297"/>
    </row>
    <row r="3" spans="1:35" x14ac:dyDescent="0.25">
      <c r="A3" s="290" t="s">
        <v>22</v>
      </c>
      <c r="B3" s="107">
        <v>4</v>
      </c>
      <c r="C3" s="108">
        <f>B3*Rules!$B$5</f>
        <v>24</v>
      </c>
      <c r="D3" s="308">
        <v>0</v>
      </c>
      <c r="E3" s="108">
        <f>C3-Situation!E4-D3</f>
        <v>24</v>
      </c>
      <c r="F3" s="108">
        <f t="shared" ref="F3:F13" si="0">E3/$E$17</f>
        <v>7.6923076923076927E-2</v>
      </c>
      <c r="G3" s="57"/>
      <c r="H3" s="135">
        <v>-3.2261072721233575E-2</v>
      </c>
      <c r="I3" s="57">
        <f>H3-$H$2</f>
        <v>-4.574201149054602E-5</v>
      </c>
      <c r="M3" s="48" t="str">
        <f>Summary!B4</f>
        <v>5-8</v>
      </c>
      <c r="N3" s="294" t="str">
        <f>Summary!C4</f>
        <v>H</v>
      </c>
      <c r="O3" s="294" t="str">
        <f>Summary!D4</f>
        <v>H</v>
      </c>
      <c r="P3" s="294" t="str">
        <f>Summary!E4</f>
        <v>H</v>
      </c>
      <c r="Q3" s="294" t="str">
        <f>Summary!F4</f>
        <v>H</v>
      </c>
      <c r="R3" s="294" t="str">
        <f>Summary!G4</f>
        <v>H</v>
      </c>
      <c r="S3" s="294" t="str">
        <f>Summary!H4</f>
        <v>H</v>
      </c>
      <c r="T3" s="294" t="str">
        <f>Summary!I4</f>
        <v>H</v>
      </c>
      <c r="U3" s="294" t="str">
        <f>Summary!J4</f>
        <v>H</v>
      </c>
      <c r="V3" s="294" t="str">
        <f>Summary!K4</f>
        <v>H</v>
      </c>
      <c r="W3" s="294" t="str">
        <f>Summary!L4</f>
        <v>H</v>
      </c>
      <c r="Y3" s="297" t="str">
        <f>Summary!B35</f>
        <v>EV = -3.13878519608082 %</v>
      </c>
      <c r="Z3" s="297"/>
      <c r="AA3" s="297"/>
      <c r="AB3" s="297"/>
      <c r="AC3" s="297"/>
      <c r="AD3" s="297"/>
      <c r="AE3" s="297"/>
      <c r="AF3" s="297"/>
      <c r="AG3" s="297"/>
      <c r="AH3" s="297"/>
      <c r="AI3" s="297"/>
    </row>
    <row r="4" spans="1:35" x14ac:dyDescent="0.25">
      <c r="A4" s="291">
        <v>2</v>
      </c>
      <c r="B4" s="93">
        <v>4</v>
      </c>
      <c r="C4" s="1">
        <f>B4*Rules!$B$5</f>
        <v>24</v>
      </c>
      <c r="D4" s="293">
        <v>0</v>
      </c>
      <c r="E4" s="1">
        <f>C4-Situation!E5-D4</f>
        <v>24</v>
      </c>
      <c r="F4" s="1">
        <f t="shared" si="0"/>
        <v>7.6923076923076927E-2</v>
      </c>
      <c r="G4" s="9">
        <f t="shared" ref="G4:G11" si="1">E4/SUM($E$4:$E$12)</f>
        <v>8.3333333333333329E-2</v>
      </c>
      <c r="H4" s="128">
        <v>-3.1759441277632305E-2</v>
      </c>
      <c r="I4" s="9">
        <f t="shared" ref="I4:I12" si="2">H4-$H$2</f>
        <v>4.5588943211072319E-4</v>
      </c>
      <c r="M4" s="48">
        <f>Summary!B5</f>
        <v>9</v>
      </c>
      <c r="N4" s="294" t="str">
        <f>Summary!C5</f>
        <v>H</v>
      </c>
      <c r="O4" s="294" t="str">
        <f>Summary!D5</f>
        <v>H</v>
      </c>
      <c r="P4" s="294" t="str">
        <f>Summary!E5</f>
        <v>D</v>
      </c>
      <c r="Q4" s="294" t="str">
        <f>Summary!F5</f>
        <v>D</v>
      </c>
      <c r="R4" s="294" t="str">
        <f>Summary!G5</f>
        <v>D</v>
      </c>
      <c r="S4" s="294" t="str">
        <f>Summary!H5</f>
        <v>D</v>
      </c>
      <c r="T4" s="294" t="str">
        <f>Summary!I5</f>
        <v>H</v>
      </c>
      <c r="U4" s="294" t="str">
        <f>Summary!J5</f>
        <v>H</v>
      </c>
      <c r="V4" s="294" t="str">
        <f>Summary!K5</f>
        <v>H</v>
      </c>
      <c r="W4" s="294" t="str">
        <f>Summary!L5</f>
        <v>H</v>
      </c>
      <c r="Y4" t="s">
        <v>47</v>
      </c>
      <c r="Z4" s="297">
        <f>Final!R2</f>
        <v>-3.1387851960808177E-2</v>
      </c>
      <c r="AA4" s="297"/>
      <c r="AB4" s="297"/>
      <c r="AC4" s="297"/>
      <c r="AD4" s="297"/>
      <c r="AE4" s="297"/>
      <c r="AF4" s="297"/>
      <c r="AG4" s="297"/>
      <c r="AH4" s="297"/>
      <c r="AI4" s="297"/>
    </row>
    <row r="5" spans="1:35" x14ac:dyDescent="0.25">
      <c r="A5" s="291">
        <v>3</v>
      </c>
      <c r="B5" s="93">
        <v>4</v>
      </c>
      <c r="C5" s="1">
        <f>B5*Rules!$B$5</f>
        <v>24</v>
      </c>
      <c r="D5" s="293">
        <v>0</v>
      </c>
      <c r="E5" s="1">
        <f>C5-Situation!E6-D5</f>
        <v>24</v>
      </c>
      <c r="F5" s="1">
        <f t="shared" si="0"/>
        <v>7.6923076923076927E-2</v>
      </c>
      <c r="G5" s="9">
        <f t="shared" si="1"/>
        <v>8.3333333333333329E-2</v>
      </c>
      <c r="H5" s="128">
        <v>-3.179902790891731E-2</v>
      </c>
      <c r="I5" s="9">
        <f t="shared" si="2"/>
        <v>4.1630280082571858E-4</v>
      </c>
      <c r="M5" s="48">
        <f>Summary!B6</f>
        <v>10</v>
      </c>
      <c r="N5" s="294" t="str">
        <f>Summary!C6</f>
        <v>H</v>
      </c>
      <c r="O5" s="294" t="str">
        <f>Summary!D6</f>
        <v>D</v>
      </c>
      <c r="P5" s="294" t="str">
        <f>Summary!E6</f>
        <v>D</v>
      </c>
      <c r="Q5" s="294" t="str">
        <f>Summary!F6</f>
        <v>D</v>
      </c>
      <c r="R5" s="294" t="str">
        <f>Summary!G6</f>
        <v>D</v>
      </c>
      <c r="S5" s="294" t="str">
        <f>Summary!H6</f>
        <v>D</v>
      </c>
      <c r="T5" s="294" t="str">
        <f>Summary!I6</f>
        <v>D</v>
      </c>
      <c r="U5" s="294" t="str">
        <f>Summary!J6</f>
        <v>D</v>
      </c>
      <c r="V5" s="294" t="str">
        <f>Summary!K6</f>
        <v>D</v>
      </c>
      <c r="W5" s="294" t="str">
        <f>Summary!L6</f>
        <v>H</v>
      </c>
    </row>
    <row r="6" spans="1:35" x14ac:dyDescent="0.25">
      <c r="A6" s="291">
        <v>4</v>
      </c>
      <c r="B6" s="93">
        <v>4</v>
      </c>
      <c r="C6" s="1">
        <f>B6*Rules!$B$5</f>
        <v>24</v>
      </c>
      <c r="D6" s="293">
        <v>0</v>
      </c>
      <c r="E6" s="1">
        <f>C6-Situation!E7-D6</f>
        <v>24</v>
      </c>
      <c r="F6" s="1">
        <f t="shared" si="0"/>
        <v>7.6923076923076927E-2</v>
      </c>
      <c r="G6" s="9">
        <f t="shared" si="1"/>
        <v>8.3333333333333329E-2</v>
      </c>
      <c r="H6" s="128">
        <v>-3.1683124996064294E-2</v>
      </c>
      <c r="I6" s="9">
        <f t="shared" si="2"/>
        <v>5.3220571367873504E-4</v>
      </c>
      <c r="M6" s="48">
        <f>Summary!B7</f>
        <v>11</v>
      </c>
      <c r="N6" s="294" t="str">
        <f>Summary!C7</f>
        <v>H</v>
      </c>
      <c r="O6" s="294" t="str">
        <f>Summary!D7</f>
        <v>D</v>
      </c>
      <c r="P6" s="294" t="str">
        <f>Summary!E7</f>
        <v>D</v>
      </c>
      <c r="Q6" s="294" t="str">
        <f>Summary!F7</f>
        <v>D</v>
      </c>
      <c r="R6" s="294" t="str">
        <f>Summary!G7</f>
        <v>D</v>
      </c>
      <c r="S6" s="294" t="str">
        <f>Summary!H7</f>
        <v>D</v>
      </c>
      <c r="T6" s="294" t="str">
        <f>Summary!I7</f>
        <v>D</v>
      </c>
      <c r="U6" s="294" t="str">
        <f>Summary!J7</f>
        <v>D</v>
      </c>
      <c r="V6" s="294" t="str">
        <f>Summary!K7</f>
        <v>D</v>
      </c>
      <c r="W6" s="294" t="str">
        <f>Summary!L7</f>
        <v>H</v>
      </c>
    </row>
    <row r="7" spans="1:35" x14ac:dyDescent="0.25">
      <c r="A7" s="291">
        <v>5</v>
      </c>
      <c r="B7" s="93">
        <v>4</v>
      </c>
      <c r="C7" s="1">
        <f>B7*Rules!$B$5</f>
        <v>24</v>
      </c>
      <c r="D7" s="293">
        <v>0</v>
      </c>
      <c r="E7" s="1">
        <f>C7-Situation!E8-D7</f>
        <v>24</v>
      </c>
      <c r="F7" s="1">
        <f t="shared" si="0"/>
        <v>7.6923076923076927E-2</v>
      </c>
      <c r="G7" s="9">
        <f t="shared" si="1"/>
        <v>8.3333333333333329E-2</v>
      </c>
      <c r="H7" s="128">
        <v>-3.1530192995035122E-2</v>
      </c>
      <c r="I7" s="9">
        <f t="shared" si="2"/>
        <v>6.851377147079063E-4</v>
      </c>
      <c r="M7" s="48">
        <f>Summary!B8</f>
        <v>12</v>
      </c>
      <c r="N7" s="294" t="str">
        <f>Summary!C8</f>
        <v>H</v>
      </c>
      <c r="O7" s="294" t="str">
        <f>Summary!D8</f>
        <v>H</v>
      </c>
      <c r="P7" s="294" t="str">
        <f>Summary!E8</f>
        <v>H</v>
      </c>
      <c r="Q7" s="294" t="str">
        <f>Summary!F8</f>
        <v>S</v>
      </c>
      <c r="R7" s="294" t="str">
        <f>Summary!G8</f>
        <v>S</v>
      </c>
      <c r="S7" s="294" t="str">
        <f>Summary!H8</f>
        <v>S</v>
      </c>
      <c r="T7" s="294" t="str">
        <f>Summary!I8</f>
        <v>H</v>
      </c>
      <c r="U7" s="294" t="str">
        <f>Summary!J8</f>
        <v>H</v>
      </c>
      <c r="V7" s="294" t="str">
        <f>Summary!K8</f>
        <v>H</v>
      </c>
      <c r="W7" s="294" t="str">
        <f>Summary!L8</f>
        <v>H</v>
      </c>
    </row>
    <row r="8" spans="1:35" x14ac:dyDescent="0.25">
      <c r="A8" s="291">
        <v>6</v>
      </c>
      <c r="B8" s="93">
        <v>4</v>
      </c>
      <c r="C8" s="1">
        <f>B8*Rules!$B$5</f>
        <v>24</v>
      </c>
      <c r="D8" s="293">
        <v>0</v>
      </c>
      <c r="E8" s="1">
        <f>C8-Situation!E9-D8</f>
        <v>24</v>
      </c>
      <c r="F8" s="1">
        <f t="shared" si="0"/>
        <v>7.6923076923076927E-2</v>
      </c>
      <c r="G8" s="9">
        <f t="shared" si="1"/>
        <v>8.3333333333333329E-2</v>
      </c>
      <c r="H8" s="128">
        <v>-3.1785172206234336E-2</v>
      </c>
      <c r="I8" s="9">
        <f t="shared" si="2"/>
        <v>4.30158503508693E-4</v>
      </c>
      <c r="M8" s="48">
        <f>Summary!B9</f>
        <v>13</v>
      </c>
      <c r="N8" s="294" t="str">
        <f>Summary!C9</f>
        <v>H</v>
      </c>
      <c r="O8" s="294" t="str">
        <f>Summary!D9</f>
        <v>S</v>
      </c>
      <c r="P8" s="294" t="str">
        <f>Summary!E9</f>
        <v>S</v>
      </c>
      <c r="Q8" s="294" t="str">
        <f>Summary!F9</f>
        <v>S</v>
      </c>
      <c r="R8" s="294" t="str">
        <f>Summary!G9</f>
        <v>S</v>
      </c>
      <c r="S8" s="294" t="str">
        <f>Summary!H9</f>
        <v>S</v>
      </c>
      <c r="T8" s="294" t="str">
        <f>Summary!I9</f>
        <v>H</v>
      </c>
      <c r="U8" s="294" t="str">
        <f>Summary!J9</f>
        <v>H</v>
      </c>
      <c r="V8" s="294" t="str">
        <f>Summary!K9</f>
        <v>H</v>
      </c>
      <c r="W8" s="294" t="str">
        <f>Summary!L9</f>
        <v>H</v>
      </c>
    </row>
    <row r="9" spans="1:35" x14ac:dyDescent="0.25">
      <c r="A9" s="291">
        <v>7</v>
      </c>
      <c r="B9" s="93">
        <v>4</v>
      </c>
      <c r="C9" s="1">
        <f>B9*Rules!$B$5</f>
        <v>24</v>
      </c>
      <c r="D9" s="293">
        <v>0</v>
      </c>
      <c r="E9" s="1">
        <f>C9-Situation!E10-D9</f>
        <v>24</v>
      </c>
      <c r="F9" s="1">
        <f t="shared" si="0"/>
        <v>7.6923076923076927E-2</v>
      </c>
      <c r="G9" s="9">
        <f t="shared" si="1"/>
        <v>8.3333333333333329E-2</v>
      </c>
      <c r="H9" s="128">
        <v>-3.2041288637419285E-2</v>
      </c>
      <c r="I9" s="9">
        <f t="shared" si="2"/>
        <v>1.7404207232374347E-4</v>
      </c>
      <c r="M9" s="48">
        <f>Summary!B10</f>
        <v>14</v>
      </c>
      <c r="N9" s="294" t="str">
        <f>Summary!C10</f>
        <v>H</v>
      </c>
      <c r="O9" s="294" t="str">
        <f>Summary!D10</f>
        <v>S</v>
      </c>
      <c r="P9" s="294" t="str">
        <f>Summary!E10</f>
        <v>S</v>
      </c>
      <c r="Q9" s="294" t="str">
        <f>Summary!F10</f>
        <v>S</v>
      </c>
      <c r="R9" s="294" t="str">
        <f>Summary!G10</f>
        <v>S</v>
      </c>
      <c r="S9" s="294" t="str">
        <f>Summary!H10</f>
        <v>S</v>
      </c>
      <c r="T9" s="294" t="str">
        <f>Summary!I10</f>
        <v>H</v>
      </c>
      <c r="U9" s="294" t="str">
        <f>Summary!J10</f>
        <v>H</v>
      </c>
      <c r="V9" s="294" t="str">
        <f>Summary!K10</f>
        <v>H</v>
      </c>
      <c r="W9" s="294" t="str">
        <f>Summary!L10</f>
        <v>H</v>
      </c>
    </row>
    <row r="10" spans="1:35" x14ac:dyDescent="0.25">
      <c r="A10" s="291">
        <v>8</v>
      </c>
      <c r="B10" s="93">
        <v>4</v>
      </c>
      <c r="C10" s="1">
        <f>B10*Rules!$B$5</f>
        <v>24</v>
      </c>
      <c r="D10" s="293">
        <v>0</v>
      </c>
      <c r="E10" s="1">
        <f>C10-Situation!E11-D10</f>
        <v>24</v>
      </c>
      <c r="F10" s="1">
        <f t="shared" si="0"/>
        <v>7.6923076923076927E-2</v>
      </c>
      <c r="G10" s="9">
        <f t="shared" si="1"/>
        <v>8.3333333333333329E-2</v>
      </c>
      <c r="H10" s="128">
        <v>-3.2375367104492625E-2</v>
      </c>
      <c r="I10" s="9">
        <f t="shared" si="2"/>
        <v>-1.6003639474959641E-4</v>
      </c>
      <c r="M10" s="48">
        <f>Summary!B11</f>
        <v>15</v>
      </c>
      <c r="N10" s="294" t="str">
        <f>Summary!C11</f>
        <v>H</v>
      </c>
      <c r="O10" s="294" t="str">
        <f>Summary!D11</f>
        <v>S</v>
      </c>
      <c r="P10" s="294" t="str">
        <f>Summary!E11</f>
        <v>S</v>
      </c>
      <c r="Q10" s="294" t="str">
        <f>Summary!F11</f>
        <v>S</v>
      </c>
      <c r="R10" s="294" t="str">
        <f>Summary!G11</f>
        <v>S</v>
      </c>
      <c r="S10" s="294" t="str">
        <f>Summary!H11</f>
        <v>S</v>
      </c>
      <c r="T10" s="294" t="str">
        <f>Summary!I11</f>
        <v>H</v>
      </c>
      <c r="U10" s="294" t="str">
        <f>Summary!J11</f>
        <v>H</v>
      </c>
      <c r="V10" s="294" t="str">
        <f>Summary!K11</f>
        <v>H</v>
      </c>
      <c r="W10" s="294" t="str">
        <f>Summary!L11</f>
        <v>H</v>
      </c>
    </row>
    <row r="11" spans="1:35" x14ac:dyDescent="0.25">
      <c r="A11" s="291">
        <v>9</v>
      </c>
      <c r="B11" s="93">
        <v>4</v>
      </c>
      <c r="C11" s="1">
        <f>B11*Rules!$B$5</f>
        <v>24</v>
      </c>
      <c r="D11" s="293">
        <v>0</v>
      </c>
      <c r="E11" s="1">
        <f>C11-Situation!E12-D11</f>
        <v>24</v>
      </c>
      <c r="F11" s="1">
        <f t="shared" si="0"/>
        <v>7.6923076923076927E-2</v>
      </c>
      <c r="G11" s="9">
        <f t="shared" si="1"/>
        <v>8.3333333333333329E-2</v>
      </c>
      <c r="H11" s="128">
        <v>-3.2837423802074994E-2</v>
      </c>
      <c r="I11" s="9">
        <f t="shared" si="2"/>
        <v>-6.2209309233196564E-4</v>
      </c>
      <c r="M11" s="48">
        <f>Summary!B12</f>
        <v>16</v>
      </c>
      <c r="N11" s="294" t="str">
        <f>Summary!C12</f>
        <v>S</v>
      </c>
      <c r="O11" s="294" t="str">
        <f>Summary!D12</f>
        <v>S</v>
      </c>
      <c r="P11" s="294" t="str">
        <f>Summary!E12</f>
        <v>S</v>
      </c>
      <c r="Q11" s="294" t="str">
        <f>Summary!F12</f>
        <v>S</v>
      </c>
      <c r="R11" s="294" t="str">
        <f>Summary!G12</f>
        <v>S</v>
      </c>
      <c r="S11" s="294" t="str">
        <f>Summary!H12</f>
        <v>S</v>
      </c>
      <c r="T11" s="294" t="str">
        <f>Summary!I12</f>
        <v>H</v>
      </c>
      <c r="U11" s="294" t="str">
        <f>Summary!J12</f>
        <v>H</v>
      </c>
      <c r="V11" s="294" t="str">
        <f>Summary!K12</f>
        <v>H</v>
      </c>
      <c r="W11" s="294" t="str">
        <f>Summary!L12</f>
        <v>H</v>
      </c>
    </row>
    <row r="12" spans="1:35" ht="16.5" thickBot="1" x14ac:dyDescent="0.3">
      <c r="A12" s="350">
        <v>10</v>
      </c>
      <c r="B12" s="370">
        <f>4*Rules!B6</f>
        <v>16</v>
      </c>
      <c r="C12" s="26">
        <f>SUM(C13:C16)</f>
        <v>96</v>
      </c>
      <c r="D12" s="371">
        <f>SUM(D13:D16)</f>
        <v>0</v>
      </c>
      <c r="E12" s="26">
        <f>SUM(E13:E16)</f>
        <v>96</v>
      </c>
      <c r="F12" s="26">
        <f t="shared" si="0"/>
        <v>0.30769230769230771</v>
      </c>
      <c r="G12" s="27">
        <f>E12/SUM($E$4:$E$12)</f>
        <v>0.33333333333333331</v>
      </c>
      <c r="H12" s="136">
        <v>-3.3936117699315815E-2</v>
      </c>
      <c r="I12" s="10">
        <f t="shared" si="2"/>
        <v>-1.7207869895727868E-3</v>
      </c>
      <c r="M12" s="48" t="str">
        <f>Summary!B13</f>
        <v>17-21</v>
      </c>
      <c r="N12" s="294" t="str">
        <f>Summary!C13</f>
        <v>S</v>
      </c>
      <c r="O12" s="294" t="str">
        <f>Summary!D13</f>
        <v>S</v>
      </c>
      <c r="P12" s="294" t="str">
        <f>Summary!E13</f>
        <v>S</v>
      </c>
      <c r="Q12" s="294" t="str">
        <f>Summary!F13</f>
        <v>S</v>
      </c>
      <c r="R12" s="294" t="str">
        <f>Summary!G13</f>
        <v>S</v>
      </c>
      <c r="S12" s="294" t="str">
        <f>Summary!H13</f>
        <v>S</v>
      </c>
      <c r="T12" s="294" t="str">
        <f>Summary!I13</f>
        <v>S</v>
      </c>
      <c r="U12" s="294" t="str">
        <f>Summary!J13</f>
        <v>S</v>
      </c>
      <c r="V12" s="294" t="str">
        <f>Summary!K13</f>
        <v>S</v>
      </c>
      <c r="W12" s="294" t="str">
        <f>Summary!L13</f>
        <v>S</v>
      </c>
    </row>
    <row r="13" spans="1:35" x14ac:dyDescent="0.25">
      <c r="A13" s="372">
        <v>10</v>
      </c>
      <c r="B13" s="373">
        <v>4</v>
      </c>
      <c r="C13" s="374">
        <f>B13*Rules!$B$5</f>
        <v>24</v>
      </c>
      <c r="D13" s="384">
        <v>0</v>
      </c>
      <c r="E13" s="374">
        <f>C13-Situation!E13-D13</f>
        <v>24</v>
      </c>
      <c r="F13" s="374">
        <f t="shared" si="0"/>
        <v>7.6923076923076927E-2</v>
      </c>
      <c r="G13" s="375"/>
      <c r="H13" s="289"/>
      <c r="I13" s="289"/>
      <c r="M13" s="48" t="str">
        <f>Summary!B14</f>
        <v>Soft</v>
      </c>
      <c r="N13" s="48" t="str">
        <f>Summary!C14</f>
        <v>A</v>
      </c>
      <c r="O13" s="48">
        <f>Summary!D14</f>
        <v>2</v>
      </c>
      <c r="P13" s="48">
        <f>Summary!E14</f>
        <v>3</v>
      </c>
      <c r="Q13" s="48">
        <f>Summary!F14</f>
        <v>4</v>
      </c>
      <c r="R13" s="48">
        <f>Summary!G14</f>
        <v>5</v>
      </c>
      <c r="S13" s="48">
        <f>Summary!H14</f>
        <v>6</v>
      </c>
      <c r="T13" s="48">
        <f>Summary!I14</f>
        <v>7</v>
      </c>
      <c r="U13" s="48">
        <f>Summary!J14</f>
        <v>8</v>
      </c>
      <c r="V13" s="48">
        <f>Summary!K14</f>
        <v>9</v>
      </c>
      <c r="W13" s="48">
        <f>Summary!L14</f>
        <v>10</v>
      </c>
    </row>
    <row r="14" spans="1:35" x14ac:dyDescent="0.25">
      <c r="A14" s="376" t="s">
        <v>261</v>
      </c>
      <c r="B14" s="377">
        <v>4</v>
      </c>
      <c r="C14" s="378">
        <f>B14*Rules!$B$5</f>
        <v>24</v>
      </c>
      <c r="D14" s="385">
        <v>0</v>
      </c>
      <c r="E14" s="378">
        <f>C14-Situation!E14-D14</f>
        <v>24</v>
      </c>
      <c r="F14" s="378">
        <f t="shared" ref="F14:F16" si="3">E14/$E$17</f>
        <v>7.6923076923076927E-2</v>
      </c>
      <c r="G14" s="379"/>
      <c r="H14" s="289"/>
      <c r="I14" s="289"/>
      <c r="M14" s="48">
        <f>Summary!B15</f>
        <v>13</v>
      </c>
      <c r="N14" s="294" t="str">
        <f>Summary!C15</f>
        <v>H</v>
      </c>
      <c r="O14" s="294" t="str">
        <f>Summary!D15</f>
        <v>H</v>
      </c>
      <c r="P14" s="294" t="str">
        <f>Summary!E15</f>
        <v>H</v>
      </c>
      <c r="Q14" s="294" t="str">
        <f>Summary!F15</f>
        <v>H</v>
      </c>
      <c r="R14" s="294" t="str">
        <f>Summary!G15</f>
        <v>H</v>
      </c>
      <c r="S14" s="294" t="str">
        <f>Summary!H15</f>
        <v>D</v>
      </c>
      <c r="T14" s="294" t="str">
        <f>Summary!I15</f>
        <v>H</v>
      </c>
      <c r="U14" s="294" t="str">
        <f>Summary!J15</f>
        <v>H</v>
      </c>
      <c r="V14" s="294" t="str">
        <f>Summary!K15</f>
        <v>H</v>
      </c>
      <c r="W14" s="294" t="str">
        <f>Summary!L15</f>
        <v>H</v>
      </c>
    </row>
    <row r="15" spans="1:35" x14ac:dyDescent="0.25">
      <c r="A15" s="376" t="s">
        <v>262</v>
      </c>
      <c r="B15" s="377">
        <v>4</v>
      </c>
      <c r="C15" s="378">
        <f>B15*Rules!$B$5</f>
        <v>24</v>
      </c>
      <c r="D15" s="385">
        <v>0</v>
      </c>
      <c r="E15" s="378">
        <f>C15-Situation!E15-D15</f>
        <v>24</v>
      </c>
      <c r="F15" s="378">
        <f t="shared" si="3"/>
        <v>7.6923076923076927E-2</v>
      </c>
      <c r="G15" s="379"/>
      <c r="H15" s="289"/>
      <c r="I15" s="289"/>
      <c r="M15" s="48">
        <f>Summary!B16</f>
        <v>14</v>
      </c>
      <c r="N15" s="294" t="str">
        <f>Summary!C16</f>
        <v>H</v>
      </c>
      <c r="O15" s="294" t="str">
        <f>Summary!D16</f>
        <v>H</v>
      </c>
      <c r="P15" s="294" t="str">
        <f>Summary!E16</f>
        <v>H</v>
      </c>
      <c r="Q15" s="294" t="str">
        <f>Summary!F16</f>
        <v>H</v>
      </c>
      <c r="R15" s="294" t="str">
        <f>Summary!G16</f>
        <v>D</v>
      </c>
      <c r="S15" s="294" t="str">
        <f>Summary!H16</f>
        <v>D</v>
      </c>
      <c r="T15" s="294" t="str">
        <f>Summary!I16</f>
        <v>H</v>
      </c>
      <c r="U15" s="294" t="str">
        <f>Summary!J16</f>
        <v>H</v>
      </c>
      <c r="V15" s="294" t="str">
        <f>Summary!K16</f>
        <v>H</v>
      </c>
      <c r="W15" s="294" t="str">
        <f>Summary!L16</f>
        <v>H</v>
      </c>
    </row>
    <row r="16" spans="1:35" ht="16.5" thickBot="1" x14ac:dyDescent="0.3">
      <c r="A16" s="380" t="s">
        <v>263</v>
      </c>
      <c r="B16" s="381">
        <v>4</v>
      </c>
      <c r="C16" s="382">
        <f>B16*Rules!$B$5</f>
        <v>24</v>
      </c>
      <c r="D16" s="386">
        <v>0</v>
      </c>
      <c r="E16" s="382">
        <f>C16-Situation!E16-D16</f>
        <v>24</v>
      </c>
      <c r="F16" s="382">
        <f t="shared" si="3"/>
        <v>7.6923076923076927E-2</v>
      </c>
      <c r="G16" s="383"/>
      <c r="H16" s="289"/>
      <c r="I16" s="289"/>
      <c r="M16" s="48">
        <f>Summary!B17</f>
        <v>15</v>
      </c>
      <c r="N16" s="294" t="str">
        <f>Summary!C17</f>
        <v>H</v>
      </c>
      <c r="O16" s="294" t="str">
        <f>Summary!D17</f>
        <v>H</v>
      </c>
      <c r="P16" s="294" t="str">
        <f>Summary!E17</f>
        <v>H</v>
      </c>
      <c r="Q16" s="294" t="str">
        <f>Summary!F17</f>
        <v>H</v>
      </c>
      <c r="R16" s="294" t="str">
        <f>Summary!G17</f>
        <v>D</v>
      </c>
      <c r="S16" s="294" t="str">
        <f>Summary!H17</f>
        <v>D</v>
      </c>
      <c r="T16" s="294" t="str">
        <f>Summary!I17</f>
        <v>H</v>
      </c>
      <c r="U16" s="294" t="str">
        <f>Summary!J17</f>
        <v>H</v>
      </c>
      <c r="V16" s="294" t="str">
        <f>Summary!K17</f>
        <v>H</v>
      </c>
      <c r="W16" s="294" t="str">
        <f>Summary!L17</f>
        <v>H</v>
      </c>
    </row>
    <row r="17" spans="1:23" ht="16.5" thickBot="1" x14ac:dyDescent="0.3">
      <c r="A17" s="296"/>
      <c r="B17" s="105">
        <f>SUM(B3:B12)</f>
        <v>52</v>
      </c>
      <c r="C17" s="106">
        <f>SUM(C3:C12)</f>
        <v>312</v>
      </c>
      <c r="D17" s="367"/>
      <c r="E17" s="106">
        <f>SUM(E3:E12)</f>
        <v>312</v>
      </c>
      <c r="F17" s="106"/>
      <c r="G17" s="309"/>
      <c r="M17" s="48">
        <f>Summary!B18</f>
        <v>16</v>
      </c>
      <c r="N17" s="294" t="str">
        <f>Summary!C18</f>
        <v>H</v>
      </c>
      <c r="O17" s="294" t="str">
        <f>Summary!D18</f>
        <v>H</v>
      </c>
      <c r="P17" s="294" t="str">
        <f>Summary!E18</f>
        <v>H</v>
      </c>
      <c r="Q17" s="294" t="str">
        <f>Summary!F18</f>
        <v>D</v>
      </c>
      <c r="R17" s="294" t="str">
        <f>Summary!G18</f>
        <v>D</v>
      </c>
      <c r="S17" s="294" t="str">
        <f>Summary!H18</f>
        <v>D</v>
      </c>
      <c r="T17" s="294" t="str">
        <f>Summary!I18</f>
        <v>H</v>
      </c>
      <c r="U17" s="294" t="str">
        <f>Summary!J18</f>
        <v>H</v>
      </c>
      <c r="V17" s="294" t="str">
        <f>Summary!K18</f>
        <v>H</v>
      </c>
      <c r="W17" s="294" t="str">
        <f>Summary!L18</f>
        <v>H</v>
      </c>
    </row>
    <row r="18" spans="1:23" ht="16.5" thickBot="1" x14ac:dyDescent="0.3">
      <c r="M18" s="48">
        <f>Summary!B19</f>
        <v>17</v>
      </c>
      <c r="N18" s="294" t="str">
        <f>Summary!C19</f>
        <v>H</v>
      </c>
      <c r="O18" s="294" t="str">
        <f>Summary!D19</f>
        <v>H</v>
      </c>
      <c r="P18" s="294" t="str">
        <f>Summary!E19</f>
        <v>D</v>
      </c>
      <c r="Q18" s="294" t="str">
        <f>Summary!F19</f>
        <v>D</v>
      </c>
      <c r="R18" s="294" t="str">
        <f>Summary!G19</f>
        <v>D</v>
      </c>
      <c r="S18" s="294" t="str">
        <f>Summary!H19</f>
        <v>D</v>
      </c>
      <c r="T18" s="294" t="str">
        <f>Summary!I19</f>
        <v>H</v>
      </c>
      <c r="U18" s="294" t="str">
        <f>Summary!J19</f>
        <v>H</v>
      </c>
      <c r="V18" s="294" t="str">
        <f>Summary!K19</f>
        <v>H</v>
      </c>
      <c r="W18" s="294" t="str">
        <f>Summary!L19</f>
        <v>H</v>
      </c>
    </row>
    <row r="19" spans="1:23" x14ac:dyDescent="0.25">
      <c r="A19" s="298" t="s">
        <v>22</v>
      </c>
      <c r="B19" s="299">
        <v>2</v>
      </c>
      <c r="C19" s="299">
        <v>3</v>
      </c>
      <c r="D19" s="299">
        <v>4</v>
      </c>
      <c r="E19" s="299">
        <v>5</v>
      </c>
      <c r="F19" s="299">
        <v>6</v>
      </c>
      <c r="G19" s="299">
        <v>7</v>
      </c>
      <c r="H19" s="299">
        <v>8</v>
      </c>
      <c r="I19" s="299">
        <v>9</v>
      </c>
      <c r="J19" s="299">
        <v>10</v>
      </c>
      <c r="K19" s="300" t="s">
        <v>2</v>
      </c>
      <c r="L19" s="295"/>
      <c r="M19" s="48">
        <f>Summary!B20</f>
        <v>18</v>
      </c>
      <c r="N19" s="294" t="str">
        <f>Summary!C20</f>
        <v>S</v>
      </c>
      <c r="O19" s="294" t="str">
        <f>Summary!D20</f>
        <v>S</v>
      </c>
      <c r="P19" s="294" t="str">
        <f>Summary!E20</f>
        <v>D</v>
      </c>
      <c r="Q19" s="294" t="str">
        <f>Summary!F20</f>
        <v>D</v>
      </c>
      <c r="R19" s="294" t="str">
        <f>Summary!G20</f>
        <v>D</v>
      </c>
      <c r="S19" s="294" t="str">
        <f>Summary!H20</f>
        <v>D</v>
      </c>
      <c r="T19" s="294" t="str">
        <f>Summary!I20</f>
        <v>S</v>
      </c>
      <c r="U19" s="294" t="str">
        <f>Summary!J20</f>
        <v>S</v>
      </c>
      <c r="V19" s="294" t="str">
        <f>Summary!K20</f>
        <v>H</v>
      </c>
      <c r="W19" s="294" t="str">
        <f>Summary!L20</f>
        <v>H</v>
      </c>
    </row>
    <row r="20" spans="1:23" ht="16.5" thickBot="1" x14ac:dyDescent="0.3">
      <c r="A20" s="94">
        <f>E3</f>
        <v>24</v>
      </c>
      <c r="B20" s="109">
        <f>E4</f>
        <v>24</v>
      </c>
      <c r="C20" s="109">
        <f>E5</f>
        <v>24</v>
      </c>
      <c r="D20" s="109">
        <f>E6</f>
        <v>24</v>
      </c>
      <c r="E20" s="109">
        <f>E7</f>
        <v>24</v>
      </c>
      <c r="F20" s="109">
        <f>E8</f>
        <v>24</v>
      </c>
      <c r="G20" s="109">
        <f>E9</f>
        <v>24</v>
      </c>
      <c r="H20" s="109">
        <f>E10</f>
        <v>24</v>
      </c>
      <c r="I20" s="109">
        <f>E11</f>
        <v>24</v>
      </c>
      <c r="J20" s="109">
        <f>E12</f>
        <v>96</v>
      </c>
      <c r="K20" s="10">
        <f>SUM(A20:J20)</f>
        <v>312</v>
      </c>
      <c r="L20" s="128"/>
      <c r="M20" s="48">
        <f>Summary!B21</f>
        <v>19</v>
      </c>
      <c r="N20" s="294" t="str">
        <f>Summary!C21</f>
        <v>S</v>
      </c>
      <c r="O20" s="294" t="str">
        <f>Summary!D21</f>
        <v>S</v>
      </c>
      <c r="P20" s="294" t="str">
        <f>Summary!E21</f>
        <v>S</v>
      </c>
      <c r="Q20" s="294" t="str">
        <f>Summary!F21</f>
        <v>S</v>
      </c>
      <c r="R20" s="294" t="str">
        <f>Summary!G21</f>
        <v>S</v>
      </c>
      <c r="S20" s="294" t="str">
        <f>Summary!H21</f>
        <v>S</v>
      </c>
      <c r="T20" s="294" t="str">
        <f>Summary!I21</f>
        <v>S</v>
      </c>
      <c r="U20" s="294" t="str">
        <f>Summary!J21</f>
        <v>S</v>
      </c>
      <c r="V20" s="294" t="str">
        <f>Summary!K21</f>
        <v>S</v>
      </c>
      <c r="W20" s="294" t="str">
        <f>Summary!L21</f>
        <v>S</v>
      </c>
    </row>
    <row r="21" spans="1:23" x14ac:dyDescent="0.25">
      <c r="A21" s="107">
        <f t="shared" ref="A21:J21" si="4">A20/$K$20</f>
        <v>7.6923076923076927E-2</v>
      </c>
      <c r="B21" s="108">
        <f t="shared" si="4"/>
        <v>7.6923076923076927E-2</v>
      </c>
      <c r="C21" s="108">
        <f t="shared" si="4"/>
        <v>7.6923076923076927E-2</v>
      </c>
      <c r="D21" s="108">
        <f t="shared" si="4"/>
        <v>7.6923076923076927E-2</v>
      </c>
      <c r="E21" s="108">
        <f t="shared" si="4"/>
        <v>7.6923076923076927E-2</v>
      </c>
      <c r="F21" s="108">
        <f t="shared" si="4"/>
        <v>7.6923076923076927E-2</v>
      </c>
      <c r="G21" s="108">
        <f t="shared" si="4"/>
        <v>7.6923076923076927E-2</v>
      </c>
      <c r="H21" s="108">
        <f t="shared" si="4"/>
        <v>7.6923076923076927E-2</v>
      </c>
      <c r="I21" s="108">
        <f t="shared" si="4"/>
        <v>7.6923076923076927E-2</v>
      </c>
      <c r="J21" s="108">
        <f t="shared" si="4"/>
        <v>0.30769230769230771</v>
      </c>
      <c r="K21" s="302" t="s">
        <v>193</v>
      </c>
      <c r="L21" s="128"/>
      <c r="M21" s="351">
        <f>Summary!B22</f>
        <v>20</v>
      </c>
      <c r="N21" s="352" t="str">
        <f>Summary!C22</f>
        <v>S</v>
      </c>
      <c r="O21" s="352" t="str">
        <f>Summary!D22</f>
        <v>S</v>
      </c>
      <c r="P21" s="352" t="str">
        <f>Summary!E22</f>
        <v>S</v>
      </c>
      <c r="Q21" s="352" t="str">
        <f>Summary!F22</f>
        <v>S</v>
      </c>
      <c r="R21" s="352" t="str">
        <f>Summary!G22</f>
        <v>S</v>
      </c>
      <c r="S21" s="352" t="str">
        <f>Summary!H22</f>
        <v>S</v>
      </c>
      <c r="T21" s="352" t="str">
        <f>Summary!I22</f>
        <v>S</v>
      </c>
      <c r="U21" s="352" t="str">
        <f>Summary!J22</f>
        <v>S</v>
      </c>
      <c r="V21" s="352" t="str">
        <f>Summary!K22</f>
        <v>S</v>
      </c>
      <c r="W21" s="352" t="str">
        <f>Summary!L22</f>
        <v>S</v>
      </c>
    </row>
    <row r="22" spans="1:23" x14ac:dyDescent="0.25">
      <c r="A22" s="93"/>
      <c r="B22" s="1">
        <f t="shared" ref="B22:J22" si="5">B21/SUM($B$21:$J$21)</f>
        <v>8.3333333333333329E-2</v>
      </c>
      <c r="C22" s="1">
        <f t="shared" si="5"/>
        <v>8.3333333333333329E-2</v>
      </c>
      <c r="D22" s="1">
        <f t="shared" si="5"/>
        <v>8.3333333333333329E-2</v>
      </c>
      <c r="E22" s="1">
        <f t="shared" si="5"/>
        <v>8.3333333333333329E-2</v>
      </c>
      <c r="F22" s="1">
        <f t="shared" si="5"/>
        <v>8.3333333333333329E-2</v>
      </c>
      <c r="G22" s="1">
        <f t="shared" si="5"/>
        <v>8.3333333333333329E-2</v>
      </c>
      <c r="H22" s="1">
        <f t="shared" si="5"/>
        <v>8.3333333333333329E-2</v>
      </c>
      <c r="I22" s="1">
        <f t="shared" si="5"/>
        <v>8.3333333333333329E-2</v>
      </c>
      <c r="J22" s="1">
        <f t="shared" si="5"/>
        <v>0.33333333333333331</v>
      </c>
      <c r="K22" s="303" t="s">
        <v>205</v>
      </c>
      <c r="L22" s="128"/>
      <c r="M22" s="48" t="str">
        <f>Summary!B23</f>
        <v>Pair</v>
      </c>
      <c r="N22" s="48" t="str">
        <f>Summary!C23</f>
        <v>A</v>
      </c>
      <c r="O22" s="48">
        <f>Summary!D23</f>
        <v>2</v>
      </c>
      <c r="P22" s="48">
        <f>Summary!E23</f>
        <v>3</v>
      </c>
      <c r="Q22" s="48">
        <f>Summary!F23</f>
        <v>4</v>
      </c>
      <c r="R22" s="48">
        <f>Summary!G23</f>
        <v>5</v>
      </c>
      <c r="S22" s="48">
        <f>Summary!H23</f>
        <v>6</v>
      </c>
      <c r="T22" s="48">
        <f>Summary!I23</f>
        <v>7</v>
      </c>
      <c r="U22" s="48">
        <f>Summary!J23</f>
        <v>8</v>
      </c>
      <c r="V22" s="48">
        <f>Summary!K23</f>
        <v>9</v>
      </c>
      <c r="W22" s="48">
        <f>Summary!L23</f>
        <v>10</v>
      </c>
    </row>
    <row r="23" spans="1:23" ht="16.5" thickBot="1" x14ac:dyDescent="0.3">
      <c r="A23" s="94">
        <f>A20/SUM($A$20:$I$20)</f>
        <v>0.1111111111111111</v>
      </c>
      <c r="B23" s="109">
        <f t="shared" ref="B23:I23" si="6">B20/SUM($A$20:$I$20)</f>
        <v>0.1111111111111111</v>
      </c>
      <c r="C23" s="109">
        <f t="shared" si="6"/>
        <v>0.1111111111111111</v>
      </c>
      <c r="D23" s="109">
        <f t="shared" si="6"/>
        <v>0.1111111111111111</v>
      </c>
      <c r="E23" s="109">
        <f t="shared" si="6"/>
        <v>0.1111111111111111</v>
      </c>
      <c r="F23" s="109">
        <f t="shared" si="6"/>
        <v>0.1111111111111111</v>
      </c>
      <c r="G23" s="109">
        <f t="shared" si="6"/>
        <v>0.1111111111111111</v>
      </c>
      <c r="H23" s="109">
        <f t="shared" si="6"/>
        <v>0.1111111111111111</v>
      </c>
      <c r="I23" s="109">
        <f t="shared" si="6"/>
        <v>0.1111111111111111</v>
      </c>
      <c r="J23" s="109"/>
      <c r="K23" s="304" t="s">
        <v>206</v>
      </c>
      <c r="L23" s="301"/>
      <c r="M23" s="48" t="str">
        <f>Summary!B24</f>
        <v>A</v>
      </c>
      <c r="N23" s="294">
        <f>Summary!C24</f>
        <v>2</v>
      </c>
      <c r="O23" s="294">
        <f>Summary!D24</f>
        <v>2</v>
      </c>
      <c r="P23" s="294">
        <f>Summary!E24</f>
        <v>2</v>
      </c>
      <c r="Q23" s="294">
        <f>Summary!F24</f>
        <v>2</v>
      </c>
      <c r="R23" s="294">
        <f>Summary!G24</f>
        <v>2</v>
      </c>
      <c r="S23" s="294">
        <f>Summary!H24</f>
        <v>2</v>
      </c>
      <c r="T23" s="294">
        <f>Summary!I24</f>
        <v>2</v>
      </c>
      <c r="U23" s="294">
        <f>Summary!J24</f>
        <v>2</v>
      </c>
      <c r="V23" s="294">
        <f>Summary!K24</f>
        <v>2</v>
      </c>
      <c r="W23" s="294">
        <f>Summary!L24</f>
        <v>2</v>
      </c>
    </row>
    <row r="24" spans="1:23" x14ac:dyDescent="0.25">
      <c r="M24" s="48">
        <f>Summary!B25</f>
        <v>2</v>
      </c>
      <c r="N24" s="294" t="str">
        <f>Summary!C25</f>
        <v>H</v>
      </c>
      <c r="O24" s="294" t="str">
        <f>Summary!D25</f>
        <v>H</v>
      </c>
      <c r="P24" s="294" t="str">
        <f>Summary!E25</f>
        <v>H</v>
      </c>
      <c r="Q24" s="294">
        <f>Summary!F25</f>
        <v>2</v>
      </c>
      <c r="R24" s="294">
        <f>Summary!G25</f>
        <v>2</v>
      </c>
      <c r="S24" s="294">
        <f>Summary!H25</f>
        <v>2</v>
      </c>
      <c r="T24" s="294">
        <f>Summary!I25</f>
        <v>2</v>
      </c>
      <c r="U24" s="294" t="str">
        <f>Summary!J25</f>
        <v>H</v>
      </c>
      <c r="V24" s="294" t="str">
        <f>Summary!K25</f>
        <v>H</v>
      </c>
      <c r="W24" s="294" t="str">
        <f>Summary!L25</f>
        <v>H</v>
      </c>
    </row>
    <row r="25" spans="1:23" x14ac:dyDescent="0.25">
      <c r="A25" s="552" t="s">
        <v>196</v>
      </c>
      <c r="B25" s="553"/>
      <c r="C25">
        <f>SUM(A20:I20)/K20</f>
        <v>0.69230769230769229</v>
      </c>
      <c r="E25" t="s">
        <v>222</v>
      </c>
      <c r="F25" t="s">
        <v>47</v>
      </c>
      <c r="H25" t="s">
        <v>223</v>
      </c>
      <c r="I25" t="s">
        <v>47</v>
      </c>
      <c r="M25" s="48">
        <f>Summary!B26</f>
        <v>3</v>
      </c>
      <c r="N25" s="294" t="str">
        <f>Summary!C26</f>
        <v>H</v>
      </c>
      <c r="O25" s="294" t="str">
        <f>Summary!D26</f>
        <v>H</v>
      </c>
      <c r="P25" s="294" t="str">
        <f>Summary!E26</f>
        <v>H</v>
      </c>
      <c r="Q25" s="294">
        <f>Summary!F26</f>
        <v>2</v>
      </c>
      <c r="R25" s="294">
        <f>Summary!G26</f>
        <v>2</v>
      </c>
      <c r="S25" s="294">
        <f>Summary!H26</f>
        <v>2</v>
      </c>
      <c r="T25" s="294">
        <f>Summary!I26</f>
        <v>2</v>
      </c>
      <c r="U25" s="294" t="str">
        <f>Summary!J26</f>
        <v>H</v>
      </c>
      <c r="V25" s="294" t="str">
        <f>Summary!K26</f>
        <v>H</v>
      </c>
      <c r="W25" s="294" t="str">
        <f>Summary!L26</f>
        <v>H</v>
      </c>
    </row>
    <row r="26" spans="1:23" x14ac:dyDescent="0.25">
      <c r="A26" s="554" t="s">
        <v>197</v>
      </c>
      <c r="B26" s="554"/>
      <c r="C26">
        <f>SUM(B20:J20)/K20</f>
        <v>0.92307692307692313</v>
      </c>
      <c r="E26">
        <v>0.3</v>
      </c>
      <c r="H26">
        <v>0.307</v>
      </c>
      <c r="I26">
        <v>0.01</v>
      </c>
      <c r="M26" s="48">
        <f>Summary!B27</f>
        <v>4</v>
      </c>
      <c r="N26" s="294" t="str">
        <f>Summary!C27</f>
        <v>H</v>
      </c>
      <c r="O26" s="294" t="str">
        <f>Summary!D27</f>
        <v>H</v>
      </c>
      <c r="P26" s="294" t="str">
        <f>Summary!E27</f>
        <v>H</v>
      </c>
      <c r="Q26" s="294" t="str">
        <f>Summary!F27</f>
        <v>H</v>
      </c>
      <c r="R26" s="294" t="str">
        <f>Summary!G27</f>
        <v>H</v>
      </c>
      <c r="S26" s="294" t="str">
        <f>Summary!H27</f>
        <v>H</v>
      </c>
      <c r="T26" s="294" t="str">
        <f>Summary!I27</f>
        <v>H</v>
      </c>
      <c r="U26" s="294" t="str">
        <f>Summary!J27</f>
        <v>H</v>
      </c>
      <c r="V26" s="294" t="str">
        <f>Summary!K27</f>
        <v>H</v>
      </c>
      <c r="W26" s="294" t="str">
        <f>Summary!L27</f>
        <v>H</v>
      </c>
    </row>
    <row r="27" spans="1:23" x14ac:dyDescent="0.25">
      <c r="E27">
        <v>0.28000000000000003</v>
      </c>
      <c r="F27">
        <v>-3.0000000000000001E-3</v>
      </c>
      <c r="H27">
        <v>0.316</v>
      </c>
      <c r="I27">
        <v>2.4E-2</v>
      </c>
      <c r="M27" s="48">
        <f>Summary!B28</f>
        <v>5</v>
      </c>
      <c r="N27" s="294" t="str">
        <f>Summary!C28</f>
        <v>H</v>
      </c>
      <c r="O27" s="294" t="str">
        <f>Summary!D28</f>
        <v>D</v>
      </c>
      <c r="P27" s="294" t="str">
        <f>Summary!E28</f>
        <v>D</v>
      </c>
      <c r="Q27" s="294" t="str">
        <f>Summary!F28</f>
        <v>D</v>
      </c>
      <c r="R27" s="294" t="str">
        <f>Summary!G28</f>
        <v>D</v>
      </c>
      <c r="S27" s="294" t="str">
        <f>Summary!H28</f>
        <v>D</v>
      </c>
      <c r="T27" s="294" t="str">
        <f>Summary!I28</f>
        <v>D</v>
      </c>
      <c r="U27" s="294" t="str">
        <f>Summary!J28</f>
        <v>D</v>
      </c>
      <c r="V27" s="294" t="str">
        <f>Summary!K28</f>
        <v>D</v>
      </c>
      <c r="W27" s="294" t="str">
        <f>Summary!L28</f>
        <v>H</v>
      </c>
    </row>
    <row r="28" spans="1:23" ht="16.5" thickBot="1" x14ac:dyDescent="0.3">
      <c r="B28" s="315"/>
      <c r="E28">
        <v>0.26</v>
      </c>
      <c r="F28">
        <v>-1.4999999999999999E-2</v>
      </c>
      <c r="H28">
        <v>0.32400000000000001</v>
      </c>
      <c r="I28">
        <v>3.7999999999999999E-2</v>
      </c>
      <c r="M28" s="48">
        <f>Summary!B29</f>
        <v>6</v>
      </c>
      <c r="N28" s="294" t="str">
        <f>Summary!C29</f>
        <v>H</v>
      </c>
      <c r="O28" s="294" t="str">
        <f>Summary!D29</f>
        <v>H</v>
      </c>
      <c r="P28" s="294">
        <f>Summary!E29</f>
        <v>2</v>
      </c>
      <c r="Q28" s="294">
        <f>Summary!F29</f>
        <v>2</v>
      </c>
      <c r="R28" s="294">
        <f>Summary!G29</f>
        <v>2</v>
      </c>
      <c r="S28" s="294">
        <f>Summary!H29</f>
        <v>2</v>
      </c>
      <c r="T28" s="294" t="str">
        <f>Summary!I29</f>
        <v>H</v>
      </c>
      <c r="U28" s="294" t="str">
        <f>Summary!J29</f>
        <v>H</v>
      </c>
      <c r="V28" s="294" t="str">
        <f>Summary!K29</f>
        <v>H</v>
      </c>
      <c r="W28" s="294" t="str">
        <f>Summary!L29</f>
        <v>H</v>
      </c>
    </row>
    <row r="29" spans="1:23" x14ac:dyDescent="0.25">
      <c r="B29" s="317" t="s">
        <v>220</v>
      </c>
      <c r="C29" s="150">
        <f>SUM(D4:D8)</f>
        <v>0</v>
      </c>
      <c r="E29">
        <v>0.23</v>
      </c>
      <c r="F29">
        <v>-0.02</v>
      </c>
      <c r="H29">
        <v>0.33300000000000002</v>
      </c>
      <c r="I29">
        <v>5.3999999999999999E-2</v>
      </c>
      <c r="M29" s="48">
        <f>Summary!B30</f>
        <v>7</v>
      </c>
      <c r="N29" s="294" t="str">
        <f>Summary!C30</f>
        <v>H</v>
      </c>
      <c r="O29" s="294">
        <f>Summary!D30</f>
        <v>2</v>
      </c>
      <c r="P29" s="294">
        <f>Summary!E30</f>
        <v>2</v>
      </c>
      <c r="Q29" s="294">
        <f>Summary!F30</f>
        <v>2</v>
      </c>
      <c r="R29" s="294">
        <f>Summary!G30</f>
        <v>2</v>
      </c>
      <c r="S29" s="294">
        <f>Summary!H30</f>
        <v>2</v>
      </c>
      <c r="T29" s="294">
        <f>Summary!I30</f>
        <v>2</v>
      </c>
      <c r="U29" s="294" t="str">
        <f>Summary!J30</f>
        <v>H</v>
      </c>
      <c r="V29" s="294" t="str">
        <f>Summary!K30</f>
        <v>H</v>
      </c>
      <c r="W29" s="294" t="str">
        <f>Summary!L30</f>
        <v>H</v>
      </c>
    </row>
    <row r="30" spans="1:23" ht="16.5" thickBot="1" x14ac:dyDescent="0.3">
      <c r="B30" s="318" t="s">
        <v>221</v>
      </c>
      <c r="C30" s="316">
        <f>-1*SUM(D3,D12)</f>
        <v>0</v>
      </c>
      <c r="E30">
        <v>0.2</v>
      </c>
      <c r="F30">
        <v>-0.03</v>
      </c>
      <c r="H30">
        <v>0.34300000000000003</v>
      </c>
      <c r="I30">
        <v>7.0000000000000007E-2</v>
      </c>
      <c r="M30" s="48">
        <f>Summary!B31</f>
        <v>8</v>
      </c>
      <c r="N30" s="294" t="str">
        <f>Summary!C31</f>
        <v>S</v>
      </c>
      <c r="O30" s="294">
        <f>Summary!D31</f>
        <v>2</v>
      </c>
      <c r="P30" s="294">
        <f>Summary!E31</f>
        <v>2</v>
      </c>
      <c r="Q30" s="294">
        <f>Summary!F31</f>
        <v>2</v>
      </c>
      <c r="R30" s="294">
        <f>Summary!G31</f>
        <v>2</v>
      </c>
      <c r="S30" s="294">
        <f>Summary!H31</f>
        <v>2</v>
      </c>
      <c r="T30" s="294">
        <f>Summary!I31</f>
        <v>2</v>
      </c>
      <c r="U30" s="294">
        <f>Summary!J31</f>
        <v>2</v>
      </c>
      <c r="V30" s="294">
        <f>Summary!K31</f>
        <v>2</v>
      </c>
      <c r="W30" s="294" t="str">
        <f>Summary!L31</f>
        <v>H</v>
      </c>
    </row>
    <row r="31" spans="1:23" x14ac:dyDescent="0.25">
      <c r="B31" s="317" t="s">
        <v>37</v>
      </c>
      <c r="C31" s="150">
        <f>SUM(C29:C30)</f>
        <v>0</v>
      </c>
      <c r="E31">
        <v>0.17</v>
      </c>
      <c r="F31">
        <v>-2.9000000000000001E-2</v>
      </c>
      <c r="H31">
        <v>0.35299999999999998</v>
      </c>
      <c r="I31">
        <v>8.8999999999999996E-2</v>
      </c>
      <c r="M31" s="48">
        <f>Summary!B32</f>
        <v>9</v>
      </c>
      <c r="N31" s="294" t="str">
        <f>Summary!C32</f>
        <v>S</v>
      </c>
      <c r="O31" s="294">
        <f>Summary!D32</f>
        <v>2</v>
      </c>
      <c r="P31" s="294">
        <f>Summary!E32</f>
        <v>2</v>
      </c>
      <c r="Q31" s="294">
        <f>Summary!F32</f>
        <v>2</v>
      </c>
      <c r="R31" s="294">
        <f>Summary!G32</f>
        <v>2</v>
      </c>
      <c r="S31" s="294">
        <f>Summary!H32</f>
        <v>2</v>
      </c>
      <c r="T31" s="294" t="str">
        <f>Summary!I32</f>
        <v>S</v>
      </c>
      <c r="U31" s="294">
        <f>Summary!J32</f>
        <v>2</v>
      </c>
      <c r="V31" s="294">
        <f>Summary!K32</f>
        <v>2</v>
      </c>
      <c r="W31" s="294" t="str">
        <f>Summary!L32</f>
        <v>S</v>
      </c>
    </row>
    <row r="32" spans="1:23" ht="16.5" thickBot="1" x14ac:dyDescent="0.3">
      <c r="B32" s="319" t="b">
        <v>1</v>
      </c>
      <c r="C32" s="152">
        <f>C31*B17/E17</f>
        <v>0</v>
      </c>
      <c r="E32">
        <v>0.14000000000000001</v>
      </c>
      <c r="F32">
        <v>-2.4E-2</v>
      </c>
      <c r="M32" s="48">
        <f>Summary!B33</f>
        <v>10</v>
      </c>
      <c r="N32" s="294" t="str">
        <f>Summary!C33</f>
        <v>S</v>
      </c>
      <c r="O32" s="294" t="str">
        <f>Summary!D33</f>
        <v>S</v>
      </c>
      <c r="P32" s="294" t="str">
        <f>Summary!E33</f>
        <v>S</v>
      </c>
      <c r="Q32" s="294" t="str">
        <f>Summary!F33</f>
        <v>S</v>
      </c>
      <c r="R32" s="294" t="str">
        <f>Summary!G33</f>
        <v>S</v>
      </c>
      <c r="S32" s="294" t="str">
        <f>Summary!H33</f>
        <v>S</v>
      </c>
      <c r="T32" s="294" t="str">
        <f>Summary!I33</f>
        <v>S</v>
      </c>
      <c r="U32" s="294" t="str">
        <f>Summary!J33</f>
        <v>S</v>
      </c>
      <c r="V32" s="294" t="str">
        <f>Summary!K33</f>
        <v>S</v>
      </c>
      <c r="W32" s="294" t="str">
        <f>Summary!L33</f>
        <v>S</v>
      </c>
    </row>
    <row r="33" spans="5:23" x14ac:dyDescent="0.25">
      <c r="E33">
        <v>0.11</v>
      </c>
      <c r="F33">
        <v>-1.6E-2</v>
      </c>
      <c r="M33" s="550" t="str">
        <f>Summary!B36</f>
        <v>H = Hit</v>
      </c>
      <c r="N33" s="550"/>
      <c r="O33" s="550"/>
      <c r="P33" s="550"/>
      <c r="Q33" s="550"/>
      <c r="R33" s="550"/>
      <c r="S33" s="550"/>
      <c r="T33" s="550"/>
      <c r="U33" s="550"/>
      <c r="V33" s="550"/>
      <c r="W33" s="550"/>
    </row>
    <row r="34" spans="5:23" x14ac:dyDescent="0.25">
      <c r="E34">
        <v>7.0000000000000007E-2</v>
      </c>
      <c r="F34">
        <v>-5.0000000000000001E-3</v>
      </c>
      <c r="M34" s="551" t="str">
        <f>Summary!B37</f>
        <v>D = Double</v>
      </c>
      <c r="N34" s="551"/>
      <c r="O34" s="551"/>
      <c r="P34" s="551"/>
      <c r="Q34" s="551"/>
      <c r="R34" s="551"/>
      <c r="S34" s="551"/>
      <c r="T34" s="551"/>
      <c r="U34" s="551"/>
      <c r="V34" s="551"/>
      <c r="W34" s="551"/>
    </row>
    <row r="35" spans="5:23" x14ac:dyDescent="0.25">
      <c r="E35">
        <v>2.7E-2</v>
      </c>
      <c r="F35">
        <v>-1.0999999999999999E-2</v>
      </c>
      <c r="M35" s="536" t="str">
        <f>Summary!B38</f>
        <v>S = Stand</v>
      </c>
      <c r="N35" s="536"/>
      <c r="O35" s="536"/>
      <c r="P35" s="536"/>
      <c r="Q35" s="536"/>
      <c r="R35" s="536"/>
      <c r="S35" s="536"/>
      <c r="T35" s="536"/>
      <c r="U35" s="536"/>
      <c r="V35" s="536"/>
      <c r="W35" s="536"/>
    </row>
    <row r="36" spans="5:23" x14ac:dyDescent="0.25">
      <c r="E36">
        <v>0</v>
      </c>
      <c r="F36">
        <v>2.5999999999999999E-2</v>
      </c>
      <c r="M36" s="505" t="str">
        <f>Summary!B39</f>
        <v>2, 3, 4, 5 = Hands to Split</v>
      </c>
      <c r="N36" s="505"/>
      <c r="O36" s="505"/>
      <c r="P36" s="505"/>
      <c r="Q36" s="505"/>
      <c r="R36" s="505"/>
      <c r="S36" s="505"/>
      <c r="T36" s="505"/>
      <c r="U36" s="505"/>
      <c r="V36" s="505"/>
      <c r="W36" s="505"/>
    </row>
    <row r="37" spans="5:23" x14ac:dyDescent="0.25">
      <c r="M37" s="535" t="str">
        <f>Summary!B40</f>
        <v>R = Surrender</v>
      </c>
      <c r="N37" s="535"/>
      <c r="O37" s="535"/>
      <c r="P37" s="535"/>
      <c r="Q37" s="535"/>
      <c r="R37" s="535"/>
      <c r="S37" s="535"/>
      <c r="T37" s="535"/>
      <c r="U37" s="535"/>
      <c r="V37" s="535"/>
      <c r="W37" s="535"/>
    </row>
  </sheetData>
  <sheetProtection sheet="1" objects="1" scenarios="1"/>
  <mergeCells count="8">
    <mergeCell ref="A1:AA1"/>
    <mergeCell ref="M36:W36"/>
    <mergeCell ref="M37:W37"/>
    <mergeCell ref="A25:B25"/>
    <mergeCell ref="A26:B26"/>
    <mergeCell ref="M33:W33"/>
    <mergeCell ref="M34:W34"/>
    <mergeCell ref="M35:W35"/>
  </mergeCells>
  <conditionalFormatting sqref="N3:W12">
    <cfRule type="containsText" dxfId="381" priority="14" operator="containsText" text="S">
      <formula>NOT(ISERROR(SEARCH("S",N3)))</formula>
    </cfRule>
    <cfRule type="containsText" dxfId="380" priority="15" operator="containsText" text="H">
      <formula>NOT(ISERROR(SEARCH("H",N3)))</formula>
    </cfRule>
  </conditionalFormatting>
  <conditionalFormatting sqref="N3:W12">
    <cfRule type="containsText" dxfId="379" priority="13" operator="containsText" text="D">
      <formula>NOT(ISERROR(SEARCH("D",N3)))</formula>
    </cfRule>
  </conditionalFormatting>
  <conditionalFormatting sqref="N3:W12">
    <cfRule type="containsText" dxfId="378" priority="12" operator="containsText" text="R">
      <formula>NOT(ISERROR(SEARCH("R",N3)))</formula>
    </cfRule>
  </conditionalFormatting>
  <conditionalFormatting sqref="N3:W12">
    <cfRule type="cellIs" dxfId="377" priority="11" operator="between">
      <formula>2</formula>
      <formula>5</formula>
    </cfRule>
  </conditionalFormatting>
  <conditionalFormatting sqref="N14:W21">
    <cfRule type="containsText" dxfId="376" priority="9" operator="containsText" text="S">
      <formula>NOT(ISERROR(SEARCH("S",N14)))</formula>
    </cfRule>
    <cfRule type="containsText" dxfId="375" priority="10" operator="containsText" text="H">
      <formula>NOT(ISERROR(SEARCH("H",N14)))</formula>
    </cfRule>
  </conditionalFormatting>
  <conditionalFormatting sqref="N14:W21">
    <cfRule type="containsText" dxfId="374" priority="8" operator="containsText" text="D">
      <formula>NOT(ISERROR(SEARCH("D",N14)))</formula>
    </cfRule>
  </conditionalFormatting>
  <conditionalFormatting sqref="N14:W21">
    <cfRule type="containsText" dxfId="373" priority="7" operator="containsText" text="R">
      <formula>NOT(ISERROR(SEARCH("R",N14)))</formula>
    </cfRule>
  </conditionalFormatting>
  <conditionalFormatting sqref="N14:W21">
    <cfRule type="cellIs" dxfId="372" priority="6" operator="between">
      <formula>2</formula>
      <formula>5</formula>
    </cfRule>
  </conditionalFormatting>
  <conditionalFormatting sqref="N23:W32">
    <cfRule type="containsText" dxfId="371" priority="4" operator="containsText" text="S">
      <formula>NOT(ISERROR(SEARCH("S",N23)))</formula>
    </cfRule>
    <cfRule type="containsText" dxfId="370" priority="5" operator="containsText" text="H">
      <formula>NOT(ISERROR(SEARCH("H",N23)))</formula>
    </cfRule>
  </conditionalFormatting>
  <conditionalFormatting sqref="N23:W32">
    <cfRule type="containsText" dxfId="369" priority="3" operator="containsText" text="D">
      <formula>NOT(ISERROR(SEARCH("D",N23)))</formula>
    </cfRule>
  </conditionalFormatting>
  <conditionalFormatting sqref="N23:W32">
    <cfRule type="containsText" dxfId="368" priority="2" operator="containsText" text="R">
      <formula>NOT(ISERROR(SEARCH("R",N23)))</formula>
    </cfRule>
  </conditionalFormatting>
  <conditionalFormatting sqref="N23:W32">
    <cfRule type="cellIs" dxfId="367" priority="1" operator="between">
      <formula>2</formula>
      <formula>5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Analysis!W30</f>
        <v>0.48215303465365061</v>
      </c>
      <c r="C2" s="133" t="s">
        <v>123</v>
      </c>
      <c r="D2" s="138">
        <f>Analysis!X30</f>
        <v>0.51784696534635044</v>
      </c>
      <c r="E2" t="s">
        <v>93</v>
      </c>
      <c r="F2">
        <f>B2+D2</f>
        <v>1.0000000000000011</v>
      </c>
      <c r="G2" s="133" t="s">
        <v>46</v>
      </c>
      <c r="H2" s="138">
        <f>Analysis!Z30</f>
        <v>1.2932891357686831</v>
      </c>
      <c r="I2" t="s">
        <v>142</v>
      </c>
      <c r="J2" s="149">
        <f>Analysis!AA30</f>
        <v>4.1427757227708035</v>
      </c>
      <c r="K2" t="s">
        <v>47</v>
      </c>
      <c r="L2" s="149">
        <f>H2*B2-J2*D2</f>
        <v>-1.5217605546519266</v>
      </c>
      <c r="N2"/>
      <c r="O2"/>
    </row>
    <row r="4" spans="1:29" x14ac:dyDescent="0.25">
      <c r="A4" t="s">
        <v>120</v>
      </c>
      <c r="B4">
        <f>$B$2</f>
        <v>0.48215303465365061</v>
      </c>
      <c r="C4" t="s">
        <v>121</v>
      </c>
      <c r="D4">
        <f>$D$2</f>
        <v>0.51784696534635044</v>
      </c>
      <c r="E4" t="s">
        <v>129</v>
      </c>
      <c r="F4">
        <f>D4+B4</f>
        <v>1.0000000000000011</v>
      </c>
      <c r="G4" t="s">
        <v>46</v>
      </c>
      <c r="H4">
        <f>H2</f>
        <v>1.2932891357686831</v>
      </c>
      <c r="I4" t="s">
        <v>142</v>
      </c>
      <c r="J4">
        <f>J2</f>
        <v>4.1427757227708035</v>
      </c>
      <c r="K4" t="s">
        <v>47</v>
      </c>
      <c r="L4">
        <f>B4*H4-D4*J4</f>
        <v>-1.5217605546519266</v>
      </c>
    </row>
    <row r="5" spans="1:29" ht="16.5" thickBot="1" x14ac:dyDescent="0.3"/>
    <row r="6" spans="1:29" ht="16.5" thickBot="1" x14ac:dyDescent="0.3">
      <c r="A6" s="102">
        <v>8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0.48215303465365061</v>
      </c>
      <c r="C7" s="95">
        <v>1</v>
      </c>
      <c r="D7" s="22">
        <f>C7*D4</f>
        <v>0.51784696534635044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1.0000000000000011</v>
      </c>
      <c r="P7">
        <f>B4</f>
        <v>0.48215303465365061</v>
      </c>
      <c r="Q7">
        <f>D4</f>
        <v>0.51784696534635044</v>
      </c>
      <c r="R7">
        <f>H4</f>
        <v>1.2932891357686831</v>
      </c>
      <c r="S7">
        <f>A7*$J$4</f>
        <v>4.1427757227708035</v>
      </c>
      <c r="T7" s="239">
        <f>SUM(C7)</f>
        <v>1</v>
      </c>
      <c r="U7" s="100">
        <f>B7</f>
        <v>0.48215303465365061</v>
      </c>
      <c r="V7" s="95">
        <f>D7</f>
        <v>0.51784696534635044</v>
      </c>
      <c r="W7" s="157">
        <f>B7-D7</f>
        <v>-3.5693930692699827E-2</v>
      </c>
      <c r="X7" s="57">
        <f>U7*R7</f>
        <v>0.62356328149546769</v>
      </c>
      <c r="Y7" s="100">
        <f>S7*V7</f>
        <v>2.1453238361473943</v>
      </c>
      <c r="Z7" s="222">
        <f>X7-Y7</f>
        <v>-1.5217605546519266</v>
      </c>
      <c r="AA7">
        <f>$A$6^A7</f>
        <v>8</v>
      </c>
      <c r="AB7">
        <f>SUM(AA7)</f>
        <v>8</v>
      </c>
      <c r="AC7">
        <f>Z7/AB7</f>
        <v>-0.19022006933149083</v>
      </c>
    </row>
    <row r="8" spans="1:29" x14ac:dyDescent="0.25">
      <c r="A8" s="98">
        <v>2</v>
      </c>
      <c r="B8" s="97">
        <f>C8*B4</f>
        <v>0.64259781085859846</v>
      </c>
      <c r="C8" s="97">
        <f>1/(1-B4*D4)</f>
        <v>1.3327673262913333</v>
      </c>
      <c r="D8" s="128">
        <f>C8*D4</f>
        <v>0.69016951543273619</v>
      </c>
      <c r="E8" s="1">
        <f>D8*D4</f>
        <v>0.35740218914140359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1.000000000000002</v>
      </c>
      <c r="P8">
        <f>P7</f>
        <v>0.48215303465365061</v>
      </c>
      <c r="Q8">
        <f>Q7</f>
        <v>0.51784696534635044</v>
      </c>
      <c r="R8">
        <f>R7</f>
        <v>1.2932891357686831</v>
      </c>
      <c r="S8">
        <f>A8*$J$4</f>
        <v>8.2855514455416071</v>
      </c>
      <c r="T8" s="98">
        <f>SUM(C8:D8)</f>
        <v>2.0229368417240696</v>
      </c>
      <c r="U8" s="239">
        <f>B8</f>
        <v>0.64259781085859846</v>
      </c>
      <c r="V8" s="97">
        <f>E8</f>
        <v>0.35740218914140359</v>
      </c>
      <c r="W8" s="158">
        <f>B8-E8</f>
        <v>0.28519562171719487</v>
      </c>
      <c r="X8" s="9">
        <f t="shared" ref="X8:X16" si="0">U8*R8</f>
        <v>0.83106476745216451</v>
      </c>
      <c r="Y8" s="98">
        <f t="shared" ref="Y8:Y16" si="1">S8*V8</f>
        <v>2.9612742248802912</v>
      </c>
      <c r="Z8" s="223">
        <f t="shared" ref="Z8:Z16" si="2">X8-Y8</f>
        <v>-2.1302094574281267</v>
      </c>
      <c r="AA8">
        <f>$A$6^A8</f>
        <v>64</v>
      </c>
      <c r="AB8">
        <f>SUM(AA7:AA8)</f>
        <v>72</v>
      </c>
      <c r="AC8">
        <f t="shared" ref="AC8:AC16" si="3">Z8/AB8</f>
        <v>-2.9586242464279537E-2</v>
      </c>
    </row>
    <row r="9" spans="1:29" x14ac:dyDescent="0.25">
      <c r="A9" s="98">
        <v>3</v>
      </c>
      <c r="B9" s="97">
        <f>C9*B4</f>
        <v>0.72261604332669827</v>
      </c>
      <c r="C9" s="97">
        <f>1/(1-D4*B4/(1-D4*B4))</f>
        <v>1.4987275644667084</v>
      </c>
      <c r="D9" s="128">
        <f>C9*D4*C8</f>
        <v>1.0343760769336729</v>
      </c>
      <c r="E9" s="1">
        <f>D9*(D4)</f>
        <v>0.53564851246696565</v>
      </c>
      <c r="F9" s="1">
        <f>E9*D4</f>
        <v>0.2773839566733049</v>
      </c>
      <c r="G9" s="1"/>
      <c r="H9" s="1"/>
      <c r="I9" s="1"/>
      <c r="J9" s="1"/>
      <c r="K9" s="1"/>
      <c r="L9" s="1"/>
      <c r="M9" s="219"/>
      <c r="N9" s="236">
        <f>B9+F9</f>
        <v>1.0000000000000031</v>
      </c>
      <c r="P9">
        <f t="shared" ref="P9:S16" si="4">P8</f>
        <v>0.48215303465365061</v>
      </c>
      <c r="Q9">
        <f t="shared" si="4"/>
        <v>0.51784696534635044</v>
      </c>
      <c r="R9">
        <f t="shared" si="4"/>
        <v>1.2932891357686831</v>
      </c>
      <c r="S9">
        <f>A9*$J$4</f>
        <v>12.428327168312411</v>
      </c>
      <c r="T9" s="98">
        <f>SUM(C9:E9)</f>
        <v>3.0687521538673472</v>
      </c>
      <c r="U9" s="239">
        <f>B9</f>
        <v>0.72261604332669827</v>
      </c>
      <c r="V9" s="97">
        <f>F9</f>
        <v>0.2773839566733049</v>
      </c>
      <c r="W9" s="158">
        <f>B9-F9</f>
        <v>0.44523208665339337</v>
      </c>
      <c r="X9" s="9">
        <f t="shared" si="0"/>
        <v>0.9345514781665708</v>
      </c>
      <c r="Y9" s="98">
        <f t="shared" si="1"/>
        <v>3.4474185647768278</v>
      </c>
      <c r="Z9" s="223">
        <f t="shared" si="2"/>
        <v>-2.5128670866102572</v>
      </c>
      <c r="AA9">
        <f>$A$6^A9</f>
        <v>512</v>
      </c>
      <c r="AB9">
        <f>SUM(AA7:AA9)</f>
        <v>584</v>
      </c>
      <c r="AC9">
        <f t="shared" si="3"/>
        <v>-4.3028546003600291E-3</v>
      </c>
    </row>
    <row r="10" spans="1:29" x14ac:dyDescent="0.25">
      <c r="A10" s="98">
        <v>4</v>
      </c>
      <c r="B10" s="97">
        <f>C10*B4</f>
        <v>0.77046423956190091</v>
      </c>
      <c r="C10" s="97">
        <f>1/(1-D4*B4/(1-D4*B4/(1-D4*B4)))</f>
        <v>1.5979661729503694</v>
      </c>
      <c r="D10" s="128">
        <f>C10*D4*C9</f>
        <v>1.2401999572187943</v>
      </c>
      <c r="E10" s="1">
        <f>D10*D4*C8</f>
        <v>0.8559482035133954</v>
      </c>
      <c r="F10" s="1">
        <f>E10*D4</f>
        <v>0.44325017968307218</v>
      </c>
      <c r="G10" s="1">
        <f>F10*D4</f>
        <v>0.22953576043810348</v>
      </c>
      <c r="H10" s="1"/>
      <c r="I10" s="1"/>
      <c r="J10" s="1"/>
      <c r="K10" s="1"/>
      <c r="L10" s="1"/>
      <c r="M10" s="219"/>
      <c r="N10" s="236">
        <f>B10+G10</f>
        <v>1.0000000000000044</v>
      </c>
      <c r="P10">
        <f t="shared" si="4"/>
        <v>0.48215303465365061</v>
      </c>
      <c r="Q10">
        <f t="shared" si="4"/>
        <v>0.51784696534635044</v>
      </c>
      <c r="R10">
        <f t="shared" si="4"/>
        <v>1.2932891357686831</v>
      </c>
      <c r="S10">
        <f>A10*$J$4</f>
        <v>16.571102891083214</v>
      </c>
      <c r="T10" s="98">
        <f>SUM(C10:F10)</f>
        <v>4.1373645133656307</v>
      </c>
      <c r="U10" s="239">
        <f>B10</f>
        <v>0.77046423956190091</v>
      </c>
      <c r="V10" s="97">
        <f>G10</f>
        <v>0.22953576043810348</v>
      </c>
      <c r="W10" s="158">
        <f>B10-G10</f>
        <v>0.54092847912379738</v>
      </c>
      <c r="X10" s="9">
        <f t="shared" si="0"/>
        <v>0.99643303052368648</v>
      </c>
      <c r="Y10" s="98">
        <f t="shared" si="1"/>
        <v>3.8036607034028407</v>
      </c>
      <c r="Z10" s="223">
        <f t="shared" si="2"/>
        <v>-2.8072276728791543</v>
      </c>
      <c r="AA10">
        <f>$A$6^A10</f>
        <v>4096</v>
      </c>
      <c r="AB10">
        <f>SUM(AA7:AA10)</f>
        <v>4680</v>
      </c>
      <c r="AC10">
        <f t="shared" si="3"/>
        <v>-5.9983497283742611E-4</v>
      </c>
    </row>
    <row r="11" spans="1:29" x14ac:dyDescent="0.25">
      <c r="A11" s="98">
        <v>5</v>
      </c>
      <c r="B11" s="97">
        <f>C11*B4</f>
        <v>0.80222803744979387</v>
      </c>
      <c r="C11" s="97">
        <f>1/(1-D4*B4/(1-D4*B4/(1-D4*B4/(1-D4*B4))))</f>
        <v>1.6638452520081424</v>
      </c>
      <c r="D11" s="128">
        <f>C11*D4*C10</f>
        <v>1.3768351628959641</v>
      </c>
      <c r="E11" s="1">
        <f>D11*D4*C9</f>
        <v>1.0685776326342424</v>
      </c>
      <c r="F11" s="1">
        <f>E11*D4*C8</f>
        <v>0.73749970691743549</v>
      </c>
      <c r="G11" s="1">
        <f>F11*D4</f>
        <v>0.38191198517101682</v>
      </c>
      <c r="H11" s="1">
        <f>G11*D4</f>
        <v>0.19777196255021146</v>
      </c>
      <c r="I11" s="1"/>
      <c r="J11" s="1"/>
      <c r="K11" s="1"/>
      <c r="L11" s="1"/>
      <c r="M11" s="219"/>
      <c r="N11" s="236">
        <f>B11+H11</f>
        <v>1.0000000000000053</v>
      </c>
      <c r="P11">
        <f t="shared" si="4"/>
        <v>0.48215303465365061</v>
      </c>
      <c r="Q11">
        <f t="shared" si="4"/>
        <v>0.51784696534635044</v>
      </c>
      <c r="R11">
        <f t="shared" si="4"/>
        <v>1.2932891357686831</v>
      </c>
      <c r="S11">
        <f>A11*$J$4</f>
        <v>20.713878613854018</v>
      </c>
      <c r="T11" s="98">
        <f>SUM(C11:G11)</f>
        <v>5.2286697396268007</v>
      </c>
      <c r="U11" s="239">
        <f>B11</f>
        <v>0.80222803744979387</v>
      </c>
      <c r="V11" s="97">
        <f>H11</f>
        <v>0.19777196255021146</v>
      </c>
      <c r="W11" s="158">
        <f>B11-H11</f>
        <v>0.60445607489958242</v>
      </c>
      <c r="X11" s="9">
        <f t="shared" si="0"/>
        <v>1.0375128052428506</v>
      </c>
      <c r="Y11" s="98">
        <f t="shared" si="1"/>
        <v>4.0966244254887627</v>
      </c>
      <c r="Z11" s="223">
        <f t="shared" si="2"/>
        <v>-3.0591116202459121</v>
      </c>
      <c r="AA11">
        <f>$A$6^A11</f>
        <v>32768</v>
      </c>
      <c r="AB11">
        <f>SUM(AA7:AA11)</f>
        <v>37448</v>
      </c>
      <c r="AC11">
        <f t="shared" si="3"/>
        <v>-8.1689586099281992E-5</v>
      </c>
    </row>
    <row r="12" spans="1:29" x14ac:dyDescent="0.25">
      <c r="A12" s="98">
        <v>6</v>
      </c>
      <c r="B12" s="97">
        <f>C12*B4</f>
        <v>0.8248013959314292</v>
      </c>
      <c r="C12" s="97">
        <f>1/(1-D4*B4/(1-D4*B4/(1-D4*B4/(1-D4*B4/(1-D4*B4)))))</f>
        <v>1.7106630813262771</v>
      </c>
      <c r="D12" s="128">
        <f>C12*D4*C11</f>
        <v>1.4739367591801513</v>
      </c>
      <c r="E12" s="1">
        <f>D12*D4*C10</f>
        <v>1.2196855179139112</v>
      </c>
      <c r="F12" s="1">
        <f>E12*D4*C9</f>
        <v>0.94661198262060864</v>
      </c>
      <c r="G12" s="1">
        <f>F12*D4*C8</f>
        <v>0.65332273334808721</v>
      </c>
      <c r="H12" s="1">
        <f>G12*D4</f>
        <v>0.33832119485608986</v>
      </c>
      <c r="I12" s="1">
        <f>H12*D4</f>
        <v>0.17519860406857743</v>
      </c>
      <c r="J12" s="1"/>
      <c r="K12" s="1"/>
      <c r="L12" s="1"/>
      <c r="M12" s="219"/>
      <c r="N12" s="236">
        <f>B12+I12</f>
        <v>1.0000000000000067</v>
      </c>
      <c r="P12">
        <f t="shared" si="4"/>
        <v>0.48215303465365061</v>
      </c>
      <c r="Q12">
        <f t="shared" si="4"/>
        <v>0.51784696534635044</v>
      </c>
      <c r="R12">
        <f t="shared" si="4"/>
        <v>1.2932891357686831</v>
      </c>
      <c r="S12">
        <f>A12*$J$4</f>
        <v>24.856654336624821</v>
      </c>
      <c r="T12" s="98">
        <f>SUM(C12:H12)</f>
        <v>6.3425412692451255</v>
      </c>
      <c r="U12" s="239">
        <f>B12</f>
        <v>0.8248013959314292</v>
      </c>
      <c r="V12" s="97">
        <f>I12</f>
        <v>0.17519860406857743</v>
      </c>
      <c r="W12" s="158">
        <f>B12-I12</f>
        <v>0.64960279186285175</v>
      </c>
      <c r="X12" s="9">
        <f t="shared" si="0"/>
        <v>1.0667066845249615</v>
      </c>
      <c r="Y12" s="98">
        <f t="shared" si="1"/>
        <v>4.3548511415918201</v>
      </c>
      <c r="Z12" s="223">
        <f t="shared" si="2"/>
        <v>-3.2881444570668585</v>
      </c>
      <c r="AA12">
        <f>$A$6^A12</f>
        <v>262144</v>
      </c>
      <c r="AB12">
        <f>SUM(AA7:AA12)</f>
        <v>299592</v>
      </c>
      <c r="AC12">
        <f t="shared" si="3"/>
        <v>-1.0975408078543014E-5</v>
      </c>
    </row>
    <row r="13" spans="1:29" x14ac:dyDescent="0.25">
      <c r="A13" s="98">
        <v>7</v>
      </c>
      <c r="B13" s="97">
        <f>C13*B4</f>
        <v>0.84163139232442286</v>
      </c>
      <c r="C13" s="97">
        <f>1/(1-D4*B4/(1-D4*B4/(1-D4*B4/(1-D4*B4/(1-D4*B4/(1-D4*B4))))))</f>
        <v>1.7455690036857272</v>
      </c>
      <c r="D13" s="128">
        <f>C13*D4*C12</f>
        <v>1.5463326995780469</v>
      </c>
      <c r="E13" s="1">
        <f>D13*D4*C11</f>
        <v>1.3323468733909309</v>
      </c>
      <c r="F13" s="1">
        <f>E13*D4*C10</f>
        <v>1.1025196136750786</v>
      </c>
      <c r="G13" s="1">
        <f>F13*D4*C9</f>
        <v>0.85567817445606331</v>
      </c>
      <c r="H13" s="1">
        <f>G13*D4*C8</f>
        <v>0.59056299103070953</v>
      </c>
      <c r="I13" s="1">
        <f>H13*D4</f>
        <v>0.30582125275111688</v>
      </c>
      <c r="J13" s="1">
        <f>I13*D4</f>
        <v>0.15836860767558511</v>
      </c>
      <c r="K13" s="1"/>
      <c r="L13" s="1"/>
      <c r="M13" s="219"/>
      <c r="N13" s="236">
        <f>B13+J13</f>
        <v>1.000000000000008</v>
      </c>
      <c r="P13">
        <f t="shared" si="4"/>
        <v>0.48215303465365061</v>
      </c>
      <c r="Q13">
        <f t="shared" si="4"/>
        <v>0.51784696534635044</v>
      </c>
      <c r="R13">
        <f t="shared" si="4"/>
        <v>1.2932891357686831</v>
      </c>
      <c r="S13">
        <f>A13*$J$4</f>
        <v>28.999430059395625</v>
      </c>
      <c r="T13" s="98">
        <f>SUM(C13:I13)</f>
        <v>7.478830608567673</v>
      </c>
      <c r="U13" s="239">
        <f>B13</f>
        <v>0.84163139232442286</v>
      </c>
      <c r="V13" s="97">
        <f>J13</f>
        <v>0.15836860767558511</v>
      </c>
      <c r="W13" s="158">
        <f>B13-J13</f>
        <v>0.68326278464883772</v>
      </c>
      <c r="X13" s="9">
        <f t="shared" si="0"/>
        <v>1.0884727360150463</v>
      </c>
      <c r="Y13" s="98">
        <f t="shared" si="1"/>
        <v>4.5925993618919954</v>
      </c>
      <c r="Z13" s="223">
        <f t="shared" si="2"/>
        <v>-3.5041266258769488</v>
      </c>
      <c r="AA13">
        <f>$A$6^A13</f>
        <v>2097152</v>
      </c>
      <c r="AB13">
        <f>SUM(AA7:AA13)</f>
        <v>2396744</v>
      </c>
      <c r="AC13">
        <f t="shared" si="3"/>
        <v>-1.4620362566368995E-6</v>
      </c>
    </row>
    <row r="14" spans="1:29" x14ac:dyDescent="0.25">
      <c r="A14" s="98">
        <v>8</v>
      </c>
      <c r="B14" s="97">
        <f>C14*B4</f>
        <v>0.85463315446706867</v>
      </c>
      <c r="C14" s="97">
        <f>1/(1-D4*B4/(1-D4*B4/(1-D4*B4/(1-D4*B4/(1-D4*B4/(1-D4*B4/(1-D4*B4)))))))</f>
        <v>1.7725350522391403</v>
      </c>
      <c r="D14" s="128">
        <f>C14*D4*C13</f>
        <v>1.6022611011752366</v>
      </c>
      <c r="E14" s="1">
        <f>D14*D4*C12</f>
        <v>1.4193817195297027</v>
      </c>
      <c r="F14" s="1">
        <f>E14*D4*C11</f>
        <v>1.2229637235762238</v>
      </c>
      <c r="G14" s="1">
        <f>F14*D4*C10</f>
        <v>1.0120048457232877</v>
      </c>
      <c r="H14" s="1">
        <f>G14*D4*C9</f>
        <v>0.78542862021536375</v>
      </c>
      <c r="I14" s="1">
        <f>H14*D4*C8</f>
        <v>0.54207889022104028</v>
      </c>
      <c r="J14" s="1">
        <f>I14*D4</f>
        <v>0.28071390827928316</v>
      </c>
      <c r="K14" s="1">
        <f>J14*D4</f>
        <v>0.14536684553294055</v>
      </c>
      <c r="L14" s="1"/>
      <c r="M14" s="219"/>
      <c r="N14" s="236">
        <f>B14+K14</f>
        <v>1.0000000000000093</v>
      </c>
      <c r="P14">
        <f t="shared" si="4"/>
        <v>0.48215303465365061</v>
      </c>
      <c r="Q14">
        <f t="shared" si="4"/>
        <v>0.51784696534635044</v>
      </c>
      <c r="R14">
        <f t="shared" si="4"/>
        <v>1.2932891357686831</v>
      </c>
      <c r="S14">
        <f>A14*$J$4</f>
        <v>33.142205782166428</v>
      </c>
      <c r="T14" s="98">
        <f>SUM(C14:J14)</f>
        <v>8.6373678609592801</v>
      </c>
      <c r="U14" s="239">
        <f>B14</f>
        <v>0.85463315446706867</v>
      </c>
      <c r="V14" s="97">
        <f>K14</f>
        <v>0.14536684553294055</v>
      </c>
      <c r="W14" s="158">
        <f>B14-K14</f>
        <v>0.70926630893412812</v>
      </c>
      <c r="X14" s="9">
        <f t="shared" si="0"/>
        <v>1.1052877737399787</v>
      </c>
      <c r="Y14" s="98">
        <f t="shared" si="1"/>
        <v>4.8177779085571162</v>
      </c>
      <c r="Z14" s="223">
        <f t="shared" si="2"/>
        <v>-3.7124901348171377</v>
      </c>
      <c r="AA14">
        <f>$A$6^A14</f>
        <v>16777216</v>
      </c>
      <c r="AB14">
        <f>SUM(AA7:AA14)</f>
        <v>19173960</v>
      </c>
      <c r="AC14">
        <f t="shared" si="3"/>
        <v>-1.9362146029391621E-7</v>
      </c>
    </row>
    <row r="15" spans="1:29" x14ac:dyDescent="0.25">
      <c r="A15" s="98">
        <v>9</v>
      </c>
      <c r="B15" s="97">
        <f>C15*B4</f>
        <v>0.86495583332235115</v>
      </c>
      <c r="C15" s="97">
        <f>1/(1-D4*B4/(1-D4*B4/(1-D4*B4/(1-D4*B4/(1-D4*B4/(1-D4*B4/(1-D4*B4/(1-D4*B4))))))))</f>
        <v>1.7939446008956115</v>
      </c>
      <c r="D15" s="128">
        <f>C15*D4*C14</f>
        <v>1.646665153660047</v>
      </c>
      <c r="E15" s="1">
        <f>D15*D4*C13</f>
        <v>1.4884825657113612</v>
      </c>
      <c r="F15" s="1">
        <f>E15*D4*C12</f>
        <v>1.3185896743419165</v>
      </c>
      <c r="G15" s="1">
        <f>F15*D4*C11</f>
        <v>1.1361195623518843</v>
      </c>
      <c r="H15" s="1">
        <f>G15*D4*C10</f>
        <v>0.94014113440664682</v>
      </c>
      <c r="I15" s="1">
        <f>H15*D4*C9</f>
        <v>0.72965436591063892</v>
      </c>
      <c r="J15" s="1">
        <f>I15*D4*C8</f>
        <v>0.50358520015392605</v>
      </c>
      <c r="K15" s="1">
        <f>J15*D4</f>
        <v>0.26078006769304507</v>
      </c>
      <c r="L15" s="1">
        <f>K15*D4</f>
        <v>0.13504416667765923</v>
      </c>
      <c r="M15" s="219"/>
      <c r="N15" s="236">
        <f>B15+L15</f>
        <v>1.0000000000000104</v>
      </c>
      <c r="P15">
        <f t="shared" si="4"/>
        <v>0.48215303465365061</v>
      </c>
      <c r="Q15">
        <f t="shared" si="4"/>
        <v>0.51784696534635044</v>
      </c>
      <c r="R15">
        <f t="shared" si="4"/>
        <v>1.2932891357686831</v>
      </c>
      <c r="S15">
        <f>A15*$J$4</f>
        <v>37.284981504937235</v>
      </c>
      <c r="T15" s="98">
        <f>SUM(C15:K15)</f>
        <v>9.8179623251250767</v>
      </c>
      <c r="U15" s="239">
        <f>B15</f>
        <v>0.86495583332235115</v>
      </c>
      <c r="V15" s="97">
        <f>L15</f>
        <v>0.13504416667765923</v>
      </c>
      <c r="W15" s="158">
        <f>B15-L15</f>
        <v>0.72991166664469187</v>
      </c>
      <c r="X15" s="9">
        <f t="shared" si="0"/>
        <v>1.1186379821555446</v>
      </c>
      <c r="Y15" s="98">
        <f t="shared" si="1"/>
        <v>5.035119256926186</v>
      </c>
      <c r="Z15" s="223">
        <f t="shared" si="2"/>
        <v>-3.9164812747706415</v>
      </c>
      <c r="AA15">
        <f>$A$6^A15</f>
        <v>134217728</v>
      </c>
      <c r="AB15">
        <f>SUM(AA7:AA15)</f>
        <v>153391688</v>
      </c>
      <c r="AC15">
        <f t="shared" si="3"/>
        <v>-2.5532552160001275E-8</v>
      </c>
    </row>
    <row r="16" spans="1:29" ht="16.5" thickBot="1" x14ac:dyDescent="0.3">
      <c r="A16" s="99">
        <v>10</v>
      </c>
      <c r="B16" s="129">
        <f>C16*B4</f>
        <v>0.87333077212609589</v>
      </c>
      <c r="C16" s="129">
        <f>1/(1-D4*B4/(1-D4*B4/(1-D4*B4/(1-D4*B4/(1-D4*B4/(1-D4*B4/(1-D4*B4/(1-D4*B4/(1-D4*B4)))))))))</f>
        <v>1.8113144776812273</v>
      </c>
      <c r="D16" s="136">
        <f>C16*D4*C15</f>
        <v>1.6826908043086903</v>
      </c>
      <c r="E16" s="109">
        <f>D16*D4*C14</f>
        <v>1.5445450826385636</v>
      </c>
      <c r="F16" s="109">
        <f>E16*D4*C13</f>
        <v>1.3961723926401546</v>
      </c>
      <c r="G16" s="109">
        <f>F16*D4*C12</f>
        <v>1.2368156288459671</v>
      </c>
      <c r="H16" s="109">
        <f>G16*D4*C11</f>
        <v>1.0656616370484964</v>
      </c>
      <c r="I16" s="109">
        <f>H16*D4*C10</f>
        <v>0.88183706499555292</v>
      </c>
      <c r="J16" s="109">
        <f>I16*D4*C9</f>
        <v>0.68440390591134204</v>
      </c>
      <c r="K16" s="109">
        <f>J16*D4*C8</f>
        <v>0.47235471210310293</v>
      </c>
      <c r="L16" s="109">
        <f>K16*D4</f>
        <v>0.24460745422964089</v>
      </c>
      <c r="M16" s="221">
        <f>L16*D4</f>
        <v>0.12666922787391585</v>
      </c>
      <c r="N16" s="237">
        <f>B16+M16</f>
        <v>1.0000000000000118</v>
      </c>
      <c r="P16">
        <f t="shared" si="4"/>
        <v>0.48215303465365061</v>
      </c>
      <c r="Q16">
        <f t="shared" si="4"/>
        <v>0.51784696534635044</v>
      </c>
      <c r="R16">
        <f t="shared" si="4"/>
        <v>1.2932891357686831</v>
      </c>
      <c r="S16">
        <f>A16*$J$4</f>
        <v>41.427757227708035</v>
      </c>
      <c r="T16" s="99">
        <f>SUM(C16:L16)</f>
        <v>11.020403160402738</v>
      </c>
      <c r="U16" s="415">
        <f>B16</f>
        <v>0.87333077212609589</v>
      </c>
      <c r="V16" s="129">
        <f>M16</f>
        <v>0.12666922787391585</v>
      </c>
      <c r="W16" s="159">
        <f>B16-M16</f>
        <v>0.74666154425218001</v>
      </c>
      <c r="X16" s="10">
        <f t="shared" si="0"/>
        <v>1.1294691995231552</v>
      </c>
      <c r="Y16" s="99">
        <f t="shared" si="1"/>
        <v>5.2476220205818134</v>
      </c>
      <c r="Z16" s="224">
        <f t="shared" si="2"/>
        <v>-4.1181528210586578</v>
      </c>
      <c r="AA16">
        <f>$A$6^A16</f>
        <v>1073741824</v>
      </c>
      <c r="AB16">
        <f>SUM(AA7:AA16)</f>
        <v>1227133512</v>
      </c>
      <c r="AC16">
        <f t="shared" si="3"/>
        <v>-3.355912605097739E-9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73" priority="13" operator="lessThanOrEqual">
      <formula>0</formula>
    </cfRule>
    <cfRule type="cellIs" dxfId="72" priority="14" operator="greaterThan">
      <formula>0</formula>
    </cfRule>
  </conditionalFormatting>
  <conditionalFormatting sqref="X7:Y16">
    <cfRule type="cellIs" dxfId="71" priority="1" operator="lessThanOrEqual">
      <formula>0</formula>
    </cfRule>
    <cfRule type="cellIs" dxfId="7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Analysis!W31</f>
        <v>0.48692504675994153</v>
      </c>
      <c r="C2" s="133" t="s">
        <v>123</v>
      </c>
      <c r="D2" s="138">
        <f>Analysis!X31</f>
        <v>0.51307495324005969</v>
      </c>
      <c r="E2" t="s">
        <v>93</v>
      </c>
      <c r="F2">
        <f>B2+D2</f>
        <v>1.0000000000000013</v>
      </c>
      <c r="G2" s="133" t="s">
        <v>46</v>
      </c>
      <c r="H2" s="138">
        <f>Analysis!Z31</f>
        <v>1.3060892033183067</v>
      </c>
      <c r="I2" t="s">
        <v>142</v>
      </c>
      <c r="J2" s="149">
        <f>Analysis!AA31</f>
        <v>4.6176745791605374</v>
      </c>
      <c r="K2" t="s">
        <v>47</v>
      </c>
      <c r="L2" s="149">
        <f>H2*B2-J2*D2</f>
        <v>-1.7332456223821837</v>
      </c>
      <c r="N2"/>
      <c r="O2"/>
    </row>
    <row r="4" spans="1:29" x14ac:dyDescent="0.25">
      <c r="A4" t="s">
        <v>120</v>
      </c>
      <c r="B4">
        <f>$B$2</f>
        <v>0.48692504675994153</v>
      </c>
      <c r="C4" t="s">
        <v>121</v>
      </c>
      <c r="D4">
        <f>$D$2</f>
        <v>0.51307495324005969</v>
      </c>
      <c r="E4" t="s">
        <v>129</v>
      </c>
      <c r="F4">
        <f>D4+B4</f>
        <v>1.0000000000000013</v>
      </c>
      <c r="G4" t="s">
        <v>46</v>
      </c>
      <c r="H4">
        <f>H2</f>
        <v>1.3060892033183067</v>
      </c>
      <c r="I4" t="s">
        <v>142</v>
      </c>
      <c r="J4">
        <f>J2</f>
        <v>4.6176745791605374</v>
      </c>
      <c r="K4" t="s">
        <v>47</v>
      </c>
      <c r="L4">
        <f>B4*H4-D4*J4</f>
        <v>-1.7332456223821837</v>
      </c>
    </row>
    <row r="5" spans="1:29" ht="16.5" thickBot="1" x14ac:dyDescent="0.3"/>
    <row r="6" spans="1:29" ht="16.5" thickBot="1" x14ac:dyDescent="0.3">
      <c r="A6" s="102">
        <v>9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0.48692504675994153</v>
      </c>
      <c r="C7" s="95">
        <v>1</v>
      </c>
      <c r="D7" s="22">
        <f>C7*D4</f>
        <v>0.51307495324005969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1.0000000000000013</v>
      </c>
      <c r="P7">
        <f>B4</f>
        <v>0.48692504675994153</v>
      </c>
      <c r="Q7">
        <f>D4</f>
        <v>0.51307495324005969</v>
      </c>
      <c r="R7">
        <f>H4</f>
        <v>1.3060892033183067</v>
      </c>
      <c r="S7">
        <f>A7*$J$4</f>
        <v>4.6176745791605374</v>
      </c>
      <c r="T7" s="239">
        <f>SUM(C7)</f>
        <v>1</v>
      </c>
      <c r="U7" s="100">
        <f>B7</f>
        <v>0.48692504675994153</v>
      </c>
      <c r="V7" s="95">
        <f>D7</f>
        <v>0.51307495324005969</v>
      </c>
      <c r="W7" s="157">
        <f>B7-D7</f>
        <v>-2.6149906480118168E-2</v>
      </c>
      <c r="X7" s="57">
        <f>U7*R7</f>
        <v>0.63596754639842124</v>
      </c>
      <c r="Y7" s="100">
        <f>S7*V7</f>
        <v>2.3692131687806048</v>
      </c>
      <c r="Z7" s="222">
        <f>X7-Y7</f>
        <v>-1.7332456223821837</v>
      </c>
      <c r="AA7">
        <f>$A$6^A7</f>
        <v>9</v>
      </c>
      <c r="AB7">
        <f>SUM(AA7)</f>
        <v>9</v>
      </c>
      <c r="AC7">
        <f>Z7/AB7</f>
        <v>-0.19258284693135375</v>
      </c>
    </row>
    <row r="8" spans="1:29" x14ac:dyDescent="0.25">
      <c r="A8" s="98">
        <v>2</v>
      </c>
      <c r="B8" s="97">
        <f>C8*B4</f>
        <v>0.649085443661233</v>
      </c>
      <c r="C8" s="97">
        <f>1/(1-B4*D4)</f>
        <v>1.3330294836552905</v>
      </c>
      <c r="D8" s="128">
        <f>C8*D4</f>
        <v>0.68394403999405906</v>
      </c>
      <c r="E8" s="1">
        <f>D8*D4</f>
        <v>0.35091455633876939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1.0000000000000024</v>
      </c>
      <c r="P8">
        <f>P7</f>
        <v>0.48692504675994153</v>
      </c>
      <c r="Q8">
        <f>Q7</f>
        <v>0.51307495324005969</v>
      </c>
      <c r="R8">
        <f>R7</f>
        <v>1.3060892033183067</v>
      </c>
      <c r="S8">
        <f>A8*$J$4</f>
        <v>9.2353491583210747</v>
      </c>
      <c r="T8" s="98">
        <f>SUM(C8:D8)</f>
        <v>2.0169735236493498</v>
      </c>
      <c r="U8" s="239">
        <f>B8</f>
        <v>0.649085443661233</v>
      </c>
      <c r="V8" s="97">
        <f>E8</f>
        <v>0.35091455633876939</v>
      </c>
      <c r="W8" s="158">
        <f>B8-E8</f>
        <v>0.29817088732246361</v>
      </c>
      <c r="X8" s="9">
        <f t="shared" ref="X8:X16" si="0">U8*R8</f>
        <v>0.84776348999700946</v>
      </c>
      <c r="Y8" s="98">
        <f t="shared" ref="Y8:Y16" si="1">S8*V8</f>
        <v>3.2408184525258674</v>
      </c>
      <c r="Z8" s="223">
        <f t="shared" ref="Z8:Z16" si="2">X8-Y8</f>
        <v>-2.3930549625288577</v>
      </c>
      <c r="AA8">
        <f>$A$6^A8</f>
        <v>81</v>
      </c>
      <c r="AB8">
        <f>SUM(AA7:AA8)</f>
        <v>90</v>
      </c>
      <c r="AC8">
        <f t="shared" ref="AC8:AC16" si="3">Z8/AB8</f>
        <v>-2.6589499583653975E-2</v>
      </c>
    </row>
    <row r="9" spans="1:29" x14ac:dyDescent="0.25">
      <c r="A9" s="98">
        <v>3</v>
      </c>
      <c r="B9" s="97">
        <f>C9*B4</f>
        <v>0.7300548297524514</v>
      </c>
      <c r="C9" s="97">
        <f>1/(1-D4*B4/(1-D4*B4))</f>
        <v>1.4993166496780665</v>
      </c>
      <c r="D9" s="128">
        <f>C9*D4*C8</f>
        <v>1.0254486866111743</v>
      </c>
      <c r="E9" s="1">
        <f>D9*(D4)</f>
        <v>0.52613203693310884</v>
      </c>
      <c r="F9" s="1">
        <f>E9*D4</f>
        <v>0.26994517024755216</v>
      </c>
      <c r="G9" s="1"/>
      <c r="H9" s="1"/>
      <c r="I9" s="1"/>
      <c r="J9" s="1"/>
      <c r="K9" s="1"/>
      <c r="L9" s="1"/>
      <c r="M9" s="219"/>
      <c r="N9" s="236">
        <f>B9+F9</f>
        <v>1.0000000000000036</v>
      </c>
      <c r="P9">
        <f t="shared" ref="P9:S16" si="4">P8</f>
        <v>0.48692504675994153</v>
      </c>
      <c r="Q9">
        <f t="shared" si="4"/>
        <v>0.51307495324005969</v>
      </c>
      <c r="R9">
        <f t="shared" si="4"/>
        <v>1.3060892033183067</v>
      </c>
      <c r="S9">
        <f>A9*$J$4</f>
        <v>13.853023737481612</v>
      </c>
      <c r="T9" s="98">
        <f>SUM(C9:E9)</f>
        <v>3.0508973732223499</v>
      </c>
      <c r="U9" s="239">
        <f>B9</f>
        <v>0.7300548297524514</v>
      </c>
      <c r="V9" s="97">
        <f>F9</f>
        <v>0.26994517024755216</v>
      </c>
      <c r="W9" s="158">
        <f>B9-F9</f>
        <v>0.46010965950489924</v>
      </c>
      <c r="X9" s="9">
        <f t="shared" si="0"/>
        <v>0.95351673097006129</v>
      </c>
      <c r="Y9" s="98">
        <f t="shared" si="1"/>
        <v>3.7395568512578552</v>
      </c>
      <c r="Z9" s="223">
        <f t="shared" si="2"/>
        <v>-2.7860401202877938</v>
      </c>
      <c r="AA9">
        <f>$A$6^A9</f>
        <v>729</v>
      </c>
      <c r="AB9">
        <f>SUM(AA7:AA9)</f>
        <v>819</v>
      </c>
      <c r="AC9">
        <f t="shared" si="3"/>
        <v>-3.401758388629785E-3</v>
      </c>
    </row>
    <row r="10" spans="1:29" x14ac:dyDescent="0.25">
      <c r="A10" s="98">
        <v>4</v>
      </c>
      <c r="B10" s="97">
        <f>C10*B4</f>
        <v>0.77854798104135381</v>
      </c>
      <c r="C10" s="97">
        <f>1/(1-D4*B4/(1-D4*B4/(1-D4*B4)))</f>
        <v>1.5989072367952866</v>
      </c>
      <c r="D10" s="128">
        <f>C10*D4*C9</f>
        <v>1.2299782908693817</v>
      </c>
      <c r="E10" s="1">
        <f>D10*D4*C8</f>
        <v>0.84123632136219284</v>
      </c>
      <c r="F10" s="1">
        <f>E10*D4</f>
        <v>0.43161728624674695</v>
      </c>
      <c r="G10" s="1">
        <f>F10*D4</f>
        <v>0.22145201895865116</v>
      </c>
      <c r="H10" s="1"/>
      <c r="I10" s="1"/>
      <c r="J10" s="1"/>
      <c r="K10" s="1"/>
      <c r="L10" s="1"/>
      <c r="M10" s="219"/>
      <c r="N10" s="236">
        <f>B10+G10</f>
        <v>1.0000000000000049</v>
      </c>
      <c r="P10">
        <f t="shared" si="4"/>
        <v>0.48692504675994153</v>
      </c>
      <c r="Q10">
        <f t="shared" si="4"/>
        <v>0.51307495324005969</v>
      </c>
      <c r="R10">
        <f t="shared" si="4"/>
        <v>1.3060892033183067</v>
      </c>
      <c r="S10">
        <f>A10*$J$4</f>
        <v>18.470698316642149</v>
      </c>
      <c r="T10" s="98">
        <f>SUM(C10:F10)</f>
        <v>4.1017391352736077</v>
      </c>
      <c r="U10" s="239">
        <f>B10</f>
        <v>0.77854798104135381</v>
      </c>
      <c r="V10" s="97">
        <f>G10</f>
        <v>0.22145201895865116</v>
      </c>
      <c r="W10" s="158">
        <f>B10-G10</f>
        <v>0.55709596208270262</v>
      </c>
      <c r="X10" s="9">
        <f t="shared" si="0"/>
        <v>1.0168531123033779</v>
      </c>
      <c r="Y10" s="98">
        <f t="shared" si="1"/>
        <v>4.0903734337965636</v>
      </c>
      <c r="Z10" s="223">
        <f t="shared" si="2"/>
        <v>-3.0735203214931857</v>
      </c>
      <c r="AA10">
        <f>$A$6^A10</f>
        <v>6561</v>
      </c>
      <c r="AB10">
        <f>SUM(AA7:AA10)</f>
        <v>7380</v>
      </c>
      <c r="AC10">
        <f t="shared" si="3"/>
        <v>-4.1646616822400888E-4</v>
      </c>
    </row>
    <row r="11" spans="1:29" x14ac:dyDescent="0.25">
      <c r="A11" s="98">
        <v>5</v>
      </c>
      <c r="B11" s="97">
        <f>C11*B4</f>
        <v>0.81080319608730445</v>
      </c>
      <c r="C11" s="97">
        <f>1/(1-D4*B4/(1-D4*B4/(1-D4*B4/(1-D4*B4))))</f>
        <v>1.6651499065050925</v>
      </c>
      <c r="D11" s="128">
        <f>C11*D4*C10</f>
        <v>1.3660211380192515</v>
      </c>
      <c r="E11" s="1">
        <f>D11*D4*C9</f>
        <v>1.0508279066895518</v>
      </c>
      <c r="F11" s="1">
        <f>E11*D4*C8</f>
        <v>0.71870748383975225</v>
      </c>
      <c r="G11" s="1">
        <f>F11*D4</f>
        <v>0.36875080866436183</v>
      </c>
      <c r="H11" s="1">
        <f>G11*D4</f>
        <v>0.18919680391270163</v>
      </c>
      <c r="I11" s="1"/>
      <c r="J11" s="1"/>
      <c r="K11" s="1"/>
      <c r="L11" s="1"/>
      <c r="M11" s="219"/>
      <c r="N11" s="236">
        <f>B11+H11</f>
        <v>1.000000000000006</v>
      </c>
      <c r="P11">
        <f t="shared" si="4"/>
        <v>0.48692504675994153</v>
      </c>
      <c r="Q11">
        <f t="shared" si="4"/>
        <v>0.51307495324005969</v>
      </c>
      <c r="R11">
        <f t="shared" si="4"/>
        <v>1.3060892033183067</v>
      </c>
      <c r="S11">
        <f>A11*$J$4</f>
        <v>23.088372895802685</v>
      </c>
      <c r="T11" s="98">
        <f>SUM(C11:G11)</f>
        <v>5.1694572437180097</v>
      </c>
      <c r="U11" s="239">
        <f>B11</f>
        <v>0.81080319608730445</v>
      </c>
      <c r="V11" s="97">
        <f>H11</f>
        <v>0.18919680391270163</v>
      </c>
      <c r="W11" s="158">
        <f>B11-H11</f>
        <v>0.62160639217460278</v>
      </c>
      <c r="X11" s="9">
        <f t="shared" si="0"/>
        <v>1.0589813004256043</v>
      </c>
      <c r="Y11" s="98">
        <f t="shared" si="1"/>
        <v>4.3682463594305156</v>
      </c>
      <c r="Z11" s="223">
        <f t="shared" si="2"/>
        <v>-3.3092650590049111</v>
      </c>
      <c r="AA11">
        <f>$A$6^A11</f>
        <v>59049</v>
      </c>
      <c r="AB11">
        <f>SUM(AA7:AA11)</f>
        <v>66429</v>
      </c>
      <c r="AC11">
        <f t="shared" si="3"/>
        <v>-4.9816571964125773E-5</v>
      </c>
    </row>
    <row r="12" spans="1:29" x14ac:dyDescent="0.25">
      <c r="A12" s="98">
        <v>6</v>
      </c>
      <c r="B12" s="97">
        <f>C12*B4</f>
        <v>0.83377977959155192</v>
      </c>
      <c r="C12" s="97">
        <f>1/(1-D4*B4/(1-D4*B4/(1-D4*B4/(1-D4*B4/(1-D4*B4)))))</f>
        <v>1.7123370119069126</v>
      </c>
      <c r="D12" s="128">
        <f>C12*D4*C11</f>
        <v>1.4629294932492991</v>
      </c>
      <c r="E12" s="1">
        <f>D12*D4*C10</f>
        <v>1.2001277503024759</v>
      </c>
      <c r="F12" s="1">
        <f>E12*D4*C9</f>
        <v>0.92321245734091895</v>
      </c>
      <c r="G12" s="1">
        <f>F12*D4*C8</f>
        <v>0.6314256578465911</v>
      </c>
      <c r="H12" s="1">
        <f>G12*D4</f>
        <v>0.32396868987421368</v>
      </c>
      <c r="I12" s="1">
        <f>H12*D4</f>
        <v>0.16622022040845558</v>
      </c>
      <c r="J12" s="1"/>
      <c r="K12" s="1"/>
      <c r="L12" s="1"/>
      <c r="M12" s="219"/>
      <c r="N12" s="236">
        <f>B12+I12</f>
        <v>1.0000000000000075</v>
      </c>
      <c r="P12">
        <f t="shared" si="4"/>
        <v>0.48692504675994153</v>
      </c>
      <c r="Q12">
        <f t="shared" si="4"/>
        <v>0.51307495324005969</v>
      </c>
      <c r="R12">
        <f t="shared" si="4"/>
        <v>1.3060892033183067</v>
      </c>
      <c r="S12">
        <f>A12*$J$4</f>
        <v>27.706047474963224</v>
      </c>
      <c r="T12" s="98">
        <f>SUM(C12:H12)</f>
        <v>6.2540010605204106</v>
      </c>
      <c r="U12" s="239">
        <f>B12</f>
        <v>0.83377977959155192</v>
      </c>
      <c r="V12" s="97">
        <f>I12</f>
        <v>0.16622022040845558</v>
      </c>
      <c r="W12" s="158">
        <f>B12-I12</f>
        <v>0.66755955918309628</v>
      </c>
      <c r="X12" s="9">
        <f t="shared" si="0"/>
        <v>1.0889907680696433</v>
      </c>
      <c r="Y12" s="98">
        <f t="shared" si="1"/>
        <v>4.605305317935521</v>
      </c>
      <c r="Z12" s="223">
        <f t="shared" si="2"/>
        <v>-3.5163145498658777</v>
      </c>
      <c r="AA12">
        <f>$A$6^A12</f>
        <v>531441</v>
      </c>
      <c r="AB12">
        <f>SUM(AA7:AA12)</f>
        <v>597870</v>
      </c>
      <c r="AC12">
        <f t="shared" si="3"/>
        <v>-5.8814032312473909E-6</v>
      </c>
    </row>
    <row r="13" spans="1:29" x14ac:dyDescent="0.25">
      <c r="A13" s="98">
        <v>7</v>
      </c>
      <c r="B13" s="97">
        <f>C13*B4</f>
        <v>0.85095741323823726</v>
      </c>
      <c r="C13" s="97">
        <f>1/(1-D4*B4/(1-D4*B4/(1-D4*B4/(1-D4*B4/(1-D4*B4/(1-D4*B4))))))</f>
        <v>1.7476147897928263</v>
      </c>
      <c r="D13" s="128">
        <f>C13*D4*C12</f>
        <v>1.5353796128737798</v>
      </c>
      <c r="E13" s="1">
        <f>D13*D4*C11</f>
        <v>1.3117465215012538</v>
      </c>
      <c r="F13" s="1">
        <f>E13*D4*C10</f>
        <v>1.0761034001165815</v>
      </c>
      <c r="G13" s="1">
        <f>F13*D4*C9</f>
        <v>0.82780526000182586</v>
      </c>
      <c r="H13" s="1">
        <f>G13*D4*C8</f>
        <v>0.56617247385398128</v>
      </c>
      <c r="I13" s="1">
        <f>H13*D4</f>
        <v>0.29048891554844036</v>
      </c>
      <c r="J13" s="1">
        <f>I13*D4</f>
        <v>0.14904258676177168</v>
      </c>
      <c r="K13" s="1"/>
      <c r="L13" s="1"/>
      <c r="M13" s="219"/>
      <c r="N13" s="236">
        <f>B13+J13</f>
        <v>1.0000000000000089</v>
      </c>
      <c r="P13">
        <f t="shared" si="4"/>
        <v>0.48692504675994153</v>
      </c>
      <c r="Q13">
        <f t="shared" si="4"/>
        <v>0.51307495324005969</v>
      </c>
      <c r="R13">
        <f t="shared" si="4"/>
        <v>1.3060892033183067</v>
      </c>
      <c r="S13">
        <f>A13*$J$4</f>
        <v>32.323722054123763</v>
      </c>
      <c r="T13" s="98">
        <f>SUM(C13:I13)</f>
        <v>7.3553109736886899</v>
      </c>
      <c r="U13" s="239">
        <f>B13</f>
        <v>0.85095741323823726</v>
      </c>
      <c r="V13" s="97">
        <f>J13</f>
        <v>0.14904258676177168</v>
      </c>
      <c r="W13" s="158">
        <f>B13-J13</f>
        <v>0.70191482647646564</v>
      </c>
      <c r="X13" s="9">
        <f t="shared" si="0"/>
        <v>1.1114262899141363</v>
      </c>
      <c r="Y13" s="98">
        <f t="shared" si="1"/>
        <v>4.8176111487151339</v>
      </c>
      <c r="Z13" s="223">
        <f t="shared" si="2"/>
        <v>-3.7061848588009978</v>
      </c>
      <c r="AA13">
        <f>$A$6^A13</f>
        <v>4782969</v>
      </c>
      <c r="AB13">
        <f>SUM(AA7:AA13)</f>
        <v>5380839</v>
      </c>
      <c r="AC13">
        <f t="shared" si="3"/>
        <v>-6.8877453103521552E-7</v>
      </c>
    </row>
    <row r="14" spans="1:29" x14ac:dyDescent="0.25">
      <c r="A14" s="98">
        <v>8</v>
      </c>
      <c r="B14" s="97">
        <f>C14*B4</f>
        <v>0.86426927925886488</v>
      </c>
      <c r="C14" s="97">
        <f>1/(1-D4*B4/(1-D4*B4/(1-D4*B4/(1-D4*B4/(1-D4*B4/(1-D4*B4/(1-D4*B4)))))))</f>
        <v>1.7749534245769811</v>
      </c>
      <c r="D14" s="128">
        <f>C14*D4*C13</f>
        <v>1.591525081187783</v>
      </c>
      <c r="E14" s="1">
        <f>D14*D4*C12</f>
        <v>1.3982458704888217</v>
      </c>
      <c r="F14" s="1">
        <f>E14*D4*C11</f>
        <v>1.1945867598073843</v>
      </c>
      <c r="G14" s="1">
        <f>F14*D4*C10</f>
        <v>0.97999030520909003</v>
      </c>
      <c r="H14" s="1">
        <f>G14*D4*C9</f>
        <v>0.75386912569460529</v>
      </c>
      <c r="I14" s="1">
        <f>H14*D4*C8</f>
        <v>0.51560429545435749</v>
      </c>
      <c r="J14" s="1">
        <f>I14*D4</f>
        <v>0.2645436497806184</v>
      </c>
      <c r="K14" s="1">
        <f>J14*D4</f>
        <v>0.13573072074114551</v>
      </c>
      <c r="L14" s="1"/>
      <c r="M14" s="219"/>
      <c r="N14" s="236">
        <f>B14+K14</f>
        <v>1.0000000000000104</v>
      </c>
      <c r="P14">
        <f t="shared" si="4"/>
        <v>0.48692504675994153</v>
      </c>
      <c r="Q14">
        <f t="shared" si="4"/>
        <v>0.51307495324005969</v>
      </c>
      <c r="R14">
        <f t="shared" si="4"/>
        <v>1.3060892033183067</v>
      </c>
      <c r="S14">
        <f>A14*$J$4</f>
        <v>36.941396633284299</v>
      </c>
      <c r="T14" s="98">
        <f>SUM(C14:J14)</f>
        <v>8.4733185121996417</v>
      </c>
      <c r="U14" s="239">
        <f>B14</f>
        <v>0.86426927925886488</v>
      </c>
      <c r="V14" s="97">
        <f>K14</f>
        <v>0.13573072074114551</v>
      </c>
      <c r="W14" s="158">
        <f>B14-K14</f>
        <v>0.72853855851771931</v>
      </c>
      <c r="X14" s="9">
        <f t="shared" si="0"/>
        <v>1.1288127743996978</v>
      </c>
      <c r="Y14" s="98">
        <f t="shared" si="1"/>
        <v>5.0140823902202039</v>
      </c>
      <c r="Z14" s="223">
        <f t="shared" si="2"/>
        <v>-3.8852696158205058</v>
      </c>
      <c r="AA14">
        <f>$A$6^A14</f>
        <v>43046721</v>
      </c>
      <c r="AB14">
        <f>SUM(AA7:AA14)</f>
        <v>48427560</v>
      </c>
      <c r="AC14">
        <f t="shared" si="3"/>
        <v>-8.0228481794674472E-8</v>
      </c>
    </row>
    <row r="15" spans="1:29" x14ac:dyDescent="0.25">
      <c r="A15" s="98">
        <v>9</v>
      </c>
      <c r="B15" s="97">
        <f>C15*B4</f>
        <v>0.87487530981494233</v>
      </c>
      <c r="C15" s="97">
        <f>1/(1-D4*B4/(1-D4*B4/(1-D4*B4/(1-D4*B4/(1-D4*B4/(1-D4*B4/(1-D4*B4/(1-D4*B4))))))))</f>
        <v>1.7967350737787449</v>
      </c>
      <c r="D15" s="128">
        <f>C15*D4*C14</f>
        <v>1.6362581450272828</v>
      </c>
      <c r="E15" s="1">
        <f>D15*D4*C13</f>
        <v>1.467162935686245</v>
      </c>
      <c r="F15" s="1">
        <f>E15*D4*C12</f>
        <v>1.2889866081321899</v>
      </c>
      <c r="G15" s="1">
        <f>F15*D4*C11</f>
        <v>1.1012414684303216</v>
      </c>
      <c r="H15" s="1">
        <f>G15*D4*C10</f>
        <v>0.90341363144686881</v>
      </c>
      <c r="I15" s="1">
        <f>H15*D4*C9</f>
        <v>0.69496161427242886</v>
      </c>
      <c r="J15" s="1">
        <f>I15*D4*C8</f>
        <v>0.47531485410627794</v>
      </c>
      <c r="K15" s="1">
        <f>J15*D4</f>
        <v>0.24387214654488434</v>
      </c>
      <c r="L15" s="1">
        <f>K15*D4</f>
        <v>0.12512469018506953</v>
      </c>
      <c r="M15" s="219"/>
      <c r="N15" s="236">
        <f>B15+L15</f>
        <v>1.0000000000000118</v>
      </c>
      <c r="P15">
        <f t="shared" si="4"/>
        <v>0.48692504675994153</v>
      </c>
      <c r="Q15">
        <f t="shared" si="4"/>
        <v>0.51307495324005969</v>
      </c>
      <c r="R15">
        <f t="shared" si="4"/>
        <v>1.3060892033183067</v>
      </c>
      <c r="S15">
        <f>A15*$J$4</f>
        <v>41.559071212444834</v>
      </c>
      <c r="T15" s="98">
        <f>SUM(C15:K15)</f>
        <v>9.6079464774252443</v>
      </c>
      <c r="U15" s="239">
        <f>B15</f>
        <v>0.87487530981494233</v>
      </c>
      <c r="V15" s="97">
        <f>L15</f>
        <v>0.12512469018506953</v>
      </c>
      <c r="W15" s="158">
        <f>B15-L15</f>
        <v>0.74975061962987277</v>
      </c>
      <c r="X15" s="9">
        <f t="shared" si="0"/>
        <v>1.1426651963990548</v>
      </c>
      <c r="Y15" s="98">
        <f t="shared" si="1"/>
        <v>5.2000659098364013</v>
      </c>
      <c r="Z15" s="223">
        <f t="shared" si="2"/>
        <v>-4.057400713437346</v>
      </c>
      <c r="AA15">
        <f>$A$6^A15</f>
        <v>387420489</v>
      </c>
      <c r="AB15">
        <f>SUM(AA7:AA15)</f>
        <v>435848049</v>
      </c>
      <c r="AC15">
        <f t="shared" si="3"/>
        <v>-9.3092093052763582E-9</v>
      </c>
    </row>
    <row r="16" spans="1:29" ht="16.5" thickBot="1" x14ac:dyDescent="0.3">
      <c r="A16" s="99">
        <v>10</v>
      </c>
      <c r="B16" s="129">
        <f>C16*B4</f>
        <v>0.88351366395203312</v>
      </c>
      <c r="C16" s="129">
        <f>1/(1-D4*B4/(1-D4*B4/(1-D4*B4/(1-D4*B4/(1-D4*B4/(1-D4*B4/(1-D4*B4/(1-D4*B4/(1-D4*B4)))))))))</f>
        <v>1.8144756977096177</v>
      </c>
      <c r="D16" s="136">
        <f>C16*D4*C15</f>
        <v>1.6726921384086482</v>
      </c>
      <c r="E16" s="109">
        <f>D16*D4*C14</f>
        <v>1.5232942104470155</v>
      </c>
      <c r="F16" s="109">
        <f>E16*D4*C13</f>
        <v>1.365872990460218</v>
      </c>
      <c r="G16" s="109">
        <f>F16*D4*C12</f>
        <v>1.199997594193037</v>
      </c>
      <c r="H16" s="109">
        <f>G16*D4*C11</f>
        <v>1.0252139971080834</v>
      </c>
      <c r="I16" s="109">
        <f>H16*D4*C10</f>
        <v>0.84104379165610388</v>
      </c>
      <c r="J16" s="109">
        <f>I16*D4*C9</f>
        <v>0.64698287780651587</v>
      </c>
      <c r="K16" s="109">
        <f>J16*D4*C8</f>
        <v>0.44250008325397111</v>
      </c>
      <c r="L16" s="109">
        <f>K16*D4</f>
        <v>0.22703570952425375</v>
      </c>
      <c r="M16" s="221">
        <f>L16*D4</f>
        <v>0.11648633604798027</v>
      </c>
      <c r="N16" s="237">
        <f>B16+M16</f>
        <v>1.0000000000000133</v>
      </c>
      <c r="P16">
        <f t="shared" si="4"/>
        <v>0.48692504675994153</v>
      </c>
      <c r="Q16">
        <f t="shared" si="4"/>
        <v>0.51307495324005969</v>
      </c>
      <c r="R16">
        <f t="shared" si="4"/>
        <v>1.3060892033183067</v>
      </c>
      <c r="S16">
        <f>A16*$J$4</f>
        <v>46.17674579160537</v>
      </c>
      <c r="T16" s="99">
        <f>SUM(C16:L16)</f>
        <v>10.759109090567465</v>
      </c>
      <c r="U16" s="415">
        <f>B16</f>
        <v>0.88351366395203312</v>
      </c>
      <c r="V16" s="129">
        <f>M16</f>
        <v>0.11648633604798027</v>
      </c>
      <c r="W16" s="159">
        <f>B16-M16</f>
        <v>0.76702732790405281</v>
      </c>
      <c r="X16" s="10">
        <f t="shared" si="0"/>
        <v>1.1539476574719492</v>
      </c>
      <c r="Y16" s="99">
        <f t="shared" si="1"/>
        <v>5.378959927883102</v>
      </c>
      <c r="Z16" s="224">
        <f t="shared" si="2"/>
        <v>-4.2250122704111526</v>
      </c>
      <c r="AA16">
        <f>$A$6^A16</f>
        <v>3486784401</v>
      </c>
      <c r="AB16">
        <f>SUM(AA7:AA16)</f>
        <v>3922632450</v>
      </c>
      <c r="AC16">
        <f t="shared" si="3"/>
        <v>-1.0770859427349999E-9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69" priority="13" operator="lessThanOrEqual">
      <formula>0</formula>
    </cfRule>
    <cfRule type="cellIs" dxfId="68" priority="14" operator="greaterThan">
      <formula>0</formula>
    </cfRule>
  </conditionalFormatting>
  <conditionalFormatting sqref="X7:Y16">
    <cfRule type="cellIs" dxfId="67" priority="1" operator="lessThanOrEqual">
      <formula>0</formula>
    </cfRule>
    <cfRule type="cellIs" dxfId="6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Analysis!W32</f>
        <v>0.4902400813875642</v>
      </c>
      <c r="C2" s="133" t="s">
        <v>123</v>
      </c>
      <c r="D2" s="138">
        <f>Analysis!X32</f>
        <v>0.50975991861243741</v>
      </c>
      <c r="E2" t="s">
        <v>93</v>
      </c>
      <c r="F2">
        <f>B2+D2</f>
        <v>1.0000000000000016</v>
      </c>
      <c r="G2" s="133" t="s">
        <v>46</v>
      </c>
      <c r="H2" s="138">
        <f>Analysis!Z32</f>
        <v>1.3149811898048815</v>
      </c>
      <c r="I2" t="s">
        <v>142</v>
      </c>
      <c r="J2" s="149">
        <f>Analysis!AA32</f>
        <v>5.0975991861243743</v>
      </c>
      <c r="K2" t="s">
        <v>47</v>
      </c>
      <c r="L2" s="149">
        <f>H2*B2-J2*D2</f>
        <v>-1.953895260724527</v>
      </c>
      <c r="N2"/>
      <c r="O2"/>
    </row>
    <row r="4" spans="1:29" x14ac:dyDescent="0.25">
      <c r="A4" t="s">
        <v>120</v>
      </c>
      <c r="B4">
        <f>$B$2</f>
        <v>0.4902400813875642</v>
      </c>
      <c r="C4" t="s">
        <v>121</v>
      </c>
      <c r="D4">
        <f>$D$2</f>
        <v>0.50975991861243741</v>
      </c>
      <c r="E4" t="s">
        <v>129</v>
      </c>
      <c r="F4">
        <f>D4+B4</f>
        <v>1.0000000000000016</v>
      </c>
      <c r="G4" t="s">
        <v>46</v>
      </c>
      <c r="H4">
        <f>H2</f>
        <v>1.3149811898048815</v>
      </c>
      <c r="I4" t="s">
        <v>142</v>
      </c>
      <c r="J4">
        <f>J2</f>
        <v>5.0975991861243743</v>
      </c>
      <c r="K4" t="s">
        <v>47</v>
      </c>
      <c r="L4">
        <f>B4*H4-D4*J4</f>
        <v>-1.953895260724527</v>
      </c>
    </row>
    <row r="5" spans="1:29" ht="16.5" thickBot="1" x14ac:dyDescent="0.3"/>
    <row r="6" spans="1:29" ht="16.5" thickBot="1" x14ac:dyDescent="0.3">
      <c r="A6" s="102">
        <v>10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0.4902400813875642</v>
      </c>
      <c r="C7" s="95">
        <v>1</v>
      </c>
      <c r="D7" s="22">
        <f>C7*D4</f>
        <v>0.50975991861243741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1.0000000000000016</v>
      </c>
      <c r="P7">
        <f>B4</f>
        <v>0.4902400813875642</v>
      </c>
      <c r="Q7">
        <f>D4</f>
        <v>0.50975991861243741</v>
      </c>
      <c r="R7">
        <f>H4</f>
        <v>1.3149811898048815</v>
      </c>
      <c r="S7">
        <f>A7*$J$4</f>
        <v>5.0975991861243743</v>
      </c>
      <c r="T7" s="239">
        <f>SUM(C7)</f>
        <v>1</v>
      </c>
      <c r="U7" s="100">
        <f>B7</f>
        <v>0.4902400813875642</v>
      </c>
      <c r="V7" s="95">
        <f>D7</f>
        <v>0.50975991861243741</v>
      </c>
      <c r="W7" s="157">
        <f>B7-D7</f>
        <v>-1.9519837224873215E-2</v>
      </c>
      <c r="X7" s="57">
        <f>U7*R7</f>
        <v>0.64465648551306109</v>
      </c>
      <c r="Y7" s="100">
        <f>S7*V7</f>
        <v>2.5985517462375882</v>
      </c>
      <c r="Z7" s="222">
        <f>X7-Y7</f>
        <v>-1.953895260724527</v>
      </c>
      <c r="AA7">
        <f>$A$6^A7</f>
        <v>10</v>
      </c>
      <c r="AB7">
        <f>SUM(AA7)</f>
        <v>10</v>
      </c>
      <c r="AC7">
        <f>Z7/AB7</f>
        <v>-0.19538952607245269</v>
      </c>
    </row>
    <row r="8" spans="1:29" x14ac:dyDescent="0.25">
      <c r="A8" s="98">
        <v>2</v>
      </c>
      <c r="B8" s="97">
        <f>C8*B4</f>
        <v>0.65357043316664498</v>
      </c>
      <c r="C8" s="97">
        <f>1/(1-B4*D4)</f>
        <v>1.3331640108185245</v>
      </c>
      <c r="D8" s="128">
        <f>C8*D4</f>
        <v>0.67959357765188166</v>
      </c>
      <c r="E8" s="1">
        <f>D8*D4</f>
        <v>0.34642956683335835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1.0000000000000033</v>
      </c>
      <c r="P8">
        <f>P7</f>
        <v>0.4902400813875642</v>
      </c>
      <c r="Q8">
        <f>Q7</f>
        <v>0.50975991861243741</v>
      </c>
      <c r="R8">
        <f>R7</f>
        <v>1.3149811898048815</v>
      </c>
      <c r="S8">
        <f>A8*$J$4</f>
        <v>10.195198372248749</v>
      </c>
      <c r="T8" s="98">
        <f>SUM(C8:D8)</f>
        <v>2.0127575884704063</v>
      </c>
      <c r="U8" s="239">
        <f>B8</f>
        <v>0.65357043316664498</v>
      </c>
      <c r="V8" s="97">
        <f>E8</f>
        <v>0.34642956683335835</v>
      </c>
      <c r="W8" s="158">
        <f>B8-E8</f>
        <v>0.30714086633328663</v>
      </c>
      <c r="X8" s="9">
        <f t="shared" ref="X8:X16" si="0">U8*R8</f>
        <v>0.85943282582676661</v>
      </c>
      <c r="Y8" s="98">
        <f t="shared" ref="Y8:Y16" si="1">S8*V8</f>
        <v>3.5319181558782939</v>
      </c>
      <c r="Z8" s="223">
        <f t="shared" ref="Z8:Z16" si="2">X8-Y8</f>
        <v>-2.6724853300515274</v>
      </c>
      <c r="AA8">
        <f>$A$6^A8</f>
        <v>100</v>
      </c>
      <c r="AB8">
        <f>SUM(AA7:AA8)</f>
        <v>110</v>
      </c>
      <c r="AC8">
        <f t="shared" ref="AC8:AC16" si="3">Z8/AB8</f>
        <v>-2.4295321182286615E-2</v>
      </c>
    </row>
    <row r="9" spans="1:29" x14ac:dyDescent="0.25">
      <c r="A9" s="98">
        <v>3</v>
      </c>
      <c r="B9" s="97">
        <f>C9*B4</f>
        <v>0.73517339996799147</v>
      </c>
      <c r="C9" s="97">
        <f>1/(1-D4*B4/(1-D4*B4))</f>
        <v>1.4996191210787451</v>
      </c>
      <c r="D9" s="128">
        <f>C9*D4*C8</f>
        <v>1.0191315236090748</v>
      </c>
      <c r="E9" s="1">
        <f>D9*(D4)</f>
        <v>0.51951240253033126</v>
      </c>
      <c r="F9" s="1">
        <f>E9*D4</f>
        <v>0.26482660003201347</v>
      </c>
      <c r="G9" s="1"/>
      <c r="H9" s="1"/>
      <c r="I9" s="1"/>
      <c r="J9" s="1"/>
      <c r="K9" s="1"/>
      <c r="L9" s="1"/>
      <c r="M9" s="219"/>
      <c r="N9" s="236">
        <f>B9+F9</f>
        <v>1.0000000000000049</v>
      </c>
      <c r="P9">
        <f t="shared" ref="P9:S16" si="4">P8</f>
        <v>0.4902400813875642</v>
      </c>
      <c r="Q9">
        <f t="shared" si="4"/>
        <v>0.50975991861243741</v>
      </c>
      <c r="R9">
        <f t="shared" si="4"/>
        <v>1.3149811898048815</v>
      </c>
      <c r="S9">
        <f>A9*$J$4</f>
        <v>15.292797558373124</v>
      </c>
      <c r="T9" s="98">
        <f>SUM(C9:E9)</f>
        <v>3.0382630472181509</v>
      </c>
      <c r="U9" s="239">
        <f>B9</f>
        <v>0.73517339996799147</v>
      </c>
      <c r="V9" s="97">
        <f>F9</f>
        <v>0.26482660003201347</v>
      </c>
      <c r="W9" s="158">
        <f>B9-F9</f>
        <v>0.470346799935978</v>
      </c>
      <c r="X9" s="9">
        <f t="shared" si="0"/>
        <v>0.96673919220280946</v>
      </c>
      <c r="Y9" s="98">
        <f t="shared" si="1"/>
        <v>4.0499395823618318</v>
      </c>
      <c r="Z9" s="223">
        <f t="shared" si="2"/>
        <v>-3.0832003901590221</v>
      </c>
      <c r="AA9">
        <f>$A$6^A9</f>
        <v>1000</v>
      </c>
      <c r="AB9">
        <f>SUM(AA7:AA9)</f>
        <v>1110</v>
      </c>
      <c r="AC9">
        <f t="shared" si="3"/>
        <v>-2.7776580091522724E-3</v>
      </c>
    </row>
    <row r="10" spans="1:29" x14ac:dyDescent="0.25">
      <c r="A10" s="98">
        <v>4</v>
      </c>
      <c r="B10" s="97">
        <f>C10*B4</f>
        <v>0.78408546583577543</v>
      </c>
      <c r="C10" s="97">
        <f>1/(1-D4*B4/(1-D4*B4/(1-D4*B4)))</f>
        <v>1.5993907793432924</v>
      </c>
      <c r="D10" s="128">
        <f>C10*D4*C9</f>
        <v>1.2226474376529772</v>
      </c>
      <c r="E10" s="1">
        <f>D10*D4*C8</f>
        <v>0.83090334636149277</v>
      </c>
      <c r="F10" s="1">
        <f>E10*D4</f>
        <v>0.42356122221603643</v>
      </c>
      <c r="G10" s="1">
        <f>F10*D4</f>
        <v>0.21591453416423126</v>
      </c>
      <c r="H10" s="1"/>
      <c r="I10" s="1"/>
      <c r="J10" s="1"/>
      <c r="K10" s="1"/>
      <c r="L10" s="1"/>
      <c r="M10" s="219"/>
      <c r="N10" s="236">
        <f>B10+G10</f>
        <v>1.0000000000000067</v>
      </c>
      <c r="P10">
        <f t="shared" si="4"/>
        <v>0.4902400813875642</v>
      </c>
      <c r="Q10">
        <f t="shared" si="4"/>
        <v>0.50975991861243741</v>
      </c>
      <c r="R10">
        <f t="shared" si="4"/>
        <v>1.3149811898048815</v>
      </c>
      <c r="S10">
        <f>A10*$J$4</f>
        <v>20.390396744497497</v>
      </c>
      <c r="T10" s="98">
        <f>SUM(C10:F10)</f>
        <v>4.0765027855737985</v>
      </c>
      <c r="U10" s="239">
        <f>B10</f>
        <v>0.78408546583577543</v>
      </c>
      <c r="V10" s="97">
        <f>G10</f>
        <v>0.21591453416423126</v>
      </c>
      <c r="W10" s="158">
        <f>B10-G10</f>
        <v>0.5681709316715442</v>
      </c>
      <c r="X10" s="9">
        <f t="shared" si="0"/>
        <v>1.0310576387734427</v>
      </c>
      <c r="Y10" s="98">
        <f t="shared" si="1"/>
        <v>4.402583014512035</v>
      </c>
      <c r="Z10" s="223">
        <f t="shared" si="2"/>
        <v>-3.3715253757385923</v>
      </c>
      <c r="AA10">
        <f>$A$6^A10</f>
        <v>10000</v>
      </c>
      <c r="AB10">
        <f>SUM(AA7:AA10)</f>
        <v>11110</v>
      </c>
      <c r="AC10">
        <f t="shared" si="3"/>
        <v>-3.0346763057953127E-4</v>
      </c>
    </row>
    <row r="11" spans="1:29" x14ac:dyDescent="0.25">
      <c r="A11" s="98">
        <v>5</v>
      </c>
      <c r="B11" s="97">
        <f>C11*B4</f>
        <v>0.81665213800170999</v>
      </c>
      <c r="C11" s="97">
        <f>1/(1-D4*B4/(1-D4*B4/(1-D4*B4/(1-D4*B4))))</f>
        <v>1.6658208274000703</v>
      </c>
      <c r="D11" s="128">
        <f>C11*D4*C10</f>
        <v>1.3581525719307701</v>
      </c>
      <c r="E11" s="1">
        <f>D11*D4*C9</f>
        <v>1.0382339222280454</v>
      </c>
      <c r="F11" s="1">
        <f>E11*D4*C8</f>
        <v>0.70557710564650289</v>
      </c>
      <c r="G11" s="1">
        <f>F11*D4</f>
        <v>0.35967492794916045</v>
      </c>
      <c r="H11" s="1">
        <f>G11*D4</f>
        <v>0.18334786199829833</v>
      </c>
      <c r="I11" s="1"/>
      <c r="J11" s="1"/>
      <c r="K11" s="1"/>
      <c r="L11" s="1"/>
      <c r="M11" s="219"/>
      <c r="N11" s="236">
        <f>B11+H11</f>
        <v>1.0000000000000084</v>
      </c>
      <c r="P11">
        <f t="shared" si="4"/>
        <v>0.4902400813875642</v>
      </c>
      <c r="Q11">
        <f t="shared" si="4"/>
        <v>0.50975991861243741</v>
      </c>
      <c r="R11">
        <f t="shared" si="4"/>
        <v>1.3149811898048815</v>
      </c>
      <c r="S11">
        <f>A11*$J$4</f>
        <v>25.487995930621871</v>
      </c>
      <c r="T11" s="98">
        <f>SUM(C11:G11)</f>
        <v>5.1274593551545484</v>
      </c>
      <c r="U11" s="239">
        <f>B11</f>
        <v>0.81665213800170999</v>
      </c>
      <c r="V11" s="97">
        <f>H11</f>
        <v>0.18334786199829833</v>
      </c>
      <c r="W11" s="158">
        <f>B11-H11</f>
        <v>0.63330427600341166</v>
      </c>
      <c r="X11" s="9">
        <f t="shared" si="0"/>
        <v>1.073882200086189</v>
      </c>
      <c r="Y11" s="98">
        <f t="shared" si="1"/>
        <v>4.6731695605008481</v>
      </c>
      <c r="Z11" s="223">
        <f t="shared" si="2"/>
        <v>-3.5992873604146594</v>
      </c>
      <c r="AA11">
        <f>$A$6^A11</f>
        <v>100000</v>
      </c>
      <c r="AB11">
        <f>SUM(AA7:AA11)</f>
        <v>111110</v>
      </c>
      <c r="AC11">
        <f t="shared" si="3"/>
        <v>-3.2393910182833765E-5</v>
      </c>
    </row>
    <row r="12" spans="1:29" x14ac:dyDescent="0.25">
      <c r="A12" s="98">
        <v>6</v>
      </c>
      <c r="B12" s="97">
        <f>C12*B4</f>
        <v>0.83987864455545591</v>
      </c>
      <c r="C12" s="97">
        <f>1/(1-D4*B4/(1-D4*B4/(1-D4*B4/(1-D4*B4/(1-D4*B4)))))</f>
        <v>1.7131986478508301</v>
      </c>
      <c r="D12" s="128">
        <f>C12*D4*C11</f>
        <v>1.454794650474537</v>
      </c>
      <c r="E12" s="1">
        <f>D12*D4*C10</f>
        <v>1.1861018085942048</v>
      </c>
      <c r="F12" s="1">
        <f>E12*D4*C9</f>
        <v>0.90671045238156889</v>
      </c>
      <c r="G12" s="1">
        <f>F12*D4*C8</f>
        <v>0.61619460022834649</v>
      </c>
      <c r="H12" s="1">
        <f>G12*D4</f>
        <v>0.31411130926182529</v>
      </c>
      <c r="I12" s="1">
        <f>H12*D4</f>
        <v>0.16012135544455422</v>
      </c>
      <c r="J12" s="1"/>
      <c r="K12" s="1"/>
      <c r="L12" s="1"/>
      <c r="M12" s="219"/>
      <c r="N12" s="236">
        <f>B12+I12</f>
        <v>1.0000000000000102</v>
      </c>
      <c r="P12">
        <f t="shared" si="4"/>
        <v>0.4902400813875642</v>
      </c>
      <c r="Q12">
        <f t="shared" si="4"/>
        <v>0.50975991861243741</v>
      </c>
      <c r="R12">
        <f t="shared" si="4"/>
        <v>1.3149811898048815</v>
      </c>
      <c r="S12">
        <f>A12*$J$4</f>
        <v>30.585595116746248</v>
      </c>
      <c r="T12" s="98">
        <f>SUM(C12:H12)</f>
        <v>6.1911114687913127</v>
      </c>
      <c r="U12" s="239">
        <f>B12</f>
        <v>0.83987864455545591</v>
      </c>
      <c r="V12" s="97">
        <f>I12</f>
        <v>0.16012135544455422</v>
      </c>
      <c r="W12" s="158">
        <f>B12-I12</f>
        <v>0.67975728911090172</v>
      </c>
      <c r="X12" s="9">
        <f t="shared" si="0"/>
        <v>1.1044246193092446</v>
      </c>
      <c r="Y12" s="98">
        <f t="shared" si="1"/>
        <v>4.8974069471717474</v>
      </c>
      <c r="Z12" s="223">
        <f t="shared" si="2"/>
        <v>-3.7929823278625028</v>
      </c>
      <c r="AA12">
        <f>$A$6^A12</f>
        <v>1000000</v>
      </c>
      <c r="AB12">
        <f>SUM(AA7:AA12)</f>
        <v>1111110</v>
      </c>
      <c r="AC12">
        <f t="shared" si="3"/>
        <v>-3.4136875087637612E-6</v>
      </c>
    </row>
    <row r="13" spans="1:29" x14ac:dyDescent="0.25">
      <c r="A13" s="98">
        <v>7</v>
      </c>
      <c r="B13" s="97">
        <f>C13*B4</f>
        <v>0.8572676088521598</v>
      </c>
      <c r="C13" s="97">
        <f>1/(1-D4*B4/(1-D4*B4/(1-D4*B4/(1-D4*B4/(1-D4*B4/(1-D4*B4))))))</f>
        <v>1.7486689509877882</v>
      </c>
      <c r="D13" s="128">
        <f>C13*D4*C12</f>
        <v>1.5271475740391784</v>
      </c>
      <c r="E13" s="1">
        <f>D13*D4*C11</f>
        <v>1.2968059039647386</v>
      </c>
      <c r="F13" s="1">
        <f>E13*D4*C10</f>
        <v>1.0572927440903734</v>
      </c>
      <c r="G13" s="1">
        <f>F13*D4*C9</f>
        <v>0.80824291418133565</v>
      </c>
      <c r="H13" s="1">
        <f>G13*D4*C8</f>
        <v>0.54927669366027676</v>
      </c>
      <c r="I13" s="1">
        <f>H13*D4</f>
        <v>0.27999924265597143</v>
      </c>
      <c r="J13" s="1">
        <f>I13*D4</f>
        <v>0.14273239114785211</v>
      </c>
      <c r="K13" s="1"/>
      <c r="L13" s="1"/>
      <c r="M13" s="219"/>
      <c r="N13" s="236">
        <f>B13+J13</f>
        <v>1.000000000000012</v>
      </c>
      <c r="P13">
        <f t="shared" si="4"/>
        <v>0.4902400813875642</v>
      </c>
      <c r="Q13">
        <f t="shared" si="4"/>
        <v>0.50975991861243741</v>
      </c>
      <c r="R13">
        <f t="shared" si="4"/>
        <v>1.3149811898048815</v>
      </c>
      <c r="S13">
        <f>A13*$J$4</f>
        <v>35.683194302870618</v>
      </c>
      <c r="T13" s="98">
        <f>SUM(C13:I13)</f>
        <v>7.2674340235796624</v>
      </c>
      <c r="U13" s="239">
        <f>B13</f>
        <v>0.8572676088521598</v>
      </c>
      <c r="V13" s="97">
        <f>J13</f>
        <v>0.14273239114785211</v>
      </c>
      <c r="W13" s="158">
        <f>B13-J13</f>
        <v>0.71453521770430772</v>
      </c>
      <c r="X13" s="9">
        <f t="shared" si="0"/>
        <v>1.1272907802695988</v>
      </c>
      <c r="Y13" s="98">
        <f t="shared" si="1"/>
        <v>5.0931476466421373</v>
      </c>
      <c r="Z13" s="223">
        <f t="shared" si="2"/>
        <v>-3.9658568663725386</v>
      </c>
      <c r="AA13">
        <f>$A$6^A13</f>
        <v>10000000</v>
      </c>
      <c r="AB13">
        <f>SUM(AA7:AA13)</f>
        <v>11111110</v>
      </c>
      <c r="AC13">
        <f t="shared" si="3"/>
        <v>-3.5692715366624383E-7</v>
      </c>
    </row>
    <row r="14" spans="1:29" x14ac:dyDescent="0.25">
      <c r="A14" s="98">
        <v>8</v>
      </c>
      <c r="B14" s="97">
        <f>C14*B4</f>
        <v>0.87076494097279644</v>
      </c>
      <c r="C14" s="97">
        <f>1/(1-D4*B4/(1-D4*B4/(1-D4*B4/(1-D4*B4/(1-D4*B4/(1-D4*B4/(1-D4*B4)))))))</f>
        <v>1.7762010370678045</v>
      </c>
      <c r="D14" s="128">
        <f>C14*D4*C13</f>
        <v>1.583307988344941</v>
      </c>
      <c r="E14" s="1">
        <f>D14*D4*C12</f>
        <v>1.3827345375990006</v>
      </c>
      <c r="F14" s="1">
        <f>E14*D4*C11</f>
        <v>1.1741748750787948</v>
      </c>
      <c r="G14" s="1">
        <f>F14*D4*C10</f>
        <v>0.95731101463876944</v>
      </c>
      <c r="H14" s="1">
        <f>G14*D4*C9</f>
        <v>0.73181230891280358</v>
      </c>
      <c r="I14" s="1">
        <f>H14*D4*C8</f>
        <v>0.49733494518373622</v>
      </c>
      <c r="J14" s="1">
        <f>I14*D4</f>
        <v>0.25352142117998239</v>
      </c>
      <c r="K14" s="1">
        <f>J14*D4</f>
        <v>0.1292350590272173</v>
      </c>
      <c r="L14" s="1"/>
      <c r="M14" s="219"/>
      <c r="N14" s="236">
        <f>B14+K14</f>
        <v>1.0000000000000138</v>
      </c>
      <c r="P14">
        <f t="shared" si="4"/>
        <v>0.4902400813875642</v>
      </c>
      <c r="Q14">
        <f t="shared" si="4"/>
        <v>0.50975991861243741</v>
      </c>
      <c r="R14">
        <f t="shared" si="4"/>
        <v>1.3149811898048815</v>
      </c>
      <c r="S14">
        <f>A14*$J$4</f>
        <v>40.780793488994995</v>
      </c>
      <c r="T14" s="98">
        <f>SUM(C14:J14)</f>
        <v>8.3563981280058321</v>
      </c>
      <c r="U14" s="239">
        <f>B14</f>
        <v>0.87076494097279644</v>
      </c>
      <c r="V14" s="97">
        <f>K14</f>
        <v>0.1292350590272173</v>
      </c>
      <c r="W14" s="158">
        <f>B14-K14</f>
        <v>0.74152988194557912</v>
      </c>
      <c r="X14" s="9">
        <f t="shared" si="0"/>
        <v>1.1450395181207853</v>
      </c>
      <c r="Y14" s="98">
        <f t="shared" si="1"/>
        <v>5.2703082537270269</v>
      </c>
      <c r="Z14" s="223">
        <f t="shared" si="2"/>
        <v>-4.1252687356062419</v>
      </c>
      <c r="AA14">
        <f>$A$6^A14</f>
        <v>100000000</v>
      </c>
      <c r="AB14">
        <f>SUM(AA7:AA14)</f>
        <v>111111110</v>
      </c>
      <c r="AC14">
        <f t="shared" si="3"/>
        <v>-3.7127418991730368E-8</v>
      </c>
    </row>
    <row r="15" spans="1:29" x14ac:dyDescent="0.25">
      <c r="A15" s="98">
        <v>9</v>
      </c>
      <c r="B15" s="97">
        <f>C15*B4</f>
        <v>0.88153819430046221</v>
      </c>
      <c r="C15" s="97">
        <f>1/(1-D4*B4/(1-D4*B4/(1-D4*B4/(1-D4*B4/(1-D4*B4/(1-D4*B4/(1-D4*B4/(1-D4*B4))))))))</f>
        <v>1.7981765012060558</v>
      </c>
      <c r="D15" s="128">
        <f>C15*D4*C14</f>
        <v>1.628133911341797</v>
      </c>
      <c r="E15" s="1">
        <f>D15*D4*C13</f>
        <v>1.4513207537466126</v>
      </c>
      <c r="F15" s="1">
        <f>E15*D4*C12</f>
        <v>1.2674674454446406</v>
      </c>
      <c r="G15" s="1">
        <f>F15*D4*C11</f>
        <v>1.0762936695033167</v>
      </c>
      <c r="H15" s="1">
        <f>G15*D4*C10</f>
        <v>0.87750794764056028</v>
      </c>
      <c r="I15" s="1">
        <f>H15*D4*C9</f>
        <v>0.67080719581450765</v>
      </c>
      <c r="J15" s="1">
        <f>I15*D4*C8</f>
        <v>0.45587626211820764</v>
      </c>
      <c r="K15" s="1">
        <f>J15*D4</f>
        <v>0.23238744627471972</v>
      </c>
      <c r="L15" s="1">
        <f>K15*D4</f>
        <v>0.11846180569955329</v>
      </c>
      <c r="M15" s="219"/>
      <c r="N15" s="236">
        <f>B15+L15</f>
        <v>1.0000000000000155</v>
      </c>
      <c r="P15">
        <f t="shared" si="4"/>
        <v>0.4902400813875642</v>
      </c>
      <c r="Q15">
        <f t="shared" si="4"/>
        <v>0.50975991861243741</v>
      </c>
      <c r="R15">
        <f t="shared" si="4"/>
        <v>1.3149811898048815</v>
      </c>
      <c r="S15">
        <f>A15*$J$4</f>
        <v>45.878392675119372</v>
      </c>
      <c r="T15" s="98">
        <f>SUM(C15:K15)</f>
        <v>9.4579711330904175</v>
      </c>
      <c r="U15" s="239">
        <f>B15</f>
        <v>0.88153819430046221</v>
      </c>
      <c r="V15" s="97">
        <f>L15</f>
        <v>0.11846180569955329</v>
      </c>
      <c r="W15" s="158">
        <f>B15-L15</f>
        <v>0.76307638860090887</v>
      </c>
      <c r="X15" s="9">
        <f t="shared" si="0"/>
        <v>1.1592061435996686</v>
      </c>
      <c r="Y15" s="98">
        <f t="shared" si="1"/>
        <v>5.4348372388878001</v>
      </c>
      <c r="Z15" s="223">
        <f t="shared" si="2"/>
        <v>-4.2756310952881318</v>
      </c>
      <c r="AA15">
        <f>$A$6^A15</f>
        <v>1000000000</v>
      </c>
      <c r="AB15">
        <f>SUM(AA7:AA15)</f>
        <v>1111111110</v>
      </c>
      <c r="AC15">
        <f t="shared" si="3"/>
        <v>-3.8480679896073864E-9</v>
      </c>
    </row>
    <row r="16" spans="1:29" ht="16.5" thickBot="1" x14ac:dyDescent="0.3">
      <c r="A16" s="99">
        <v>10</v>
      </c>
      <c r="B16" s="129">
        <f>C16*B4</f>
        <v>0.89033036395713261</v>
      </c>
      <c r="C16" s="129">
        <f>1/(1-D4*B4/(1-D4*B4/(1-D4*B4/(1-D4*B4/(1-D4*B4/(1-D4*B4/(1-D4*B4/(1-D4*B4/(1-D4*B4)))))))))</f>
        <v>1.8161109174043095</v>
      </c>
      <c r="D16" s="136">
        <f>C16*D4*C15</f>
        <v>1.664716836482256</v>
      </c>
      <c r="E16" s="109">
        <f>D16*D4*C14</f>
        <v>1.5072947135281307</v>
      </c>
      <c r="F16" s="109">
        <f>E16*D4*C13</f>
        <v>1.3436045306329174</v>
      </c>
      <c r="G16" s="109">
        <f>F16*D4*C12</f>
        <v>1.1733967131200229</v>
      </c>
      <c r="H16" s="109">
        <f>G16*D4*C11</f>
        <v>0.99641174902447682</v>
      </c>
      <c r="I16" s="109">
        <f>H16*D4*C10</f>
        <v>0.81237979342097699</v>
      </c>
      <c r="J16" s="109">
        <f>I16*D4*C9</f>
        <v>0.62102025699750585</v>
      </c>
      <c r="K16" s="109">
        <f>J16*D4*C8</f>
        <v>0.42204137824722598</v>
      </c>
      <c r="L16" s="109">
        <f>K16*D4</f>
        <v>0.21513977862638684</v>
      </c>
      <c r="M16" s="221">
        <f>L16*D4</f>
        <v>0.10966963604288475</v>
      </c>
      <c r="N16" s="237">
        <f>B16+M16</f>
        <v>1.0000000000000173</v>
      </c>
      <c r="P16">
        <f t="shared" si="4"/>
        <v>0.4902400813875642</v>
      </c>
      <c r="Q16">
        <f t="shared" si="4"/>
        <v>0.50975991861243741</v>
      </c>
      <c r="R16">
        <f t="shared" si="4"/>
        <v>1.3149811898048815</v>
      </c>
      <c r="S16">
        <f>A16*$J$4</f>
        <v>50.975991861243742</v>
      </c>
      <c r="T16" s="99">
        <f>SUM(C16:L16)</f>
        <v>10.572116667484208</v>
      </c>
      <c r="U16" s="415">
        <f>B16</f>
        <v>0.89033036395713261</v>
      </c>
      <c r="V16" s="129">
        <f>M16</f>
        <v>0.10966963604288475</v>
      </c>
      <c r="W16" s="159">
        <f>B16-M16</f>
        <v>0.7806607279142479</v>
      </c>
      <c r="X16" s="10">
        <f t="shared" si="0"/>
        <v>1.1707676813157635</v>
      </c>
      <c r="Y16" s="99">
        <f t="shared" si="1"/>
        <v>5.5905184743476566</v>
      </c>
      <c r="Z16" s="224">
        <f t="shared" si="2"/>
        <v>-4.4197507930318931</v>
      </c>
      <c r="AA16">
        <f>$A$6^A16</f>
        <v>10000000000</v>
      </c>
      <c r="AB16">
        <f>SUM(AA7:AA16)</f>
        <v>11111111110</v>
      </c>
      <c r="AC16">
        <f t="shared" si="3"/>
        <v>-3.9777757141264812E-10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65" priority="13" operator="lessThanOrEqual">
      <formula>0</formula>
    </cfRule>
    <cfRule type="cellIs" dxfId="64" priority="14" operator="greaterThan">
      <formula>0</formula>
    </cfRule>
  </conditionalFormatting>
  <conditionalFormatting sqref="X7:Y16">
    <cfRule type="cellIs" dxfId="63" priority="1" operator="lessThanOrEqual">
      <formula>0</formula>
    </cfRule>
    <cfRule type="cellIs" dxfId="6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Analysis!W41</f>
        <v>0.28952187138743751</v>
      </c>
      <c r="C2" s="133" t="s">
        <v>123</v>
      </c>
      <c r="D2" s="138">
        <f>Analysis!X41</f>
        <v>0.71047812861256332</v>
      </c>
      <c r="E2" t="s">
        <v>93</v>
      </c>
      <c r="F2">
        <f>B2+D2</f>
        <v>1.0000000000000009</v>
      </c>
      <c r="G2" s="133" t="s">
        <v>46</v>
      </c>
      <c r="H2" s="138">
        <f>Analysis!Z41</f>
        <v>1.1648858264526818</v>
      </c>
      <c r="I2" t="s">
        <v>142</v>
      </c>
      <c r="J2" s="149">
        <f>Analysis!AA41</f>
        <v>2.8419125144502533</v>
      </c>
      <c r="K2" t="s">
        <v>47</v>
      </c>
      <c r="L2" s="149">
        <f>H2*B2-J2*D2</f>
        <v>-1.6818567605199579</v>
      </c>
      <c r="N2"/>
      <c r="O2"/>
    </row>
    <row r="4" spans="1:29" x14ac:dyDescent="0.25">
      <c r="A4" t="s">
        <v>120</v>
      </c>
      <c r="B4">
        <f>$B$2</f>
        <v>0.28952187138743751</v>
      </c>
      <c r="C4" t="s">
        <v>121</v>
      </c>
      <c r="D4">
        <f>$D$2</f>
        <v>0.71047812861256332</v>
      </c>
      <c r="E4" t="s">
        <v>129</v>
      </c>
      <c r="F4">
        <f>D4+B4</f>
        <v>1.0000000000000009</v>
      </c>
      <c r="G4" t="s">
        <v>46</v>
      </c>
      <c r="H4">
        <f>H2</f>
        <v>1.1648858264526818</v>
      </c>
      <c r="I4" t="s">
        <v>142</v>
      </c>
      <c r="J4">
        <f>J2</f>
        <v>2.8419125144502533</v>
      </c>
      <c r="K4" t="s">
        <v>47</v>
      </c>
      <c r="L4">
        <f>B4*H4-D4*J4</f>
        <v>-1.6818567605199579</v>
      </c>
    </row>
    <row r="5" spans="1:29" ht="16.5" thickBot="1" x14ac:dyDescent="0.3"/>
    <row r="6" spans="1:29" ht="16.5" thickBot="1" x14ac:dyDescent="0.3">
      <c r="A6" s="102">
        <v>4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0.28952187138743751</v>
      </c>
      <c r="C7" s="95">
        <v>1</v>
      </c>
      <c r="D7" s="22">
        <f>C7*D4</f>
        <v>0.71047812861256332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1.0000000000000009</v>
      </c>
      <c r="P7">
        <f>B4</f>
        <v>0.28952187138743751</v>
      </c>
      <c r="Q7">
        <f>D4</f>
        <v>0.71047812861256332</v>
      </c>
      <c r="R7">
        <f>H4</f>
        <v>1.1648858264526818</v>
      </c>
      <c r="S7">
        <f>A7*$J$4</f>
        <v>2.8419125144502533</v>
      </c>
      <c r="T7" s="239">
        <f>SUM(C7)</f>
        <v>1</v>
      </c>
      <c r="U7" s="100">
        <f>B7</f>
        <v>0.28952187138743751</v>
      </c>
      <c r="V7" s="95">
        <f>D7</f>
        <v>0.71047812861256332</v>
      </c>
      <c r="W7" s="157">
        <f>B7-D7</f>
        <v>-0.42095625722512581</v>
      </c>
      <c r="X7" s="57">
        <f>U7*R7</f>
        <v>0.3372599244272822</v>
      </c>
      <c r="Y7" s="100">
        <f>S7*V7</f>
        <v>2.0191166849472402</v>
      </c>
      <c r="Z7" s="222">
        <f>X7-Y7</f>
        <v>-1.6818567605199579</v>
      </c>
      <c r="AA7">
        <f>$A$6^A7</f>
        <v>4</v>
      </c>
      <c r="AB7">
        <f>SUM(AA7)</f>
        <v>4</v>
      </c>
      <c r="AC7">
        <f>Z7/AB7</f>
        <v>-0.42046419012998948</v>
      </c>
    </row>
    <row r="8" spans="1:29" x14ac:dyDescent="0.25">
      <c r="A8" s="98">
        <v>2</v>
      </c>
      <c r="B8" s="97">
        <f>C8*B4</f>
        <v>0.36449891898782183</v>
      </c>
      <c r="C8" s="97">
        <f>1/(1-B4*D4)</f>
        <v>1.25896850984377</v>
      </c>
      <c r="D8" s="128">
        <f>C8*D4</f>
        <v>0.89446959085594913</v>
      </c>
      <c r="E8" s="1">
        <f>D8*D4</f>
        <v>0.63550108101217995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1.0000000000000018</v>
      </c>
      <c r="P8">
        <f>P7</f>
        <v>0.28952187138743751</v>
      </c>
      <c r="Q8">
        <f>Q7</f>
        <v>0.71047812861256332</v>
      </c>
      <c r="R8">
        <f>R7</f>
        <v>1.1648858264526818</v>
      </c>
      <c r="S8">
        <f>A8*$J$4</f>
        <v>5.6838250289005066</v>
      </c>
      <c r="T8" s="98">
        <f>SUM(C8:D8)</f>
        <v>2.1534381006997192</v>
      </c>
      <c r="U8" s="239">
        <f>B8</f>
        <v>0.36449891898782183</v>
      </c>
      <c r="V8" s="97">
        <f>E8</f>
        <v>0.63550108101217995</v>
      </c>
      <c r="W8" s="158">
        <f>B8-E8</f>
        <v>-0.27100216202435812</v>
      </c>
      <c r="X8" s="9">
        <f t="shared" ref="X8:X16" si="0">U8*R8</f>
        <v>0.42459962448623795</v>
      </c>
      <c r="Y8" s="98">
        <f t="shared" ref="Y8:Y16" si="1">S8*V8</f>
        <v>3.6120769501503567</v>
      </c>
      <c r="Z8" s="223">
        <f t="shared" ref="Z8:Z16" si="2">X8-Y8</f>
        <v>-3.1874773256641187</v>
      </c>
      <c r="AA8">
        <f>$A$6^A8</f>
        <v>16</v>
      </c>
      <c r="AB8">
        <f>SUM(AA7:AA8)</f>
        <v>20</v>
      </c>
      <c r="AC8">
        <f t="shared" ref="AC8:AC16" si="3">Z8/AB8</f>
        <v>-0.15937386628320593</v>
      </c>
    </row>
    <row r="9" spans="1:29" x14ac:dyDescent="0.25">
      <c r="A9" s="98">
        <v>3</v>
      </c>
      <c r="B9" s="97">
        <f>C9*B4</f>
        <v>0.39070117158772599</v>
      </c>
      <c r="C9" s="97">
        <f>1/(1-D4*B4/(1-D4*B4))</f>
        <v>1.3494703170970133</v>
      </c>
      <c r="D9" s="128">
        <f>C9*D4*C8</f>
        <v>1.2070601624060133</v>
      </c>
      <c r="E9" s="1">
        <f>D9*(D4)</f>
        <v>0.85758984530900106</v>
      </c>
      <c r="F9" s="1">
        <f>E9*D4</f>
        <v>0.60929882841227678</v>
      </c>
      <c r="G9" s="1"/>
      <c r="H9" s="1"/>
      <c r="I9" s="1"/>
      <c r="J9" s="1"/>
      <c r="K9" s="1"/>
      <c r="L9" s="1"/>
      <c r="M9" s="219"/>
      <c r="N9" s="236">
        <f>B9+F9</f>
        <v>1.0000000000000027</v>
      </c>
      <c r="P9">
        <f t="shared" ref="P9:S16" si="4">P8</f>
        <v>0.28952187138743751</v>
      </c>
      <c r="Q9">
        <f t="shared" si="4"/>
        <v>0.71047812861256332</v>
      </c>
      <c r="R9">
        <f t="shared" si="4"/>
        <v>1.1648858264526818</v>
      </c>
      <c r="S9">
        <f>A9*$J$4</f>
        <v>8.5257375433507594</v>
      </c>
      <c r="T9" s="98">
        <f>SUM(C9:E9)</f>
        <v>3.4141203248120275</v>
      </c>
      <c r="U9" s="239">
        <f>B9</f>
        <v>0.39070117158772599</v>
      </c>
      <c r="V9" s="97">
        <f>F9</f>
        <v>0.60929882841227678</v>
      </c>
      <c r="W9" s="158">
        <f>B9-F9</f>
        <v>-0.21859765682455079</v>
      </c>
      <c r="X9" s="9">
        <f t="shared" si="0"/>
        <v>0.45512225716099924</v>
      </c>
      <c r="Y9" s="98">
        <f t="shared" si="1"/>
        <v>5.1947218965141806</v>
      </c>
      <c r="Z9" s="223">
        <f t="shared" si="2"/>
        <v>-4.7395996393531812</v>
      </c>
      <c r="AA9">
        <f>$A$6^A9</f>
        <v>64</v>
      </c>
      <c r="AB9">
        <f>SUM(AA7:AA9)</f>
        <v>84</v>
      </c>
      <c r="AC9">
        <f t="shared" si="3"/>
        <v>-5.6423805230395016E-2</v>
      </c>
    </row>
    <row r="10" spans="1:29" x14ac:dyDescent="0.25">
      <c r="A10" s="98">
        <v>4</v>
      </c>
      <c r="B10" s="97">
        <f>C10*B4</f>
        <v>0.40076926143965846</v>
      </c>
      <c r="C10" s="97">
        <f>1/(1-D4*B4/(1-D4*B4/(1-D4*B4)))</f>
        <v>1.3842452023368899</v>
      </c>
      <c r="D10" s="128">
        <f>C10*D4*C9</f>
        <v>1.3271715898198719</v>
      </c>
      <c r="E10" s="1">
        <f>D10*D4*C8</f>
        <v>1.1871146289418204</v>
      </c>
      <c r="F10" s="1">
        <f>E10*D4</f>
        <v>0.84341898001918203</v>
      </c>
      <c r="G10" s="1">
        <f>F10*D4</f>
        <v>0.59923073856034537</v>
      </c>
      <c r="H10" s="1"/>
      <c r="I10" s="1"/>
      <c r="J10" s="1"/>
      <c r="K10" s="1"/>
      <c r="L10" s="1"/>
      <c r="M10" s="219"/>
      <c r="N10" s="236">
        <f>B10+G10</f>
        <v>1.0000000000000038</v>
      </c>
      <c r="P10">
        <f t="shared" si="4"/>
        <v>0.28952187138743751</v>
      </c>
      <c r="Q10">
        <f t="shared" si="4"/>
        <v>0.71047812861256332</v>
      </c>
      <c r="R10">
        <f t="shared" si="4"/>
        <v>1.1648858264526818</v>
      </c>
      <c r="S10">
        <f>A10*$J$4</f>
        <v>11.367650057801013</v>
      </c>
      <c r="T10" s="98">
        <f>SUM(C10:F10)</f>
        <v>4.741950401117764</v>
      </c>
      <c r="U10" s="239">
        <f>B10</f>
        <v>0.40076926143965846</v>
      </c>
      <c r="V10" s="97">
        <f>G10</f>
        <v>0.59923073856034537</v>
      </c>
      <c r="W10" s="158">
        <f>B10-G10</f>
        <v>-0.1984614771206869</v>
      </c>
      <c r="X10" s="9">
        <f t="shared" si="0"/>
        <v>0.46685043232896745</v>
      </c>
      <c r="Y10" s="98">
        <f t="shared" si="1"/>
        <v>6.8118453398316534</v>
      </c>
      <c r="Z10" s="223">
        <f t="shared" si="2"/>
        <v>-6.3449949075026861</v>
      </c>
      <c r="AA10">
        <f>$A$6^A10</f>
        <v>256</v>
      </c>
      <c r="AB10">
        <f>SUM(AA7:AA10)</f>
        <v>340</v>
      </c>
      <c r="AC10">
        <f t="shared" si="3"/>
        <v>-1.8661749727949078E-2</v>
      </c>
    </row>
    <row r="11" spans="1:29" x14ac:dyDescent="0.25">
      <c r="A11" s="98">
        <v>5</v>
      </c>
      <c r="B11" s="97">
        <f>C11*B4</f>
        <v>0.40477725414845073</v>
      </c>
      <c r="C11" s="97">
        <f>1/(1-D4*B4/(1-D4*B4/(1-D4*B4/(1-D4*B4))))</f>
        <v>1.3980886908774457</v>
      </c>
      <c r="D11" s="128">
        <f>C11*D4*C10</f>
        <v>1.374986590718476</v>
      </c>
      <c r="E11" s="1">
        <f>D11*D4*C9</f>
        <v>1.3182947186698828</v>
      </c>
      <c r="F11" s="1">
        <f>E11*D4*C8</f>
        <v>1.1791745376362086</v>
      </c>
      <c r="G11" s="1">
        <f>F11*D4</f>
        <v>0.83777771880735807</v>
      </c>
      <c r="H11" s="1">
        <f>G11*D4</f>
        <v>0.5952227458515541</v>
      </c>
      <c r="I11" s="1"/>
      <c r="J11" s="1"/>
      <c r="K11" s="1"/>
      <c r="L11" s="1"/>
      <c r="M11" s="219"/>
      <c r="N11" s="236">
        <f>B11+H11</f>
        <v>1.0000000000000049</v>
      </c>
      <c r="P11">
        <f t="shared" si="4"/>
        <v>0.28952187138743751</v>
      </c>
      <c r="Q11">
        <f t="shared" si="4"/>
        <v>0.71047812861256332</v>
      </c>
      <c r="R11">
        <f t="shared" si="4"/>
        <v>1.1648858264526818</v>
      </c>
      <c r="S11">
        <f>A11*$J$4</f>
        <v>14.209562572251267</v>
      </c>
      <c r="T11" s="98">
        <f>SUM(C11:G11)</f>
        <v>6.1083222567093713</v>
      </c>
      <c r="U11" s="239">
        <f>B11</f>
        <v>0.40477725414845073</v>
      </c>
      <c r="V11" s="97">
        <f>H11</f>
        <v>0.5952227458515541</v>
      </c>
      <c r="W11" s="158">
        <f>B11-H11</f>
        <v>-0.19044549170310338</v>
      </c>
      <c r="X11" s="9">
        <f t="shared" si="0"/>
        <v>0.47151928622796524</v>
      </c>
      <c r="Y11" s="98">
        <f t="shared" si="1"/>
        <v>8.4578548516048713</v>
      </c>
      <c r="Z11" s="223">
        <f t="shared" si="2"/>
        <v>-7.9863355653769057</v>
      </c>
      <c r="AA11">
        <f>$A$6^A11</f>
        <v>1024</v>
      </c>
      <c r="AB11">
        <f>SUM(AA7:AA11)</f>
        <v>1364</v>
      </c>
      <c r="AC11">
        <f t="shared" si="3"/>
        <v>-5.855084725349638E-3</v>
      </c>
    </row>
    <row r="12" spans="1:29" x14ac:dyDescent="0.25">
      <c r="A12" s="98">
        <v>6</v>
      </c>
      <c r="B12" s="97">
        <f>C12*B4</f>
        <v>0.40639518857564244</v>
      </c>
      <c r="C12" s="97">
        <f>1/(1-D4*B4/(1-D4*B4/(1-D4*B4/(1-D4*B4/(1-D4*B4)))))</f>
        <v>1.4036769886438227</v>
      </c>
      <c r="D12" s="128">
        <f>C12*D4*C11</f>
        <v>1.3942884062932264</v>
      </c>
      <c r="E12" s="1">
        <f>D12*D4*C10</f>
        <v>1.3712491022613338</v>
      </c>
      <c r="F12" s="1">
        <f>E12*D4*C9</f>
        <v>1.3147113300554778</v>
      </c>
      <c r="G12" s="1">
        <f>F12*D4*C8</f>
        <v>1.1759693054884039</v>
      </c>
      <c r="H12" s="1">
        <f>G12*D4</f>
        <v>0.83550047146921702</v>
      </c>
      <c r="I12" s="1">
        <f>H12*D4</f>
        <v>0.59360481142436361</v>
      </c>
      <c r="J12" s="1"/>
      <c r="K12" s="1"/>
      <c r="L12" s="1"/>
      <c r="M12" s="219"/>
      <c r="N12" s="236">
        <f>B12+I12</f>
        <v>1.000000000000006</v>
      </c>
      <c r="P12">
        <f t="shared" si="4"/>
        <v>0.28952187138743751</v>
      </c>
      <c r="Q12">
        <f t="shared" si="4"/>
        <v>0.71047812861256332</v>
      </c>
      <c r="R12">
        <f t="shared" si="4"/>
        <v>1.1648858264526818</v>
      </c>
      <c r="S12">
        <f>A12*$J$4</f>
        <v>17.051475086701519</v>
      </c>
      <c r="T12" s="98">
        <f>SUM(C12:H12)</f>
        <v>7.4953956042114811</v>
      </c>
      <c r="U12" s="239">
        <f>B12</f>
        <v>0.40639518857564244</v>
      </c>
      <c r="V12" s="97">
        <f>I12</f>
        <v>0.59360481142436361</v>
      </c>
      <c r="W12" s="158">
        <f>B12-I12</f>
        <v>-0.18720962284872117</v>
      </c>
      <c r="X12" s="9">
        <f t="shared" si="0"/>
        <v>0.47340399511033071</v>
      </c>
      <c r="Y12" s="98">
        <f t="shared" si="1"/>
        <v>10.12183765334869</v>
      </c>
      <c r="Z12" s="223">
        <f t="shared" si="2"/>
        <v>-9.6484336582383587</v>
      </c>
      <c r="AA12">
        <f>$A$6^A12</f>
        <v>4096</v>
      </c>
      <c r="AB12">
        <f>SUM(AA7:AA12)</f>
        <v>5460</v>
      </c>
      <c r="AC12">
        <f t="shared" si="3"/>
        <v>-1.7671123916187469E-3</v>
      </c>
    </row>
    <row r="13" spans="1:29" x14ac:dyDescent="0.25">
      <c r="A13" s="98">
        <v>7</v>
      </c>
      <c r="B13" s="97">
        <f>C13*B4</f>
        <v>0.4070519818293068</v>
      </c>
      <c r="C13" s="97">
        <f>1/(1-D4*B4/(1-D4*B4/(1-D4*B4/(1-D4*B4/(1-D4*B4/(1-D4*B4))))))</f>
        <v>1.4059455331600519</v>
      </c>
      <c r="D13" s="128">
        <f>C13*D4*C12</f>
        <v>1.4021238921076755</v>
      </c>
      <c r="E13" s="1">
        <f>D13*D4*C11</f>
        <v>1.3927456977415271</v>
      </c>
      <c r="F13" s="1">
        <f>E13*D4*C10</f>
        <v>1.3697318855169209</v>
      </c>
      <c r="G13" s="1">
        <f>F13*D4*C9</f>
        <v>1.3132566694538848</v>
      </c>
      <c r="H13" s="1">
        <f>G13*D4*C8</f>
        <v>1.1746681558152627</v>
      </c>
      <c r="I13" s="1">
        <f>H13*D4</f>
        <v>0.83457603308439876</v>
      </c>
      <c r="J13" s="1">
        <f>I13*D4</f>
        <v>0.59294801817070031</v>
      </c>
      <c r="K13" s="1"/>
      <c r="L13" s="1"/>
      <c r="M13" s="219"/>
      <c r="N13" s="236">
        <f>B13+J13</f>
        <v>1.0000000000000071</v>
      </c>
      <c r="P13">
        <f t="shared" si="4"/>
        <v>0.28952187138743751</v>
      </c>
      <c r="Q13">
        <f t="shared" si="4"/>
        <v>0.71047812861256332</v>
      </c>
      <c r="R13">
        <f t="shared" si="4"/>
        <v>1.1648858264526818</v>
      </c>
      <c r="S13">
        <f>A13*$J$4</f>
        <v>19.893387601151773</v>
      </c>
      <c r="T13" s="98">
        <f>SUM(C13:I13)</f>
        <v>8.8930478668797228</v>
      </c>
      <c r="U13" s="239">
        <f>B13</f>
        <v>0.4070519818293068</v>
      </c>
      <c r="V13" s="97">
        <f>J13</f>
        <v>0.59294801817070031</v>
      </c>
      <c r="W13" s="158">
        <f>B13-J13</f>
        <v>-0.18589603634139351</v>
      </c>
      <c r="X13" s="9">
        <f t="shared" si="0"/>
        <v>0.47416908426243404</v>
      </c>
      <c r="Y13" s="98">
        <f t="shared" si="1"/>
        <v>11.795744752804525</v>
      </c>
      <c r="Z13" s="223">
        <f t="shared" si="2"/>
        <v>-11.321575668542092</v>
      </c>
      <c r="AA13">
        <f>$A$6^A13</f>
        <v>16384</v>
      </c>
      <c r="AB13">
        <f>SUM(AA7:AA13)</f>
        <v>21844</v>
      </c>
      <c r="AC13">
        <f t="shared" si="3"/>
        <v>-5.1829223899203867E-4</v>
      </c>
    </row>
    <row r="14" spans="1:29" x14ac:dyDescent="0.25">
      <c r="A14" s="98">
        <v>8</v>
      </c>
      <c r="B14" s="97">
        <f>C14*B4</f>
        <v>0.40731921033660629</v>
      </c>
      <c r="C14" s="97">
        <f>1/(1-D4*B4/(1-D4*B4/(1-D4*B4/(1-D4*B4/(1-D4*B4/(1-D4*B4/(1-D4*B4)))))))</f>
        <v>1.4068685325383679</v>
      </c>
      <c r="D14" s="128">
        <f>C14*D4*C13</f>
        <v>1.4053119047227258</v>
      </c>
      <c r="E14" s="1">
        <f>D14*D4*C12</f>
        <v>1.4014919859991246</v>
      </c>
      <c r="F14" s="1">
        <f>E14*D4*C11</f>
        <v>1.3921180181769646</v>
      </c>
      <c r="G14" s="1">
        <f>F14*D4*C10</f>
        <v>1.369114577766581</v>
      </c>
      <c r="H14" s="1">
        <f>G14*D4*C9</f>
        <v>1.3126648138295751</v>
      </c>
      <c r="I14" s="1">
        <f>H14*D4*C8</f>
        <v>1.1741387589571408</v>
      </c>
      <c r="J14" s="1">
        <f>I14*D4</f>
        <v>0.83419990819534695</v>
      </c>
      <c r="K14" s="1">
        <f>J14*D4</f>
        <v>0.59268078966340221</v>
      </c>
      <c r="L14" s="1"/>
      <c r="M14" s="219"/>
      <c r="N14" s="236">
        <f>B14+K14</f>
        <v>1.0000000000000084</v>
      </c>
      <c r="P14">
        <f t="shared" si="4"/>
        <v>0.28952187138743751</v>
      </c>
      <c r="Q14">
        <f t="shared" si="4"/>
        <v>0.71047812861256332</v>
      </c>
      <c r="R14">
        <f t="shared" si="4"/>
        <v>1.1648858264526818</v>
      </c>
      <c r="S14">
        <f>A14*$J$4</f>
        <v>22.735300115602026</v>
      </c>
      <c r="T14" s="98">
        <f>SUM(C14:J14)</f>
        <v>10.295908500185826</v>
      </c>
      <c r="U14" s="239">
        <f>B14</f>
        <v>0.40731921033660629</v>
      </c>
      <c r="V14" s="97">
        <f>K14</f>
        <v>0.59268078966340221</v>
      </c>
      <c r="W14" s="158">
        <f>B14-K14</f>
        <v>-0.18536157932679592</v>
      </c>
      <c r="X14" s="9">
        <f t="shared" si="0"/>
        <v>0.47448037496301132</v>
      </c>
      <c r="Y14" s="98">
        <f t="shared" si="1"/>
        <v>13.474775625749448</v>
      </c>
      <c r="Z14" s="223">
        <f t="shared" si="2"/>
        <v>-13.000295250786436</v>
      </c>
      <c r="AA14">
        <f>$A$6^A14</f>
        <v>65536</v>
      </c>
      <c r="AB14">
        <f>SUM(AA7:AA14)</f>
        <v>87380</v>
      </c>
      <c r="AC14">
        <f t="shared" si="3"/>
        <v>-1.4877884242145154E-4</v>
      </c>
    </row>
    <row r="15" spans="1:29" x14ac:dyDescent="0.25">
      <c r="A15" s="98">
        <v>9</v>
      </c>
      <c r="B15" s="97">
        <f>C15*B4</f>
        <v>0.40742803765477065</v>
      </c>
      <c r="C15" s="97">
        <f>1/(1-D4*B4/(1-D4*B4/(1-D4*B4/(1-D4*B4/(1-D4*B4/(1-D4*B4/(1-D4*B4/(1-D4*B4))))))))</f>
        <v>1.4072444188838202</v>
      </c>
      <c r="D15" s="128">
        <f>C15*D4*C14</f>
        <v>1.406610205067536</v>
      </c>
      <c r="E15" s="1">
        <f>D15*D4*C13</f>
        <v>1.4050538630779803</v>
      </c>
      <c r="F15" s="1">
        <f>E15*D4*C12</f>
        <v>1.4012346457631604</v>
      </c>
      <c r="G15" s="1">
        <f>F15*D4*C11</f>
        <v>1.3918623991774508</v>
      </c>
      <c r="H15" s="1">
        <f>G15*D4*C10</f>
        <v>1.3688631826305229</v>
      </c>
      <c r="I15" s="1">
        <f>H15*D4*C9</f>
        <v>1.3124237839297914</v>
      </c>
      <c r="J15" s="1">
        <f>I15*D4*C8</f>
        <v>1.1739231650412971</v>
      </c>
      <c r="K15" s="1">
        <f>J15*D4</f>
        <v>0.83404673343347813</v>
      </c>
      <c r="L15" s="1">
        <f>K15*D4</f>
        <v>0.59257196234523901</v>
      </c>
      <c r="M15" s="219"/>
      <c r="N15" s="236">
        <f>B15+L15</f>
        <v>1.0000000000000098</v>
      </c>
      <c r="P15">
        <f t="shared" si="4"/>
        <v>0.28952187138743751</v>
      </c>
      <c r="Q15">
        <f t="shared" si="4"/>
        <v>0.71047812861256332</v>
      </c>
      <c r="R15">
        <f t="shared" si="4"/>
        <v>1.1648858264526818</v>
      </c>
      <c r="S15">
        <f>A15*$J$4</f>
        <v>25.57721263005228</v>
      </c>
      <c r="T15" s="98">
        <f>SUM(C15:K15)</f>
        <v>11.701262397005037</v>
      </c>
      <c r="U15" s="239">
        <f>B15</f>
        <v>0.40742803765477065</v>
      </c>
      <c r="V15" s="97">
        <f>L15</f>
        <v>0.59257196234523901</v>
      </c>
      <c r="W15" s="158">
        <f>B15-L15</f>
        <v>-0.18514392469046836</v>
      </c>
      <c r="X15" s="9">
        <f t="shared" si="0"/>
        <v>0.47460714636347184</v>
      </c>
      <c r="Y15" s="98">
        <f t="shared" si="1"/>
        <v>15.156339079511511</v>
      </c>
      <c r="Z15" s="223">
        <f t="shared" si="2"/>
        <v>-14.68173193314804</v>
      </c>
      <c r="AA15">
        <f>$A$6^A15</f>
        <v>262144</v>
      </c>
      <c r="AB15">
        <f>SUM(AA7:AA15)</f>
        <v>349524</v>
      </c>
      <c r="AC15">
        <f t="shared" si="3"/>
        <v>-4.2004932231114426E-5</v>
      </c>
    </row>
    <row r="16" spans="1:29" ht="16.5" thickBot="1" x14ac:dyDescent="0.3">
      <c r="A16" s="99">
        <v>10</v>
      </c>
      <c r="B16" s="129">
        <f>C16*B4</f>
        <v>0.40747237363800587</v>
      </c>
      <c r="C16" s="129">
        <f>1/(1-D4*B4/(1-D4*B4/(1-D4*B4/(1-D4*B4/(1-D4*B4/(1-D4*B4/(1-D4*B4/(1-D4*B4/(1-D4*B4)))))))))</f>
        <v>1.4073975540615626</v>
      </c>
      <c r="D16" s="136">
        <f>C16*D4*C15</f>
        <v>1.4071391294524489</v>
      </c>
      <c r="E16" s="109">
        <f>D16*D4*C14</f>
        <v>1.4065049630877737</v>
      </c>
      <c r="F16" s="109">
        <f>E16*D4*C13</f>
        <v>1.4049487375430665</v>
      </c>
      <c r="G16" s="109">
        <f>F16*D4*C12</f>
        <v>1.4011298059804684</v>
      </c>
      <c r="H16" s="109">
        <f>G16*D4*C11</f>
        <v>1.3917582606222787</v>
      </c>
      <c r="I16" s="109">
        <f>H16*D4*C10</f>
        <v>1.3687607648669913</v>
      </c>
      <c r="J16" s="109">
        <f>I16*D4*C9</f>
        <v>1.3123255889381651</v>
      </c>
      <c r="K16" s="109">
        <f>J16*D4*C8</f>
        <v>1.173835332607313</v>
      </c>
      <c r="L16" s="109">
        <f>K16*D4</f>
        <v>0.83398433041014952</v>
      </c>
      <c r="M16" s="221">
        <f>L16*D4</f>
        <v>0.59252762636200473</v>
      </c>
      <c r="N16" s="237">
        <f>B16+M16</f>
        <v>1.0000000000000107</v>
      </c>
      <c r="P16">
        <f t="shared" si="4"/>
        <v>0.28952187138743751</v>
      </c>
      <c r="Q16">
        <f t="shared" si="4"/>
        <v>0.71047812861256332</v>
      </c>
      <c r="R16">
        <f t="shared" si="4"/>
        <v>1.1648858264526818</v>
      </c>
      <c r="S16">
        <f>A16*$J$4</f>
        <v>28.419125144502534</v>
      </c>
      <c r="T16" s="99">
        <f>SUM(C16:L16)</f>
        <v>13.107784467570218</v>
      </c>
      <c r="U16" s="415">
        <f>B16</f>
        <v>0.40747237363800587</v>
      </c>
      <c r="V16" s="129">
        <f>M16</f>
        <v>0.59252762636200473</v>
      </c>
      <c r="W16" s="159">
        <f>B16-M16</f>
        <v>-0.18505525272399886</v>
      </c>
      <c r="X16" s="10">
        <f t="shared" si="0"/>
        <v>0.47465879272194444</v>
      </c>
      <c r="Y16" s="99">
        <f t="shared" si="1"/>
        <v>16.839116765156852</v>
      </c>
      <c r="Z16" s="224">
        <f t="shared" si="2"/>
        <v>-16.364457972434909</v>
      </c>
      <c r="AA16">
        <f>$A$6^A16</f>
        <v>1048576</v>
      </c>
      <c r="AB16">
        <f>SUM(AA7:AA16)</f>
        <v>1398100</v>
      </c>
      <c r="AC16">
        <f t="shared" si="3"/>
        <v>-1.1704783615217015E-5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61" priority="13" operator="lessThanOrEqual">
      <formula>0</formula>
    </cfRule>
    <cfRule type="cellIs" dxfId="60" priority="14" operator="greaterThan">
      <formula>0</formula>
    </cfRule>
  </conditionalFormatting>
  <conditionalFormatting sqref="X7:Y16">
    <cfRule type="cellIs" dxfId="59" priority="1" operator="lessThanOrEqual">
      <formula>0</formula>
    </cfRule>
    <cfRule type="cellIs" dxfId="5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Analysis!W42</f>
        <v>0.30894254313971087</v>
      </c>
      <c r="C2" s="133" t="s">
        <v>123</v>
      </c>
      <c r="D2" s="138">
        <f>Analysis!X42</f>
        <v>0.69105745686029008</v>
      </c>
      <c r="E2" t="s">
        <v>93</v>
      </c>
      <c r="F2">
        <f>B2+D2</f>
        <v>1.0000000000000009</v>
      </c>
      <c r="G2" s="133" t="s">
        <v>46</v>
      </c>
      <c r="H2" s="138">
        <f>Analysis!Z42</f>
        <v>1.2430245354766345</v>
      </c>
      <c r="I2" t="s">
        <v>142</v>
      </c>
      <c r="J2" s="149">
        <f>Analysis!AA42</f>
        <v>3.4552872843014502</v>
      </c>
      <c r="K2" t="s">
        <v>47</v>
      </c>
      <c r="L2" s="149">
        <f>H2*B2-J2*D2</f>
        <v>-2.0037788822358489</v>
      </c>
      <c r="N2"/>
      <c r="O2"/>
    </row>
    <row r="4" spans="1:29" x14ac:dyDescent="0.25">
      <c r="A4" t="s">
        <v>120</v>
      </c>
      <c r="B4">
        <f>$B$2</f>
        <v>0.30894254313971087</v>
      </c>
      <c r="C4" t="s">
        <v>121</v>
      </c>
      <c r="D4">
        <f>$D$2</f>
        <v>0.69105745686029008</v>
      </c>
      <c r="E4" t="s">
        <v>129</v>
      </c>
      <c r="F4">
        <f>D4+B4</f>
        <v>1.0000000000000009</v>
      </c>
      <c r="G4" t="s">
        <v>46</v>
      </c>
      <c r="H4">
        <f>H2</f>
        <v>1.2430245354766345</v>
      </c>
      <c r="I4" t="s">
        <v>142</v>
      </c>
      <c r="J4">
        <f>J2</f>
        <v>3.4552872843014502</v>
      </c>
      <c r="K4" t="s">
        <v>47</v>
      </c>
      <c r="L4">
        <f>B4*H4-D4*J4</f>
        <v>-2.0037788822358489</v>
      </c>
    </row>
    <row r="5" spans="1:29" ht="16.5" thickBot="1" x14ac:dyDescent="0.3"/>
    <row r="6" spans="1:29" ht="16.5" thickBot="1" x14ac:dyDescent="0.3">
      <c r="A6" s="102">
        <v>5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0.30894254313971087</v>
      </c>
      <c r="C7" s="95">
        <v>1</v>
      </c>
      <c r="D7" s="22">
        <f>C7*D4</f>
        <v>0.69105745686029008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1.0000000000000009</v>
      </c>
      <c r="P7">
        <f>B4</f>
        <v>0.30894254313971087</v>
      </c>
      <c r="Q7">
        <f>D4</f>
        <v>0.69105745686029008</v>
      </c>
      <c r="R7">
        <f>H4</f>
        <v>1.2430245354766345</v>
      </c>
      <c r="S7">
        <f>A7*$J$4</f>
        <v>3.4552872843014502</v>
      </c>
      <c r="T7" s="239">
        <f>SUM(C7)</f>
        <v>1</v>
      </c>
      <c r="U7" s="100">
        <f>B7</f>
        <v>0.30894254313971087</v>
      </c>
      <c r="V7" s="95">
        <f>D7</f>
        <v>0.69105745686029008</v>
      </c>
      <c r="W7" s="157">
        <f>B7-D7</f>
        <v>-0.38211491372057921</v>
      </c>
      <c r="X7" s="57">
        <f>U7*R7</f>
        <v>0.38402316117520924</v>
      </c>
      <c r="Y7" s="100">
        <f>S7*V7</f>
        <v>2.3878020434110581</v>
      </c>
      <c r="Z7" s="222">
        <f>X7-Y7</f>
        <v>-2.0037788822358489</v>
      </c>
      <c r="AA7">
        <f>$A$6^A7</f>
        <v>5</v>
      </c>
      <c r="AB7">
        <f>SUM(AA7)</f>
        <v>5</v>
      </c>
      <c r="AC7">
        <f>Z7/AB7</f>
        <v>-0.40075577644716975</v>
      </c>
    </row>
    <row r="8" spans="1:29" x14ac:dyDescent="0.25">
      <c r="A8" s="98">
        <v>2</v>
      </c>
      <c r="B8" s="97">
        <f>C8*B4</f>
        <v>0.39280531932404145</v>
      </c>
      <c r="C8" s="97">
        <f>1/(1-B4*D4)</f>
        <v>1.2714510450132661</v>
      </c>
      <c r="D8" s="128">
        <f>C8*D4</f>
        <v>0.87864572568922583</v>
      </c>
      <c r="E8" s="1">
        <f>D8*D4</f>
        <v>0.6071946806759605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1.000000000000002</v>
      </c>
      <c r="P8">
        <f>P7</f>
        <v>0.30894254313971087</v>
      </c>
      <c r="Q8">
        <f>Q7</f>
        <v>0.69105745686029008</v>
      </c>
      <c r="R8">
        <f>R7</f>
        <v>1.2430245354766345</v>
      </c>
      <c r="S8">
        <f>A8*$J$4</f>
        <v>6.9105745686029003</v>
      </c>
      <c r="T8" s="98">
        <f>SUM(C8:D8)</f>
        <v>2.1500967707024921</v>
      </c>
      <c r="U8" s="239">
        <f>B8</f>
        <v>0.39280531932404145</v>
      </c>
      <c r="V8" s="97">
        <f>E8</f>
        <v>0.6071946806759605</v>
      </c>
      <c r="W8" s="158">
        <f>B8-E8</f>
        <v>-0.21438936135191905</v>
      </c>
      <c r="X8" s="9">
        <f t="shared" ref="X8:X16" si="0">U8*R8</f>
        <v>0.48826664958551769</v>
      </c>
      <c r="Y8" s="98">
        <f t="shared" ref="Y8:Y16" si="1">S8*V8</f>
        <v>4.1960641184702512</v>
      </c>
      <c r="Z8" s="223">
        <f t="shared" ref="Z8:Z16" si="2">X8-Y8</f>
        <v>-3.7077974688847335</v>
      </c>
      <c r="AA8">
        <f>$A$6^A8</f>
        <v>25</v>
      </c>
      <c r="AB8">
        <f>SUM(AA7:AA8)</f>
        <v>30</v>
      </c>
      <c r="AC8">
        <f t="shared" ref="AC8:AC16" si="3">Z8/AB8</f>
        <v>-0.12359324896282445</v>
      </c>
    </row>
    <row r="9" spans="1:29" x14ac:dyDescent="0.25">
      <c r="A9" s="98">
        <v>3</v>
      </c>
      <c r="B9" s="97">
        <f>C9*B4</f>
        <v>0.42405186504637349</v>
      </c>
      <c r="C9" s="97">
        <f>1/(1-D4*B4/(1-D4*B4))</f>
        <v>1.3725913586935405</v>
      </c>
      <c r="D9" s="128">
        <f>C9*D4*C8</f>
        <v>1.2060215304340465</v>
      </c>
      <c r="E9" s="1">
        <f>D9*(D4)</f>
        <v>0.83343017174050704</v>
      </c>
      <c r="F9" s="1">
        <f>E9*D4</f>
        <v>0.57594813495362962</v>
      </c>
      <c r="G9" s="1"/>
      <c r="H9" s="1"/>
      <c r="I9" s="1"/>
      <c r="J9" s="1"/>
      <c r="K9" s="1"/>
      <c r="L9" s="1"/>
      <c r="M9" s="219"/>
      <c r="N9" s="236">
        <f>B9+F9</f>
        <v>1.0000000000000031</v>
      </c>
      <c r="P9">
        <f t="shared" ref="P9:S16" si="4">P8</f>
        <v>0.30894254313971087</v>
      </c>
      <c r="Q9">
        <f t="shared" si="4"/>
        <v>0.69105745686029008</v>
      </c>
      <c r="R9">
        <f t="shared" si="4"/>
        <v>1.2430245354766345</v>
      </c>
      <c r="S9">
        <f>A9*$J$4</f>
        <v>10.36586185290435</v>
      </c>
      <c r="T9" s="98">
        <f>SUM(C9:E9)</f>
        <v>3.4120430608680943</v>
      </c>
      <c r="U9" s="239">
        <f>B9</f>
        <v>0.42405186504637349</v>
      </c>
      <c r="V9" s="97">
        <f>F9</f>
        <v>0.57594813495362962</v>
      </c>
      <c r="W9" s="158">
        <f>B9-F9</f>
        <v>-0.15189626990725613</v>
      </c>
      <c r="X9" s="9">
        <f t="shared" si="0"/>
        <v>0.52710687256726896</v>
      </c>
      <c r="Y9" s="98">
        <f t="shared" si="1"/>
        <v>5.9701988013672365</v>
      </c>
      <c r="Z9" s="223">
        <f t="shared" si="2"/>
        <v>-5.4430919287999675</v>
      </c>
      <c r="AA9">
        <f>$A$6^A9</f>
        <v>125</v>
      </c>
      <c r="AB9">
        <f>SUM(AA7:AA9)</f>
        <v>155</v>
      </c>
      <c r="AC9">
        <f t="shared" si="3"/>
        <v>-3.5116722121290113E-2</v>
      </c>
    </row>
    <row r="10" spans="1:29" x14ac:dyDescent="0.25">
      <c r="A10" s="98">
        <v>4</v>
      </c>
      <c r="B10" s="97">
        <f>C10*B4</f>
        <v>0.43700404557282602</v>
      </c>
      <c r="C10" s="97">
        <f>1/(1-D4*B4/(1-D4*B4/(1-D4*B4)))</f>
        <v>1.4145155961094125</v>
      </c>
      <c r="D10" s="128">
        <f>C10*D4*C9</f>
        <v>1.3417239072896445</v>
      </c>
      <c r="E10" s="1">
        <f>D10*D4*C8</f>
        <v>1.1788999761950933</v>
      </c>
      <c r="F10" s="1">
        <f>E10*D4</f>
        <v>0.81468761944203771</v>
      </c>
      <c r="G10" s="1">
        <f>F10*D4</f>
        <v>0.56299595442717842</v>
      </c>
      <c r="H10" s="1"/>
      <c r="I10" s="1"/>
      <c r="J10" s="1"/>
      <c r="K10" s="1"/>
      <c r="L10" s="1"/>
      <c r="M10" s="219"/>
      <c r="N10" s="236">
        <f>B10+G10</f>
        <v>1.0000000000000044</v>
      </c>
      <c r="P10">
        <f t="shared" si="4"/>
        <v>0.30894254313971087</v>
      </c>
      <c r="Q10">
        <f t="shared" si="4"/>
        <v>0.69105745686029008</v>
      </c>
      <c r="R10">
        <f t="shared" si="4"/>
        <v>1.2430245354766345</v>
      </c>
      <c r="S10">
        <f>A10*$J$4</f>
        <v>13.821149137205801</v>
      </c>
      <c r="T10" s="98">
        <f>SUM(C10:F10)</f>
        <v>4.7498270990361879</v>
      </c>
      <c r="U10" s="239">
        <f>B10</f>
        <v>0.43700404557282602</v>
      </c>
      <c r="V10" s="97">
        <f>G10</f>
        <v>0.56299595442717842</v>
      </c>
      <c r="W10" s="158">
        <f>B10-G10</f>
        <v>-0.12599190885435241</v>
      </c>
      <c r="X10" s="9">
        <f t="shared" si="0"/>
        <v>0.54320675074957203</v>
      </c>
      <c r="Y10" s="98">
        <f t="shared" si="1"/>
        <v>7.7812510497815532</v>
      </c>
      <c r="Z10" s="223">
        <f t="shared" si="2"/>
        <v>-7.2380442990319809</v>
      </c>
      <c r="AA10">
        <f>$A$6^A10</f>
        <v>625</v>
      </c>
      <c r="AB10">
        <f>SUM(AA7:AA10)</f>
        <v>780</v>
      </c>
      <c r="AC10">
        <f t="shared" si="3"/>
        <v>-9.2795439731179243E-3</v>
      </c>
    </row>
    <row r="11" spans="1:29" x14ac:dyDescent="0.25">
      <c r="A11" s="98">
        <v>5</v>
      </c>
      <c r="B11" s="97">
        <f>C11*B4</f>
        <v>0.44260786214090014</v>
      </c>
      <c r="C11" s="97">
        <f>1/(1-D4*B4/(1-D4*B4/(1-D4*B4/(1-D4*B4))))</f>
        <v>1.4326542976010357</v>
      </c>
      <c r="D11" s="128">
        <f>C11*D4*C10</f>
        <v>1.4004361238308944</v>
      </c>
      <c r="E11" s="1">
        <f>D11*D4*C9</f>
        <v>1.3283689717837597</v>
      </c>
      <c r="F11" s="1">
        <f>E11*D4*C8</f>
        <v>1.1671657191959923</v>
      </c>
      <c r="G11" s="1">
        <f>F11*D4</f>
        <v>0.80657857364209395</v>
      </c>
      <c r="H11" s="1">
        <f>G11*D4</f>
        <v>0.55739213785910569</v>
      </c>
      <c r="I11" s="1"/>
      <c r="J11" s="1"/>
      <c r="K11" s="1"/>
      <c r="L11" s="1"/>
      <c r="M11" s="219"/>
      <c r="N11" s="236">
        <f>B11+H11</f>
        <v>1.0000000000000058</v>
      </c>
      <c r="P11">
        <f t="shared" si="4"/>
        <v>0.30894254313971087</v>
      </c>
      <c r="Q11">
        <f t="shared" si="4"/>
        <v>0.69105745686029008</v>
      </c>
      <c r="R11">
        <f t="shared" si="4"/>
        <v>1.2430245354766345</v>
      </c>
      <c r="S11">
        <f>A11*$J$4</f>
        <v>17.276436421507249</v>
      </c>
      <c r="T11" s="98">
        <f>SUM(C11:G11)</f>
        <v>6.1352036860537762</v>
      </c>
      <c r="U11" s="239">
        <f>B11</f>
        <v>0.44260786214090014</v>
      </c>
      <c r="V11" s="97">
        <f>H11</f>
        <v>0.55739213785910569</v>
      </c>
      <c r="W11" s="158">
        <f>B11-H11</f>
        <v>-0.11478427571820554</v>
      </c>
      <c r="X11" s="9">
        <f t="shared" si="0"/>
        <v>0.55017243223599865</v>
      </c>
      <c r="Y11" s="98">
        <f t="shared" si="1"/>
        <v>9.6297498315708427</v>
      </c>
      <c r="Z11" s="223">
        <f t="shared" si="2"/>
        <v>-9.0795773993348448</v>
      </c>
      <c r="AA11">
        <f>$A$6^A11</f>
        <v>3125</v>
      </c>
      <c r="AB11">
        <f>SUM(AA7:AA11)</f>
        <v>3905</v>
      </c>
      <c r="AC11">
        <f t="shared" si="3"/>
        <v>-2.3251158513021369E-3</v>
      </c>
    </row>
    <row r="12" spans="1:29" x14ac:dyDescent="0.25">
      <c r="A12" s="98">
        <v>6</v>
      </c>
      <c r="B12" s="97">
        <f>C12*B4</f>
        <v>0.44507716745401149</v>
      </c>
      <c r="C12" s="97">
        <f>1/(1-D4*B4/(1-D4*B4/(1-D4*B4/(1-D4*B4/(1-D4*B4)))))</f>
        <v>1.4406470631425385</v>
      </c>
      <c r="D12" s="128">
        <f>C12*D4*C11</f>
        <v>1.4263074896203849</v>
      </c>
      <c r="E12" s="1">
        <f>D12*D4*C10</f>
        <v>1.3942320457207706</v>
      </c>
      <c r="F12" s="1">
        <f>E12*D4*C9</f>
        <v>1.3224841586746354</v>
      </c>
      <c r="G12" s="1">
        <f>F12*D4*C8</f>
        <v>1.1619950533111805</v>
      </c>
      <c r="H12" s="1">
        <f>G12*D4</f>
        <v>0.80300534642546162</v>
      </c>
      <c r="I12" s="1">
        <f>H12*D4</f>
        <v>0.55492283254599573</v>
      </c>
      <c r="J12" s="1"/>
      <c r="K12" s="1"/>
      <c r="L12" s="1"/>
      <c r="M12" s="219"/>
      <c r="N12" s="236">
        <f>B12+I12</f>
        <v>1.0000000000000071</v>
      </c>
      <c r="P12">
        <f t="shared" si="4"/>
        <v>0.30894254313971087</v>
      </c>
      <c r="Q12">
        <f t="shared" si="4"/>
        <v>0.69105745686029008</v>
      </c>
      <c r="R12">
        <f t="shared" si="4"/>
        <v>1.2430245354766345</v>
      </c>
      <c r="S12">
        <f>A12*$J$4</f>
        <v>20.731723705808701</v>
      </c>
      <c r="T12" s="98">
        <f>SUM(C12:H12)</f>
        <v>7.5486711568949714</v>
      </c>
      <c r="U12" s="239">
        <f>B12</f>
        <v>0.44507716745401149</v>
      </c>
      <c r="V12" s="97">
        <f>I12</f>
        <v>0.55492283254599573</v>
      </c>
      <c r="W12" s="158">
        <f>B12-I12</f>
        <v>-0.10984566509198423</v>
      </c>
      <c r="X12" s="9">
        <f t="shared" si="0"/>
        <v>0.55324183932577886</v>
      </c>
      <c r="Y12" s="98">
        <f t="shared" si="1"/>
        <v>11.504506842388333</v>
      </c>
      <c r="Z12" s="223">
        <f t="shared" si="2"/>
        <v>-10.951265003062554</v>
      </c>
      <c r="AA12">
        <f>$A$6^A12</f>
        <v>15625</v>
      </c>
      <c r="AB12">
        <f>SUM(AA7:AA12)</f>
        <v>19530</v>
      </c>
      <c r="AC12">
        <f t="shared" si="3"/>
        <v>-5.6074065555875854E-4</v>
      </c>
    </row>
    <row r="13" spans="1:29" x14ac:dyDescent="0.25">
      <c r="A13" s="98">
        <v>7</v>
      </c>
      <c r="B13" s="97">
        <f>C13*B4</f>
        <v>0.44617402652562771</v>
      </c>
      <c r="C13" s="97">
        <f>1/(1-D4*B4/(1-D4*B4/(1-D4*B4/(1-D4*B4/(1-D4*B4/(1-D4*B4))))))</f>
        <v>1.4441974290470498</v>
      </c>
      <c r="D13" s="128">
        <f>C13*D4*C12</f>
        <v>1.4377994837900123</v>
      </c>
      <c r="E13" s="1">
        <f>D13*D4*C11</f>
        <v>1.4234882538327267</v>
      </c>
      <c r="F13" s="1">
        <f>E13*D4*C10</f>
        <v>1.3914762101746487</v>
      </c>
      <c r="G13" s="1">
        <f>F13*D4*C9</f>
        <v>1.3198701398211421</v>
      </c>
      <c r="H13" s="1">
        <f>G13*D4*C8</f>
        <v>1.1596982568186873</v>
      </c>
      <c r="I13" s="1">
        <f>H13*D4</f>
        <v>0.80141812808243362</v>
      </c>
      <c r="J13" s="1">
        <f>I13*D4</f>
        <v>0.55382597347438078</v>
      </c>
      <c r="K13" s="1"/>
      <c r="L13" s="1"/>
      <c r="M13" s="219"/>
      <c r="N13" s="236">
        <f>B13+J13</f>
        <v>1.0000000000000084</v>
      </c>
      <c r="P13">
        <f t="shared" si="4"/>
        <v>0.30894254313971087</v>
      </c>
      <c r="Q13">
        <f t="shared" si="4"/>
        <v>0.69105745686029008</v>
      </c>
      <c r="R13">
        <f t="shared" si="4"/>
        <v>1.2430245354766345</v>
      </c>
      <c r="S13">
        <f>A13*$J$4</f>
        <v>24.187010990110153</v>
      </c>
      <c r="T13" s="98">
        <f>SUM(C13:I13)</f>
        <v>8.977947901566699</v>
      </c>
      <c r="U13" s="239">
        <f>B13</f>
        <v>0.44617402652562771</v>
      </c>
      <c r="V13" s="97">
        <f>J13</f>
        <v>0.55382597347438078</v>
      </c>
      <c r="W13" s="158">
        <f>B13-J13</f>
        <v>-0.10765194694875307</v>
      </c>
      <c r="X13" s="9">
        <f t="shared" si="0"/>
        <v>0.55460526206375793</v>
      </c>
      <c r="Y13" s="98">
        <f t="shared" si="1"/>
        <v>13.395394907033301</v>
      </c>
      <c r="Z13" s="223">
        <f t="shared" si="2"/>
        <v>-12.840789644969544</v>
      </c>
      <c r="AA13">
        <f>$A$6^A13</f>
        <v>78125</v>
      </c>
      <c r="AB13">
        <f>SUM(AA7:AA13)</f>
        <v>97655</v>
      </c>
      <c r="AC13">
        <f t="shared" si="3"/>
        <v>-1.3149136905401201E-4</v>
      </c>
    </row>
    <row r="14" spans="1:29" x14ac:dyDescent="0.25">
      <c r="A14" s="98">
        <v>8</v>
      </c>
      <c r="B14" s="97">
        <f>C14*B4</f>
        <v>0.44666298448493402</v>
      </c>
      <c r="C14" s="97">
        <f>1/(1-D4*B4/(1-D4*B4/(1-D4*B4/(1-D4*B4/(1-D4*B4/(1-D4*B4/(1-D4*B4)))))))</f>
        <v>1.4457801115560276</v>
      </c>
      <c r="D14" s="128">
        <f>C14*D4*C13</f>
        <v>1.4429223862329499</v>
      </c>
      <c r="E14" s="1">
        <f>D14*D4*C12</f>
        <v>1.4365300895485804</v>
      </c>
      <c r="F14" s="1">
        <f>E14*D4*C11</f>
        <v>1.4222314945888033</v>
      </c>
      <c r="G14" s="1">
        <f>F14*D4*C10</f>
        <v>1.3902477134974698</v>
      </c>
      <c r="H14" s="1">
        <f>G14*D4*C9</f>
        <v>1.3187048622050235</v>
      </c>
      <c r="I14" s="1">
        <f>H14*D4*C8</f>
        <v>1.1586743906220434</v>
      </c>
      <c r="J14" s="1">
        <f>I14*D4</f>
        <v>0.80071057771241561</v>
      </c>
      <c r="K14" s="1">
        <f>J14*D4</f>
        <v>0.55333701551507564</v>
      </c>
      <c r="L14" s="1"/>
      <c r="M14" s="219"/>
      <c r="N14" s="236">
        <f>B14+K14</f>
        <v>1.0000000000000098</v>
      </c>
      <c r="P14">
        <f t="shared" si="4"/>
        <v>0.30894254313971087</v>
      </c>
      <c r="Q14">
        <f t="shared" si="4"/>
        <v>0.69105745686029008</v>
      </c>
      <c r="R14">
        <f t="shared" si="4"/>
        <v>1.2430245354766345</v>
      </c>
      <c r="S14">
        <f>A14*$J$4</f>
        <v>27.642298274411601</v>
      </c>
      <c r="T14" s="98">
        <f>SUM(C14:J14)</f>
        <v>10.415801625963313</v>
      </c>
      <c r="U14" s="239">
        <f>B14</f>
        <v>0.44666298448493402</v>
      </c>
      <c r="V14" s="97">
        <f>K14</f>
        <v>0.55333701551507564</v>
      </c>
      <c r="W14" s="158">
        <f>B14-K14</f>
        <v>-0.10667403103014161</v>
      </c>
      <c r="X14" s="9">
        <f t="shared" si="0"/>
        <v>0.55521304880399236</v>
      </c>
      <c r="Y14" s="98">
        <f t="shared" si="1"/>
        <v>15.295506829140441</v>
      </c>
      <c r="Z14" s="223">
        <f t="shared" si="2"/>
        <v>-14.740293780336449</v>
      </c>
      <c r="AA14">
        <f>$A$6^A14</f>
        <v>390625</v>
      </c>
      <c r="AB14">
        <f>SUM(AA7:AA14)</f>
        <v>488280</v>
      </c>
      <c r="AC14">
        <f t="shared" si="3"/>
        <v>-3.0188198943918346E-5</v>
      </c>
    </row>
    <row r="15" spans="1:29" x14ac:dyDescent="0.25">
      <c r="A15" s="98">
        <v>9</v>
      </c>
      <c r="B15" s="97">
        <f>C15*B4</f>
        <v>0.44688129773914881</v>
      </c>
      <c r="C15" s="97">
        <f>1/(1-D4*B4/(1-D4*B4/(1-D4*B4/(1-D4*B4/(1-D4*B4/(1-D4*B4/(1-D4*B4/(1-D4*B4))))))))</f>
        <v>1.4464867583389409</v>
      </c>
      <c r="D15" s="128">
        <f>C15*D4*C14</f>
        <v>1.4452096943379837</v>
      </c>
      <c r="E15" s="1">
        <f>D15*D4*C13</f>
        <v>1.442353096500141</v>
      </c>
      <c r="F15" s="1">
        <f>E15*D4*C12</f>
        <v>1.4359633218286714</v>
      </c>
      <c r="G15" s="1">
        <f>F15*D4*C11</f>
        <v>1.4216703682279734</v>
      </c>
      <c r="H15" s="1">
        <f>G15*D4*C10</f>
        <v>1.3896992059984481</v>
      </c>
      <c r="I15" s="1">
        <f>H15*D4*C9</f>
        <v>1.3181845811796398</v>
      </c>
      <c r="J15" s="1">
        <f>I15*D4*C8</f>
        <v>1.1582172479229329</v>
      </c>
      <c r="K15" s="1">
        <f>J15*D4</f>
        <v>0.80039466584134611</v>
      </c>
      <c r="L15" s="1">
        <f>K15*D4</f>
        <v>0.55311870226086235</v>
      </c>
      <c r="M15" s="219"/>
      <c r="N15" s="236">
        <f>B15+L15</f>
        <v>1.0000000000000111</v>
      </c>
      <c r="P15">
        <f t="shared" si="4"/>
        <v>0.30894254313971087</v>
      </c>
      <c r="Q15">
        <f t="shared" si="4"/>
        <v>0.69105745686029008</v>
      </c>
      <c r="R15">
        <f t="shared" si="4"/>
        <v>1.2430245354766345</v>
      </c>
      <c r="S15">
        <f>A15*$J$4</f>
        <v>31.09758555871305</v>
      </c>
      <c r="T15" s="98">
        <f>SUM(C15:K15)</f>
        <v>11.858178940176076</v>
      </c>
      <c r="U15" s="239">
        <f>B15</f>
        <v>0.44688129773914881</v>
      </c>
      <c r="V15" s="97">
        <f>L15</f>
        <v>0.55311870226086235</v>
      </c>
      <c r="W15" s="158">
        <f>B15-L15</f>
        <v>-0.10623740452171354</v>
      </c>
      <c r="X15" s="9">
        <f t="shared" si="0"/>
        <v>0.55548441753540101</v>
      </c>
      <c r="Y15" s="98">
        <f t="shared" si="1"/>
        <v>17.200656167681498</v>
      </c>
      <c r="Z15" s="223">
        <f t="shared" si="2"/>
        <v>-16.645171750146098</v>
      </c>
      <c r="AA15">
        <f>$A$6^A15</f>
        <v>1953125</v>
      </c>
      <c r="AB15">
        <f>SUM(AA7:AA15)</f>
        <v>2441405</v>
      </c>
      <c r="AC15">
        <f t="shared" si="3"/>
        <v>-6.8178658396071514E-6</v>
      </c>
    </row>
    <row r="16" spans="1:29" ht="16.5" thickBot="1" x14ac:dyDescent="0.3">
      <c r="A16" s="99">
        <v>10</v>
      </c>
      <c r="B16" s="129">
        <f>C16*B4</f>
        <v>0.44697884064470594</v>
      </c>
      <c r="C16" s="129">
        <f>1/(1-D4*B4/(1-D4*B4/(1-D4*B4/(1-D4*B4/(1-D4*B4/(1-D4*B4/(1-D4*B4/(1-D4*B4/(1-D4*B4)))))))))</f>
        <v>1.446802489881013</v>
      </c>
      <c r="D16" s="136">
        <f>C16*D4*C15</f>
        <v>1.4462316692944381</v>
      </c>
      <c r="E16" s="109">
        <f>D16*D4*C14</f>
        <v>1.4449548305046929</v>
      </c>
      <c r="F16" s="109">
        <f>E16*D4*C13</f>
        <v>1.4420987364300604</v>
      </c>
      <c r="G16" s="109">
        <f>F16*D4*C12</f>
        <v>1.4357100886002339</v>
      </c>
      <c r="H16" s="109">
        <f>G16*D4*C11</f>
        <v>1.4214196555728189</v>
      </c>
      <c r="I16" s="109">
        <f>H16*D4*C10</f>
        <v>1.3894541314821689</v>
      </c>
      <c r="J16" s="109">
        <f>I16*D4*C9</f>
        <v>1.3179521183220626</v>
      </c>
      <c r="K16" s="109">
        <f>J16*D4*C8</f>
        <v>1.1580129954267413</v>
      </c>
      <c r="L16" s="109">
        <f>K16*D4</f>
        <v>0.80025351563077052</v>
      </c>
      <c r="M16" s="221">
        <f>L16*D4</f>
        <v>0.55302115935530671</v>
      </c>
      <c r="N16" s="237">
        <f>B16+M16</f>
        <v>1.0000000000000127</v>
      </c>
      <c r="P16">
        <f t="shared" si="4"/>
        <v>0.30894254313971087</v>
      </c>
      <c r="Q16">
        <f t="shared" si="4"/>
        <v>0.69105745686029008</v>
      </c>
      <c r="R16">
        <f t="shared" si="4"/>
        <v>1.2430245354766345</v>
      </c>
      <c r="S16">
        <f>A16*$J$4</f>
        <v>34.552872843014498</v>
      </c>
      <c r="T16" s="99">
        <f>SUM(C16:L16)</f>
        <v>13.302890231145</v>
      </c>
      <c r="U16" s="415">
        <f>B16</f>
        <v>0.44697884064470594</v>
      </c>
      <c r="V16" s="129">
        <f>M16</f>
        <v>0.55302115935530671</v>
      </c>
      <c r="W16" s="159">
        <f>B16-M16</f>
        <v>-0.10604231871060077</v>
      </c>
      <c r="X16" s="10">
        <f t="shared" si="0"/>
        <v>0.55560566576027026</v>
      </c>
      <c r="Y16" s="99">
        <f t="shared" si="1"/>
        <v>19.108469798700369</v>
      </c>
      <c r="Z16" s="224">
        <f t="shared" si="2"/>
        <v>-18.552864132940098</v>
      </c>
      <c r="AA16">
        <f>$A$6^A16</f>
        <v>9765625</v>
      </c>
      <c r="AB16">
        <f>SUM(AA7:AA16)</f>
        <v>12207030</v>
      </c>
      <c r="AC16">
        <f t="shared" si="3"/>
        <v>-1.5198507854031732E-6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57" priority="13" operator="lessThanOrEqual">
      <formula>0</formula>
    </cfRule>
    <cfRule type="cellIs" dxfId="56" priority="14" operator="greaterThan">
      <formula>0</formula>
    </cfRule>
  </conditionalFormatting>
  <conditionalFormatting sqref="X7:Y16">
    <cfRule type="cellIs" dxfId="55" priority="1" operator="lessThanOrEqual">
      <formula>0</formula>
    </cfRule>
    <cfRule type="cellIs" dxfId="5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Analysis!W43</f>
        <v>0.32202086870187641</v>
      </c>
      <c r="C2" s="133" t="s">
        <v>123</v>
      </c>
      <c r="D2" s="138">
        <f>Analysis!X43</f>
        <v>0.67797913129812448</v>
      </c>
      <c r="E2" t="s">
        <v>93</v>
      </c>
      <c r="F2">
        <f>B2+D2</f>
        <v>1.0000000000000009</v>
      </c>
      <c r="G2" s="133" t="s">
        <v>46</v>
      </c>
      <c r="H2" s="138">
        <f>Analysis!Z43</f>
        <v>1.2956449334040618</v>
      </c>
      <c r="I2" t="s">
        <v>142</v>
      </c>
      <c r="J2" s="149">
        <f>Analysis!AA43</f>
        <v>4.0678747877887469</v>
      </c>
      <c r="K2" t="s">
        <v>47</v>
      </c>
      <c r="L2" s="149">
        <f>H2*B2-J2*D2</f>
        <v>-2.3407095078705962</v>
      </c>
      <c r="N2"/>
      <c r="O2"/>
    </row>
    <row r="4" spans="1:29" x14ac:dyDescent="0.25">
      <c r="A4" t="s">
        <v>120</v>
      </c>
      <c r="B4">
        <f>$B$2</f>
        <v>0.32202086870187641</v>
      </c>
      <c r="C4" t="s">
        <v>121</v>
      </c>
      <c r="D4">
        <f>$D$2</f>
        <v>0.67797913129812448</v>
      </c>
      <c r="E4" t="s">
        <v>129</v>
      </c>
      <c r="F4">
        <f>D4+B4</f>
        <v>1.0000000000000009</v>
      </c>
      <c r="G4" t="s">
        <v>46</v>
      </c>
      <c r="H4">
        <f>H2</f>
        <v>1.2956449334040618</v>
      </c>
      <c r="I4" t="s">
        <v>142</v>
      </c>
      <c r="J4">
        <f>J2</f>
        <v>4.0678747877887469</v>
      </c>
      <c r="K4" t="s">
        <v>47</v>
      </c>
      <c r="L4">
        <f>B4*H4-D4*J4</f>
        <v>-2.3407095078705962</v>
      </c>
    </row>
    <row r="5" spans="1:29" ht="16.5" thickBot="1" x14ac:dyDescent="0.3"/>
    <row r="6" spans="1:29" ht="16.5" thickBot="1" x14ac:dyDescent="0.3">
      <c r="A6" s="102">
        <v>6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0.32202086870187641</v>
      </c>
      <c r="C7" s="95">
        <v>1</v>
      </c>
      <c r="D7" s="22">
        <f>C7*D4</f>
        <v>0.67797913129812448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1.0000000000000009</v>
      </c>
      <c r="P7">
        <f>B4</f>
        <v>0.32202086870187641</v>
      </c>
      <c r="Q7">
        <f>D4</f>
        <v>0.67797913129812448</v>
      </c>
      <c r="R7">
        <f>H4</f>
        <v>1.2956449334040618</v>
      </c>
      <c r="S7">
        <f>A7*$J$4</f>
        <v>4.0678747877887469</v>
      </c>
      <c r="T7" s="239">
        <f>SUM(C7)</f>
        <v>1</v>
      </c>
      <c r="U7" s="100">
        <f>B7</f>
        <v>0.32202086870187641</v>
      </c>
      <c r="V7" s="95">
        <f>D7</f>
        <v>0.67797913129812448</v>
      </c>
      <c r="W7" s="157">
        <f>B7-D7</f>
        <v>-0.35595826259624808</v>
      </c>
      <c r="X7" s="57">
        <f>U7*R7</f>
        <v>0.4172247069839608</v>
      </c>
      <c r="Y7" s="100">
        <f>S7*V7</f>
        <v>2.7579342148545569</v>
      </c>
      <c r="Z7" s="222">
        <f>X7-Y7</f>
        <v>-2.3407095078705962</v>
      </c>
      <c r="AA7">
        <f>$A$6^A7</f>
        <v>6</v>
      </c>
      <c r="AB7">
        <f>SUM(AA7)</f>
        <v>6</v>
      </c>
      <c r="AC7">
        <f>Z7/AB7</f>
        <v>-0.39011825131176603</v>
      </c>
    </row>
    <row r="8" spans="1:29" x14ac:dyDescent="0.25">
      <c r="A8" s="98">
        <v>2</v>
      </c>
      <c r="B8" s="97">
        <f>C8*B4</f>
        <v>0.41196177623276597</v>
      </c>
      <c r="C8" s="97">
        <f>1/(1-B4*D4)</f>
        <v>1.279301487178323</v>
      </c>
      <c r="D8" s="128">
        <f>C8*D4</f>
        <v>0.86733971094555817</v>
      </c>
      <c r="E8" s="1">
        <f>D8*D4</f>
        <v>0.58803822376723591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1.0000000000000018</v>
      </c>
      <c r="P8">
        <f>P7</f>
        <v>0.32202086870187641</v>
      </c>
      <c r="Q8">
        <f>Q7</f>
        <v>0.67797913129812448</v>
      </c>
      <c r="R8">
        <f>R7</f>
        <v>1.2956449334040618</v>
      </c>
      <c r="S8">
        <f>A8*$J$4</f>
        <v>8.1357495755774938</v>
      </c>
      <c r="T8" s="98">
        <f>SUM(C8:D8)</f>
        <v>2.1466411981238811</v>
      </c>
      <c r="U8" s="239">
        <f>B8</f>
        <v>0.41196177623276597</v>
      </c>
      <c r="V8" s="97">
        <f>E8</f>
        <v>0.58803822376723591</v>
      </c>
      <c r="W8" s="158">
        <f>B8-E8</f>
        <v>-0.17607644753446994</v>
      </c>
      <c r="X8" s="9">
        <f t="shared" ref="X8:X16" si="0">U8*R8</f>
        <v>0.53375618813212111</v>
      </c>
      <c r="Y8" s="98">
        <f t="shared" ref="Y8:Y16" si="1">S8*V8</f>
        <v>4.7841317294376333</v>
      </c>
      <c r="Z8" s="223">
        <f t="shared" ref="Z8:Z16" si="2">X8-Y8</f>
        <v>-4.2503755413055124</v>
      </c>
      <c r="AA8">
        <f>$A$6^A8</f>
        <v>36</v>
      </c>
      <c r="AB8">
        <f>SUM(AA7:AA8)</f>
        <v>42</v>
      </c>
      <c r="AC8">
        <f t="shared" ref="AC8:AC16" si="3">Z8/AB8</f>
        <v>-0.10119941765013125</v>
      </c>
    </row>
    <row r="9" spans="1:29" x14ac:dyDescent="0.25">
      <c r="A9" s="98">
        <v>3</v>
      </c>
      <c r="B9" s="97">
        <f>C9*B4</f>
        <v>0.44681772332386416</v>
      </c>
      <c r="C9" s="97">
        <f>1/(1-D4*B4/(1-D4*B4))</f>
        <v>1.3875427549930728</v>
      </c>
      <c r="D9" s="128">
        <f>C9*D4*C8</f>
        <v>1.2034709320402952</v>
      </c>
      <c r="E9" s="1">
        <f>D9*(D4)</f>
        <v>0.81592817704722354</v>
      </c>
      <c r="F9" s="1">
        <f>E9*D4</f>
        <v>0.55318227667613895</v>
      </c>
      <c r="G9" s="1"/>
      <c r="H9" s="1"/>
      <c r="I9" s="1"/>
      <c r="J9" s="1"/>
      <c r="K9" s="1"/>
      <c r="L9" s="1"/>
      <c r="M9" s="219"/>
      <c r="N9" s="236">
        <f>B9+F9</f>
        <v>1.0000000000000031</v>
      </c>
      <c r="P9">
        <f t="shared" ref="P9:S16" si="4">P8</f>
        <v>0.32202086870187641</v>
      </c>
      <c r="Q9">
        <f t="shared" si="4"/>
        <v>0.67797913129812448</v>
      </c>
      <c r="R9">
        <f t="shared" si="4"/>
        <v>1.2956449334040618</v>
      </c>
      <c r="S9">
        <f>A9*$J$4</f>
        <v>12.203624363366242</v>
      </c>
      <c r="T9" s="98">
        <f>SUM(C9:E9)</f>
        <v>3.4069418640805917</v>
      </c>
      <c r="U9" s="239">
        <f>B9</f>
        <v>0.44681772332386416</v>
      </c>
      <c r="V9" s="97">
        <f>F9</f>
        <v>0.55318227667613895</v>
      </c>
      <c r="W9" s="158">
        <f>B9-F9</f>
        <v>-0.10636455335227479</v>
      </c>
      <c r="X9" s="9">
        <f t="shared" si="0"/>
        <v>0.57891711937970247</v>
      </c>
      <c r="Y9" s="98">
        <f t="shared" si="1"/>
        <v>6.750828709027334</v>
      </c>
      <c r="Z9" s="223">
        <f t="shared" si="2"/>
        <v>-6.1719115896476318</v>
      </c>
      <c r="AA9">
        <f>$A$6^A9</f>
        <v>216</v>
      </c>
      <c r="AB9">
        <f>SUM(AA7:AA9)</f>
        <v>258</v>
      </c>
      <c r="AC9">
        <f t="shared" si="3"/>
        <v>-2.3922137944370665E-2</v>
      </c>
    </row>
    <row r="10" spans="1:29" x14ac:dyDescent="0.25">
      <c r="A10" s="98">
        <v>4</v>
      </c>
      <c r="B10" s="97">
        <f>C10*B4</f>
        <v>0.46196550856671253</v>
      </c>
      <c r="C10" s="97">
        <f>1/(1-D4*B4/(1-D4*B4/(1-D4*B4)))</f>
        <v>1.4345825176765032</v>
      </c>
      <c r="D10" s="128">
        <f>C10*D4*C9</f>
        <v>1.3495476843733234</v>
      </c>
      <c r="E10" s="1">
        <f>D10*D4*C8</f>
        <v>1.1705162984716058</v>
      </c>
      <c r="F10" s="1">
        <f>E10*D4</f>
        <v>0.79358562320807546</v>
      </c>
      <c r="G10" s="1">
        <f>F10*D4</f>
        <v>0.53803449143329174</v>
      </c>
      <c r="H10" s="1"/>
      <c r="I10" s="1"/>
      <c r="J10" s="1"/>
      <c r="K10" s="1"/>
      <c r="L10" s="1"/>
      <c r="M10" s="219"/>
      <c r="N10" s="236">
        <f>B10+G10</f>
        <v>1.0000000000000042</v>
      </c>
      <c r="P10">
        <f t="shared" si="4"/>
        <v>0.32202086870187641</v>
      </c>
      <c r="Q10">
        <f t="shared" si="4"/>
        <v>0.67797913129812448</v>
      </c>
      <c r="R10">
        <f t="shared" si="4"/>
        <v>1.2956449334040618</v>
      </c>
      <c r="S10">
        <f>A10*$J$4</f>
        <v>16.271499151154988</v>
      </c>
      <c r="T10" s="98">
        <f>SUM(C10:F10)</f>
        <v>4.7482321237295082</v>
      </c>
      <c r="U10" s="239">
        <f>B10</f>
        <v>0.46196550856671253</v>
      </c>
      <c r="V10" s="97">
        <f>G10</f>
        <v>0.53803449143329174</v>
      </c>
      <c r="W10" s="158">
        <f>B10-G10</f>
        <v>-7.6068982866579204E-2</v>
      </c>
      <c r="X10" s="9">
        <f t="shared" si="0"/>
        <v>0.59854327058189183</v>
      </c>
      <c r="Y10" s="98">
        <f t="shared" si="1"/>
        <v>8.7546277706489128</v>
      </c>
      <c r="Z10" s="223">
        <f t="shared" si="2"/>
        <v>-8.1560845000670206</v>
      </c>
      <c r="AA10">
        <f>$A$6^A10</f>
        <v>1296</v>
      </c>
      <c r="AB10">
        <f>SUM(AA7:AA10)</f>
        <v>1554</v>
      </c>
      <c r="AC10">
        <f t="shared" si="3"/>
        <v>-5.2484456242387519E-3</v>
      </c>
    </row>
    <row r="11" spans="1:29" x14ac:dyDescent="0.25">
      <c r="A11" s="98">
        <v>5</v>
      </c>
      <c r="B11" s="97">
        <f>C11*B4</f>
        <v>0.46887341761714357</v>
      </c>
      <c r="C11" s="97">
        <f>1/(1-D4*B4/(1-D4*B4/(1-D4*B4/(1-D4*B4))))</f>
        <v>1.4560342610938726</v>
      </c>
      <c r="D11" s="128">
        <f>C11*D4*C10</f>
        <v>1.4161636881865083</v>
      </c>
      <c r="E11" s="1">
        <f>D11*D4*C9</f>
        <v>1.332220630418038</v>
      </c>
      <c r="F11" s="1">
        <f>E11*D4*C8</f>
        <v>1.1554878565024904</v>
      </c>
      <c r="G11" s="1">
        <f>F11*D4</f>
        <v>0.7833966531770904</v>
      </c>
      <c r="H11" s="1">
        <f>G11*D4</f>
        <v>0.53112658238286181</v>
      </c>
      <c r="I11" s="1"/>
      <c r="J11" s="1"/>
      <c r="K11" s="1"/>
      <c r="L11" s="1"/>
      <c r="M11" s="219"/>
      <c r="N11" s="236">
        <f>B11+H11</f>
        <v>1.0000000000000053</v>
      </c>
      <c r="P11">
        <f t="shared" si="4"/>
        <v>0.32202086870187641</v>
      </c>
      <c r="Q11">
        <f t="shared" si="4"/>
        <v>0.67797913129812448</v>
      </c>
      <c r="R11">
        <f t="shared" si="4"/>
        <v>1.2956449334040618</v>
      </c>
      <c r="S11">
        <f>A11*$J$4</f>
        <v>20.339373938943734</v>
      </c>
      <c r="T11" s="98">
        <f>SUM(C11:G11)</f>
        <v>6.1433030893779996</v>
      </c>
      <c r="U11" s="239">
        <f>B11</f>
        <v>0.46887341761714357</v>
      </c>
      <c r="V11" s="97">
        <f>H11</f>
        <v>0.53112658238286181</v>
      </c>
      <c r="W11" s="158">
        <f>B11-H11</f>
        <v>-6.2253164765718239E-2</v>
      </c>
      <c r="X11" s="9">
        <f t="shared" si="0"/>
        <v>0.6074934679434989</v>
      </c>
      <c r="Y11" s="98">
        <f t="shared" si="1"/>
        <v>10.802782167998231</v>
      </c>
      <c r="Z11" s="223">
        <f t="shared" si="2"/>
        <v>-10.195288700054732</v>
      </c>
      <c r="AA11">
        <f>$A$6^A11</f>
        <v>7776</v>
      </c>
      <c r="AB11">
        <f>SUM(AA7:AA11)</f>
        <v>9330</v>
      </c>
      <c r="AC11">
        <f t="shared" si="3"/>
        <v>-1.0927426259437012E-3</v>
      </c>
    </row>
    <row r="12" spans="1:29" x14ac:dyDescent="0.25">
      <c r="A12" s="98">
        <v>6</v>
      </c>
      <c r="B12" s="97">
        <f>C12*B4</f>
        <v>0.47209272047556222</v>
      </c>
      <c r="C12" s="97">
        <f>1/(1-D4*B4/(1-D4*B4/(1-D4*B4/(1-D4*B4/(1-D4*B4)))))</f>
        <v>1.4660314481438803</v>
      </c>
      <c r="D12" s="128">
        <f>C12*D4*C11</f>
        <v>1.4472088409131252</v>
      </c>
      <c r="E12" s="1">
        <f>D12*D4*C10</f>
        <v>1.4075799344061726</v>
      </c>
      <c r="F12" s="1">
        <f>E12*D4*C9</f>
        <v>1.3241456783711909</v>
      </c>
      <c r="G12" s="1">
        <f>F12*D4*C8</f>
        <v>1.1484841299282789</v>
      </c>
      <c r="H12" s="1">
        <f>G12*D4</f>
        <v>0.77864827271845682</v>
      </c>
      <c r="I12" s="1">
        <f>H12*D4</f>
        <v>0.52790727952444449</v>
      </c>
      <c r="J12" s="1"/>
      <c r="K12" s="1"/>
      <c r="L12" s="1"/>
      <c r="M12" s="219"/>
      <c r="N12" s="236">
        <f>B12+I12</f>
        <v>1.0000000000000067</v>
      </c>
      <c r="P12">
        <f t="shared" si="4"/>
        <v>0.32202086870187641</v>
      </c>
      <c r="Q12">
        <f t="shared" si="4"/>
        <v>0.67797913129812448</v>
      </c>
      <c r="R12">
        <f t="shared" si="4"/>
        <v>1.2956449334040618</v>
      </c>
      <c r="S12">
        <f>A12*$J$4</f>
        <v>24.407248726732483</v>
      </c>
      <c r="T12" s="98">
        <f>SUM(C12:H12)</f>
        <v>7.5720983044811048</v>
      </c>
      <c r="U12" s="239">
        <f>B12</f>
        <v>0.47209272047556222</v>
      </c>
      <c r="V12" s="97">
        <f>I12</f>
        <v>0.52790727952444449</v>
      </c>
      <c r="W12" s="158">
        <f>B12-I12</f>
        <v>-5.5814559048882273E-2</v>
      </c>
      <c r="X12" s="9">
        <f t="shared" si="0"/>
        <v>0.61166454138110216</v>
      </c>
      <c r="Y12" s="98">
        <f t="shared" si="1"/>
        <v>12.884764276005807</v>
      </c>
      <c r="Z12" s="223">
        <f t="shared" si="2"/>
        <v>-12.273099734624704</v>
      </c>
      <c r="AA12">
        <f>$A$6^A12</f>
        <v>46656</v>
      </c>
      <c r="AB12">
        <f>SUM(AA7:AA12)</f>
        <v>55986</v>
      </c>
      <c r="AC12">
        <f t="shared" si="3"/>
        <v>-2.1921729958605194E-4</v>
      </c>
    </row>
    <row r="13" spans="1:29" x14ac:dyDescent="0.25">
      <c r="A13" s="98">
        <v>7</v>
      </c>
      <c r="B13" s="97">
        <f>C13*B4</f>
        <v>0.47360816705156938</v>
      </c>
      <c r="C13" s="97">
        <f>1/(1-D4*B4/(1-D4*B4/(1-D4*B4/(1-D4*B4/(1-D4*B4/(1-D4*B4))))))</f>
        <v>1.4707374989725617</v>
      </c>
      <c r="D13" s="128">
        <f>C13*D4*C12</f>
        <v>1.4618229584628741</v>
      </c>
      <c r="E13" s="1">
        <f>D13*D4*C11</f>
        <v>1.44305438468986</v>
      </c>
      <c r="F13" s="1">
        <f>E13*D4*C10</f>
        <v>1.4035392396198227</v>
      </c>
      <c r="G13" s="1">
        <f>F13*D4*C9</f>
        <v>1.3203444956403365</v>
      </c>
      <c r="H13" s="1">
        <f>G13*D4*C8</f>
        <v>1.1451872131972483</v>
      </c>
      <c r="I13" s="1">
        <f>H13*D4</f>
        <v>0.77641303197719047</v>
      </c>
      <c r="J13" s="1">
        <f>I13*D4</f>
        <v>0.5263918329484385</v>
      </c>
      <c r="K13" s="1"/>
      <c r="L13" s="1"/>
      <c r="M13" s="219"/>
      <c r="N13" s="236">
        <f>B13+J13</f>
        <v>1.000000000000008</v>
      </c>
      <c r="P13">
        <f t="shared" si="4"/>
        <v>0.32202086870187641</v>
      </c>
      <c r="Q13">
        <f t="shared" si="4"/>
        <v>0.67797913129812448</v>
      </c>
      <c r="R13">
        <f t="shared" si="4"/>
        <v>1.2956449334040618</v>
      </c>
      <c r="S13">
        <f>A13*$J$4</f>
        <v>28.475123514521229</v>
      </c>
      <c r="T13" s="98">
        <f>SUM(C13:I13)</f>
        <v>9.0210988225598943</v>
      </c>
      <c r="U13" s="239">
        <f>B13</f>
        <v>0.47360816705156938</v>
      </c>
      <c r="V13" s="97">
        <f>J13</f>
        <v>0.5263918329484385</v>
      </c>
      <c r="W13" s="158">
        <f>B13-J13</f>
        <v>-5.2783665896869114E-2</v>
      </c>
      <c r="X13" s="9">
        <f t="shared" si="0"/>
        <v>0.61362802205915046</v>
      </c>
      <c r="Y13" s="98">
        <f t="shared" si="1"/>
        <v>14.989072460242012</v>
      </c>
      <c r="Z13" s="223">
        <f t="shared" si="2"/>
        <v>-14.375444438182861</v>
      </c>
      <c r="AA13">
        <f>$A$6^A13</f>
        <v>279936</v>
      </c>
      <c r="AB13">
        <f>SUM(AA7:AA13)</f>
        <v>335922</v>
      </c>
      <c r="AC13">
        <f t="shared" si="3"/>
        <v>-4.2793995148227449E-5</v>
      </c>
    </row>
    <row r="14" spans="1:29" x14ac:dyDescent="0.25">
      <c r="A14" s="98">
        <v>8</v>
      </c>
      <c r="B14" s="97">
        <f>C14*B4</f>
        <v>0.47432491764732065</v>
      </c>
      <c r="C14" s="97">
        <f>1/(1-D4*B4/(1-D4*B4/(1-D4*B4/(1-D4*B4/(1-D4*B4/(1-D4*B4/(1-D4*B4)))))))</f>
        <v>1.4729632882471533</v>
      </c>
      <c r="D14" s="128">
        <f>C14*D4*C13</f>
        <v>1.4687348995540339</v>
      </c>
      <c r="E14" s="1">
        <f>D14*D4*C12</f>
        <v>1.4598324973447934</v>
      </c>
      <c r="F14" s="1">
        <f>E14*D4*C11</f>
        <v>1.441089479413628</v>
      </c>
      <c r="G14" s="1">
        <f>F14*D4*C10</f>
        <v>1.4016281393268699</v>
      </c>
      <c r="H14" s="1">
        <f>G14*D4*C9</f>
        <v>1.3185466757567252</v>
      </c>
      <c r="I14" s="1">
        <f>H14*D4*C8</f>
        <v>1.1436278926190646</v>
      </c>
      <c r="J14" s="1">
        <f>I14*D4</f>
        <v>0.77535584516617817</v>
      </c>
      <c r="K14" s="1">
        <f>J14*D4</f>
        <v>0.52567508235268856</v>
      </c>
      <c r="L14" s="1"/>
      <c r="M14" s="219"/>
      <c r="N14" s="236">
        <f>B14+K14</f>
        <v>1.0000000000000093</v>
      </c>
      <c r="P14">
        <f t="shared" si="4"/>
        <v>0.32202086870187641</v>
      </c>
      <c r="Q14">
        <f t="shared" si="4"/>
        <v>0.67797913129812448</v>
      </c>
      <c r="R14">
        <f t="shared" si="4"/>
        <v>1.2956449334040618</v>
      </c>
      <c r="S14">
        <f>A14*$J$4</f>
        <v>32.542998302309975</v>
      </c>
      <c r="T14" s="98">
        <f>SUM(C14:J14)</f>
        <v>10.481778717428446</v>
      </c>
      <c r="U14" s="239">
        <f>B14</f>
        <v>0.47432491764732065</v>
      </c>
      <c r="V14" s="97">
        <f>K14</f>
        <v>0.52567508235268856</v>
      </c>
      <c r="W14" s="158">
        <f>B14-K14</f>
        <v>-5.1350164705367907E-2</v>
      </c>
      <c r="X14" s="9">
        <f t="shared" si="0"/>
        <v>0.61455667633704991</v>
      </c>
      <c r="Y14" s="98">
        <f t="shared" si="1"/>
        <v>17.107043312570202</v>
      </c>
      <c r="Z14" s="223">
        <f t="shared" si="2"/>
        <v>-16.492486636233153</v>
      </c>
      <c r="AA14">
        <f>$A$6^A14</f>
        <v>1679616</v>
      </c>
      <c r="AB14">
        <f>SUM(AA7:AA14)</f>
        <v>2015538</v>
      </c>
      <c r="AC14">
        <f t="shared" si="3"/>
        <v>-8.1826721382743226E-6</v>
      </c>
    </row>
    <row r="15" spans="1:29" x14ac:dyDescent="0.25">
      <c r="A15" s="98">
        <v>9</v>
      </c>
      <c r="B15" s="97">
        <f>C15*B4</f>
        <v>0.47466467058438355</v>
      </c>
      <c r="C15" s="97">
        <f>1/(1-D4*B4/(1-D4*B4/(1-D4*B4/(1-D4*B4/(1-D4*B4/(1-D4*B4/(1-D4*B4/(1-D4*B4))))))))</f>
        <v>1.4740183532136957</v>
      </c>
      <c r="D15" s="128">
        <f>C15*D4*C14</f>
        <v>1.4720112864875756</v>
      </c>
      <c r="E15" s="1">
        <f>D15*D4*C13</f>
        <v>1.4677856306755186</v>
      </c>
      <c r="F15" s="1">
        <f>E15*D4*C12</f>
        <v>1.4588889822434667</v>
      </c>
      <c r="G15" s="1">
        <f>F15*D4*C11</f>
        <v>1.4401580782503693</v>
      </c>
      <c r="H15" s="1">
        <f>G15*D4*C10</f>
        <v>1.40072224271318</v>
      </c>
      <c r="I15" s="1">
        <f>H15*D4*C9</f>
        <v>1.3176944761361229</v>
      </c>
      <c r="J15" s="1">
        <f>I15*D4*C8</f>
        <v>1.1428887460464634</v>
      </c>
      <c r="K15" s="1">
        <f>J15*D4</f>
        <v>0.77485471921498406</v>
      </c>
      <c r="L15" s="1">
        <f>K15*D4</f>
        <v>0.52533532941562711</v>
      </c>
      <c r="M15" s="219"/>
      <c r="N15" s="236">
        <f>B15+L15</f>
        <v>1.0000000000000107</v>
      </c>
      <c r="P15">
        <f t="shared" si="4"/>
        <v>0.32202086870187641</v>
      </c>
      <c r="Q15">
        <f t="shared" si="4"/>
        <v>0.67797913129812448</v>
      </c>
      <c r="R15">
        <f t="shared" si="4"/>
        <v>1.2956449334040618</v>
      </c>
      <c r="S15">
        <f>A15*$J$4</f>
        <v>36.610873090098721</v>
      </c>
      <c r="T15" s="98">
        <f>SUM(C15:K15)</f>
        <v>11.949022514981374</v>
      </c>
      <c r="U15" s="239">
        <f>B15</f>
        <v>0.47466467058438355</v>
      </c>
      <c r="V15" s="97">
        <f>L15</f>
        <v>0.52533532941562711</v>
      </c>
      <c r="W15" s="158">
        <f>B15-L15</f>
        <v>-5.0670658831243554E-2</v>
      </c>
      <c r="X15" s="9">
        <f t="shared" si="0"/>
        <v>0.61499687550856463</v>
      </c>
      <c r="Y15" s="98">
        <f t="shared" si="1"/>
        <v>19.232985074980729</v>
      </c>
      <c r="Z15" s="223">
        <f t="shared" si="2"/>
        <v>-18.617988199472165</v>
      </c>
      <c r="AA15">
        <f>$A$6^A15</f>
        <v>10077696</v>
      </c>
      <c r="AB15">
        <f>SUM(AA7:AA15)</f>
        <v>12093234</v>
      </c>
      <c r="AC15">
        <f t="shared" si="3"/>
        <v>-1.5395375793995358E-6</v>
      </c>
    </row>
    <row r="16" spans="1:29" ht="16.5" thickBot="1" x14ac:dyDescent="0.3">
      <c r="A16" s="99">
        <v>10</v>
      </c>
      <c r="B16" s="129">
        <f>C16*B4</f>
        <v>0.47482588980886536</v>
      </c>
      <c r="C16" s="129">
        <f>1/(1-D4*B4/(1-D4*B4/(1-D4*B4/(1-D4*B4/(1-D4*B4/(1-D4*B4/(1-D4*B4/(1-D4*B4/(1-D4*B4)))))))))</f>
        <v>1.4745190015882301</v>
      </c>
      <c r="D16" s="136">
        <f>C16*D4*C15</f>
        <v>1.4735659943440962</v>
      </c>
      <c r="E16" s="109">
        <f>D16*D4*C14</f>
        <v>1.4715595435631124</v>
      </c>
      <c r="F16" s="109">
        <f>E16*D4*C13</f>
        <v>1.4673351845550484</v>
      </c>
      <c r="G16" s="109">
        <f>F16*D4*C12</f>
        <v>1.4584412663996034</v>
      </c>
      <c r="H16" s="109">
        <f>G16*D4*C11</f>
        <v>1.4397161107003031</v>
      </c>
      <c r="I16" s="109">
        <f>H16*D4*C10</f>
        <v>1.400292377556511</v>
      </c>
      <c r="J16" s="109">
        <f>I16*D4*C9</f>
        <v>1.3172900912230021</v>
      </c>
      <c r="K16" s="109">
        <f>J16*D4*C8</f>
        <v>1.1425380069528066</v>
      </c>
      <c r="L16" s="109">
        <f>K16*D4</f>
        <v>0.77461692542895433</v>
      </c>
      <c r="M16" s="221">
        <f>L16*D4</f>
        <v>0.52517411019114657</v>
      </c>
      <c r="N16" s="237">
        <f>B16+M16</f>
        <v>1.000000000000012</v>
      </c>
      <c r="P16">
        <f t="shared" si="4"/>
        <v>0.32202086870187641</v>
      </c>
      <c r="Q16">
        <f t="shared" si="4"/>
        <v>0.67797913129812448</v>
      </c>
      <c r="R16">
        <f t="shared" si="4"/>
        <v>1.2956449334040618</v>
      </c>
      <c r="S16">
        <f>A16*$J$4</f>
        <v>40.678747877887467</v>
      </c>
      <c r="T16" s="99">
        <f>SUM(C16:L16)</f>
        <v>13.419874502311668</v>
      </c>
      <c r="U16" s="415">
        <f>B16</f>
        <v>0.47482588980886536</v>
      </c>
      <c r="V16" s="129">
        <f>M16</f>
        <v>0.52517411019114657</v>
      </c>
      <c r="W16" s="159">
        <f>B16-M16</f>
        <v>-5.0348220382281206E-2</v>
      </c>
      <c r="X16" s="10">
        <f t="shared" si="0"/>
        <v>0.61520575837993174</v>
      </c>
      <c r="Y16" s="99">
        <f t="shared" si="1"/>
        <v>21.363425220459543</v>
      </c>
      <c r="Z16" s="224">
        <f t="shared" si="2"/>
        <v>-20.748219462079611</v>
      </c>
      <c r="AA16">
        <f>$A$6^A16</f>
        <v>60466176</v>
      </c>
      <c r="AB16">
        <f>SUM(AA7:AA16)</f>
        <v>72559410</v>
      </c>
      <c r="AC16">
        <f t="shared" si="3"/>
        <v>-2.8594801779782403E-7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53" priority="13" operator="lessThanOrEqual">
      <formula>0</formula>
    </cfRule>
    <cfRule type="cellIs" dxfId="52" priority="14" operator="greaterThan">
      <formula>0</formula>
    </cfRule>
  </conditionalFormatting>
  <conditionalFormatting sqref="X7:Y16">
    <cfRule type="cellIs" dxfId="51" priority="1" operator="lessThanOrEqual">
      <formula>0</formula>
    </cfRule>
    <cfRule type="cellIs" dxfId="5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Analysis!W44</f>
        <v>0.33095628447547337</v>
      </c>
      <c r="C2" s="133" t="s">
        <v>123</v>
      </c>
      <c r="D2" s="138">
        <f>Analysis!X44</f>
        <v>0.6690437155245279</v>
      </c>
      <c r="E2" t="s">
        <v>93</v>
      </c>
      <c r="F2">
        <f>B2+D2</f>
        <v>1.0000000000000013</v>
      </c>
      <c r="G2" s="133" t="s">
        <v>46</v>
      </c>
      <c r="H2" s="138">
        <f>Analysis!Z44</f>
        <v>1.3315964113986065</v>
      </c>
      <c r="I2" t="s">
        <v>142</v>
      </c>
      <c r="J2" s="149">
        <f>Analysis!AA44</f>
        <v>4.6833060086716953</v>
      </c>
      <c r="K2" t="s">
        <v>47</v>
      </c>
      <c r="L2" s="149">
        <f>H2*B2-J2*D2</f>
        <v>-2.6926362522427012</v>
      </c>
      <c r="N2"/>
      <c r="O2"/>
    </row>
    <row r="4" spans="1:29" x14ac:dyDescent="0.25">
      <c r="A4" t="s">
        <v>120</v>
      </c>
      <c r="B4">
        <f>$B$2</f>
        <v>0.33095628447547337</v>
      </c>
      <c r="C4" t="s">
        <v>121</v>
      </c>
      <c r="D4">
        <f>$D$2</f>
        <v>0.6690437155245279</v>
      </c>
      <c r="E4" t="s">
        <v>129</v>
      </c>
      <c r="F4">
        <f>D4+B4</f>
        <v>1.0000000000000013</v>
      </c>
      <c r="G4" t="s">
        <v>46</v>
      </c>
      <c r="H4">
        <f>H2</f>
        <v>1.3315964113986065</v>
      </c>
      <c r="I4" t="s">
        <v>142</v>
      </c>
      <c r="J4">
        <f>J2</f>
        <v>4.6833060086716953</v>
      </c>
      <c r="K4" t="s">
        <v>47</v>
      </c>
      <c r="L4">
        <f>B4*H4-D4*J4</f>
        <v>-2.6926362522427012</v>
      </c>
    </row>
    <row r="5" spans="1:29" ht="16.5" thickBot="1" x14ac:dyDescent="0.3"/>
    <row r="6" spans="1:29" ht="16.5" thickBot="1" x14ac:dyDescent="0.3">
      <c r="A6" s="102">
        <v>7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0.33095628447547337</v>
      </c>
      <c r="C7" s="95">
        <v>1</v>
      </c>
      <c r="D7" s="22">
        <f>C7*D4</f>
        <v>0.6690437155245279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1.0000000000000013</v>
      </c>
      <c r="P7">
        <f>B4</f>
        <v>0.33095628447547337</v>
      </c>
      <c r="Q7">
        <f>D4</f>
        <v>0.6690437155245279</v>
      </c>
      <c r="R7">
        <f>H4</f>
        <v>1.3315964113986065</v>
      </c>
      <c r="S7">
        <f>A7*$J$4</f>
        <v>4.6833060086716953</v>
      </c>
      <c r="T7" s="239">
        <f>SUM(C7)</f>
        <v>1</v>
      </c>
      <c r="U7" s="100">
        <f>B7</f>
        <v>0.33095628447547337</v>
      </c>
      <c r="V7" s="95">
        <f>D7</f>
        <v>0.6690437155245279</v>
      </c>
      <c r="W7" s="157">
        <f>B7-D7</f>
        <v>-0.33808743104905453</v>
      </c>
      <c r="X7" s="57">
        <f>U7*R7</f>
        <v>0.44070020073735672</v>
      </c>
      <c r="Y7" s="100">
        <f>S7*V7</f>
        <v>3.1333364529800578</v>
      </c>
      <c r="Z7" s="222">
        <f>X7-Y7</f>
        <v>-2.6926362522427012</v>
      </c>
      <c r="AA7">
        <f>$A$6^A7</f>
        <v>7</v>
      </c>
      <c r="AB7">
        <f>SUM(AA7)</f>
        <v>7</v>
      </c>
      <c r="AC7">
        <f>Z7/AB7</f>
        <v>-0.38466232174895731</v>
      </c>
    </row>
    <row r="8" spans="1:29" x14ac:dyDescent="0.25">
      <c r="A8" s="98">
        <v>2</v>
      </c>
      <c r="B8" s="97">
        <f>C8*B4</f>
        <v>0.42507909175951708</v>
      </c>
      <c r="C8" s="97">
        <f>1/(1-B4*D4)</f>
        <v>1.284396494942579</v>
      </c>
      <c r="D8" s="128">
        <f>C8*D4</f>
        <v>0.8593174031830636</v>
      </c>
      <c r="E8" s="1">
        <f>D8*D4</f>
        <v>0.5749209082404857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1.0000000000000027</v>
      </c>
      <c r="P8">
        <f>P7</f>
        <v>0.33095628447547337</v>
      </c>
      <c r="Q8">
        <f>Q7</f>
        <v>0.6690437155245279</v>
      </c>
      <c r="R8">
        <f>R7</f>
        <v>1.3315964113986065</v>
      </c>
      <c r="S8">
        <f>A8*$J$4</f>
        <v>9.3666120173433907</v>
      </c>
      <c r="T8" s="98">
        <f>SUM(C8:D8)</f>
        <v>2.1437138981256427</v>
      </c>
      <c r="U8" s="239">
        <f>B8</f>
        <v>0.42507909175951708</v>
      </c>
      <c r="V8" s="97">
        <f>E8</f>
        <v>0.5749209082404857</v>
      </c>
      <c r="W8" s="158">
        <f>B8-E8</f>
        <v>-0.14984181648096861</v>
      </c>
      <c r="X8" s="9">
        <f t="shared" ref="X8:X16" si="0">U8*R8</f>
        <v>0.56603379314755187</v>
      </c>
      <c r="Y8" s="98">
        <f t="shared" ref="Y8:Y16" si="1">S8*V8</f>
        <v>5.3850610881473102</v>
      </c>
      <c r="Z8" s="223">
        <f t="shared" ref="Z8:Z16" si="2">X8-Y8</f>
        <v>-4.8190272949997581</v>
      </c>
      <c r="AA8">
        <f>$A$6^A8</f>
        <v>49</v>
      </c>
      <c r="AB8">
        <f>SUM(AA7:AA8)</f>
        <v>56</v>
      </c>
      <c r="AC8">
        <f t="shared" ref="AC8:AC16" si="3">Z8/AB8</f>
        <v>-8.6054058839281397E-2</v>
      </c>
    </row>
    <row r="9" spans="1:29" x14ac:dyDescent="0.25">
      <c r="A9" s="98">
        <v>3</v>
      </c>
      <c r="B9" s="97">
        <f>C9*B4</f>
        <v>0.46248555538994601</v>
      </c>
      <c r="C9" s="97">
        <f>1/(1-D4*B4/(1-D4*B4))</f>
        <v>1.3974218864673653</v>
      </c>
      <c r="D9" s="128">
        <f>C9*D4*C8</f>
        <v>1.2008289466303144</v>
      </c>
      <c r="E9" s="1">
        <f>D9*(D4)</f>
        <v>0.80340706016295049</v>
      </c>
      <c r="F9" s="1">
        <f>E9*D4</f>
        <v>0.53751444461005837</v>
      </c>
      <c r="G9" s="1"/>
      <c r="H9" s="1"/>
      <c r="I9" s="1"/>
      <c r="J9" s="1"/>
      <c r="K9" s="1"/>
      <c r="L9" s="1"/>
      <c r="M9" s="219"/>
      <c r="N9" s="236">
        <f>B9+F9</f>
        <v>1.0000000000000044</v>
      </c>
      <c r="P9">
        <f t="shared" ref="P9:S16" si="4">P8</f>
        <v>0.33095628447547337</v>
      </c>
      <c r="Q9">
        <f t="shared" si="4"/>
        <v>0.6690437155245279</v>
      </c>
      <c r="R9">
        <f t="shared" si="4"/>
        <v>1.3315964113986065</v>
      </c>
      <c r="S9">
        <f>A9*$J$4</f>
        <v>14.049918026015085</v>
      </c>
      <c r="T9" s="98">
        <f>SUM(C9:E9)</f>
        <v>3.4016578932606305</v>
      </c>
      <c r="U9" s="239">
        <f>B9</f>
        <v>0.46248555538994601</v>
      </c>
      <c r="V9" s="97">
        <f>F9</f>
        <v>0.53751444461005837</v>
      </c>
      <c r="W9" s="158">
        <f>B9-F9</f>
        <v>-7.502888922011236E-2</v>
      </c>
      <c r="X9" s="9">
        <f t="shared" si="0"/>
        <v>0.61584410588094363</v>
      </c>
      <c r="Y9" s="98">
        <f t="shared" si="1"/>
        <v>7.5520338845703465</v>
      </c>
      <c r="Z9" s="223">
        <f t="shared" si="2"/>
        <v>-6.9361897786894033</v>
      </c>
      <c r="AA9">
        <f>$A$6^A9</f>
        <v>343</v>
      </c>
      <c r="AB9">
        <f>SUM(AA7:AA9)</f>
        <v>399</v>
      </c>
      <c r="AC9">
        <f t="shared" si="3"/>
        <v>-1.7383934282429583E-2</v>
      </c>
    </row>
    <row r="10" spans="1:29" x14ac:dyDescent="0.25">
      <c r="A10" s="98">
        <v>4</v>
      </c>
      <c r="B10" s="97">
        <f>C10*B4</f>
        <v>0.47924606600663006</v>
      </c>
      <c r="C10" s="97">
        <f>1/(1-D4*B4/(1-D4*B4/(1-D4*B4)))</f>
        <v>1.4480645586355263</v>
      </c>
      <c r="D10" s="128">
        <f>C10*D4*C9</f>
        <v>1.3538481656139441</v>
      </c>
      <c r="E10" s="1">
        <f>D10*D4*C8</f>
        <v>1.1633852899795285</v>
      </c>
      <c r="F10" s="1">
        <f>E10*D4</f>
        <v>0.77835561699448408</v>
      </c>
      <c r="G10" s="1">
        <f>F10*D4</f>
        <v>0.52075393399337599</v>
      </c>
      <c r="H10" s="1"/>
      <c r="I10" s="1"/>
      <c r="J10" s="1"/>
      <c r="K10" s="1"/>
      <c r="L10" s="1"/>
      <c r="M10" s="219"/>
      <c r="N10" s="236">
        <f>B10+G10</f>
        <v>1.000000000000006</v>
      </c>
      <c r="P10">
        <f t="shared" si="4"/>
        <v>0.33095628447547337</v>
      </c>
      <c r="Q10">
        <f t="shared" si="4"/>
        <v>0.6690437155245279</v>
      </c>
      <c r="R10">
        <f t="shared" si="4"/>
        <v>1.3315964113986065</v>
      </c>
      <c r="S10">
        <f>A10*$J$4</f>
        <v>18.733224034686781</v>
      </c>
      <c r="T10" s="98">
        <f>SUM(C10:F10)</f>
        <v>4.7436536312234834</v>
      </c>
      <c r="U10" s="239">
        <f>B10</f>
        <v>0.47924606600663006</v>
      </c>
      <c r="V10" s="97">
        <f>G10</f>
        <v>0.52075393399337599</v>
      </c>
      <c r="W10" s="158">
        <f>B10-G10</f>
        <v>-4.1507867986745939E-2</v>
      </c>
      <c r="X10" s="9">
        <f t="shared" si="0"/>
        <v>0.63816234167132824</v>
      </c>
      <c r="Y10" s="98">
        <f t="shared" si="1"/>
        <v>9.7554001124424055</v>
      </c>
      <c r="Z10" s="223">
        <f t="shared" si="2"/>
        <v>-9.1172377707710766</v>
      </c>
      <c r="AA10">
        <f>$A$6^A10</f>
        <v>2401</v>
      </c>
      <c r="AB10">
        <f>SUM(AA7:AA10)</f>
        <v>2800</v>
      </c>
      <c r="AC10">
        <f t="shared" si="3"/>
        <v>-3.256156346703956E-3</v>
      </c>
    </row>
    <row r="11" spans="1:29" x14ac:dyDescent="0.25">
      <c r="A11" s="98">
        <v>5</v>
      </c>
      <c r="B11" s="97">
        <f>C11*B4</f>
        <v>0.48715646030370835</v>
      </c>
      <c r="C11" s="97">
        <f>1/(1-D4*B4/(1-D4*B4/(1-D4*B4/(1-D4*B4))))</f>
        <v>1.4719661875458683</v>
      </c>
      <c r="D11" s="128">
        <f>C11*D4*C10</f>
        <v>1.426068063018894</v>
      </c>
      <c r="E11" s="1">
        <f>D11*D4*C9</f>
        <v>1.3332828427055694</v>
      </c>
      <c r="F11" s="1">
        <f>E11*D4*C8</f>
        <v>1.1457131501022828</v>
      </c>
      <c r="G11" s="1">
        <f>F11*D4</f>
        <v>0.76653218286974245</v>
      </c>
      <c r="H11" s="1">
        <f>G11*D4</f>
        <v>0.51284353969629937</v>
      </c>
      <c r="I11" s="1"/>
      <c r="J11" s="1"/>
      <c r="K11" s="1"/>
      <c r="L11" s="1"/>
      <c r="M11" s="219"/>
      <c r="N11" s="236">
        <f>B11+H11</f>
        <v>1.0000000000000078</v>
      </c>
      <c r="P11">
        <f t="shared" si="4"/>
        <v>0.33095628447547337</v>
      </c>
      <c r="Q11">
        <f t="shared" si="4"/>
        <v>0.6690437155245279</v>
      </c>
      <c r="R11">
        <f t="shared" si="4"/>
        <v>1.3315964113986065</v>
      </c>
      <c r="S11">
        <f>A11*$J$4</f>
        <v>23.416530043358478</v>
      </c>
      <c r="T11" s="98">
        <f>SUM(C11:G11)</f>
        <v>6.1435624262423563</v>
      </c>
      <c r="U11" s="239">
        <f>B11</f>
        <v>0.48715646030370835</v>
      </c>
      <c r="V11" s="97">
        <f>H11</f>
        <v>0.51284353969629937</v>
      </c>
      <c r="W11" s="158">
        <f>B11-H11</f>
        <v>-2.5687079392591017E-2</v>
      </c>
      <c r="X11" s="9">
        <f t="shared" si="0"/>
        <v>0.64869579433006574</v>
      </c>
      <c r="Y11" s="98">
        <f t="shared" si="1"/>
        <v>12.009016154840699</v>
      </c>
      <c r="Z11" s="223">
        <f t="shared" si="2"/>
        <v>-11.360320360510634</v>
      </c>
      <c r="AA11">
        <f>$A$6^A11</f>
        <v>16807</v>
      </c>
      <c r="AB11">
        <f>SUM(AA7:AA11)</f>
        <v>19607</v>
      </c>
      <c r="AC11">
        <f t="shared" si="3"/>
        <v>-5.7940125263990585E-4</v>
      </c>
    </row>
    <row r="12" spans="1:29" x14ac:dyDescent="0.25">
      <c r="A12" s="98">
        <v>6</v>
      </c>
      <c r="B12" s="97">
        <f>C12*B4</f>
        <v>0.49098131930250882</v>
      </c>
      <c r="C12" s="97">
        <f>1/(1-D4*B4/(1-D4*B4/(1-D4*B4/(1-D4*B4/(1-D4*B4)))))</f>
        <v>1.4835231791433006</v>
      </c>
      <c r="D12" s="128">
        <f>C12*D4*C11</f>
        <v>1.4609880574095386</v>
      </c>
      <c r="E12" s="1">
        <f>D12*D4*C10</f>
        <v>1.4154322475283312</v>
      </c>
      <c r="F12" s="1">
        <f>E12*D4*C9</f>
        <v>1.323339032392806</v>
      </c>
      <c r="G12" s="1">
        <f>F12*D4*C8</f>
        <v>1.1371682608465743</v>
      </c>
      <c r="H12" s="1">
        <f>G12*D4</f>
        <v>0.76081527841335761</v>
      </c>
      <c r="I12" s="1">
        <f>H12*D4</f>
        <v>0.50901868069750089</v>
      </c>
      <c r="J12" s="1"/>
      <c r="K12" s="1"/>
      <c r="L12" s="1"/>
      <c r="M12" s="219"/>
      <c r="N12" s="236">
        <f>B12+I12</f>
        <v>1.0000000000000098</v>
      </c>
      <c r="P12">
        <f t="shared" si="4"/>
        <v>0.33095628447547337</v>
      </c>
      <c r="Q12">
        <f t="shared" si="4"/>
        <v>0.6690437155245279</v>
      </c>
      <c r="R12">
        <f t="shared" si="4"/>
        <v>1.3315964113986065</v>
      </c>
      <c r="S12">
        <f>A12*$J$4</f>
        <v>28.09983605203017</v>
      </c>
      <c r="T12" s="98">
        <f>SUM(C12:H12)</f>
        <v>7.5812660557339084</v>
      </c>
      <c r="U12" s="239">
        <f>B12</f>
        <v>0.49098131930250882</v>
      </c>
      <c r="V12" s="97">
        <f>I12</f>
        <v>0.50901868069750089</v>
      </c>
      <c r="W12" s="158">
        <f>B12-I12</f>
        <v>-1.8037361394992069E-2</v>
      </c>
      <c r="X12" s="9">
        <f t="shared" si="0"/>
        <v>0.65378896284697408</v>
      </c>
      <c r="Y12" s="98">
        <f t="shared" si="1"/>
        <v>14.303341475020469</v>
      </c>
      <c r="Z12" s="223">
        <f t="shared" si="2"/>
        <v>-13.649552512173495</v>
      </c>
      <c r="AA12">
        <f>$A$6^A12</f>
        <v>117649</v>
      </c>
      <c r="AB12">
        <f>SUM(AA7:AA12)</f>
        <v>137256</v>
      </c>
      <c r="AC12">
        <f t="shared" si="3"/>
        <v>-9.9445944163996437E-5</v>
      </c>
    </row>
    <row r="13" spans="1:29" x14ac:dyDescent="0.25">
      <c r="A13" s="98">
        <v>7</v>
      </c>
      <c r="B13" s="97">
        <f>C13*B4</f>
        <v>0.49285235078045275</v>
      </c>
      <c r="C13" s="97">
        <f>1/(1-D4*B4/(1-D4*B4/(1-D4*B4/(1-D4*B4/(1-D4*B4/(1-D4*B4))))))</f>
        <v>1.4891765888705377</v>
      </c>
      <c r="D13" s="128">
        <f>C13*D4*C12</f>
        <v>1.4780701011489323</v>
      </c>
      <c r="E13" s="1">
        <f>D13*D4*C11</f>
        <v>1.4556178131572746</v>
      </c>
      <c r="F13" s="1">
        <f>E13*D4*C10</f>
        <v>1.4102294555868038</v>
      </c>
      <c r="G13" s="1">
        <f>F13*D4*C9</f>
        <v>1.3184747531836352</v>
      </c>
      <c r="H13" s="1">
        <f>G13*D4*C8</f>
        <v>1.132988301068192</v>
      </c>
      <c r="I13" s="1">
        <f>H13*D4</f>
        <v>0.7580187025924856</v>
      </c>
      <c r="J13" s="1">
        <f>I13*D4</f>
        <v>0.50714764921955868</v>
      </c>
      <c r="K13" s="1"/>
      <c r="L13" s="1"/>
      <c r="M13" s="219"/>
      <c r="N13" s="236">
        <f>B13+J13</f>
        <v>1.0000000000000115</v>
      </c>
      <c r="P13">
        <f t="shared" si="4"/>
        <v>0.33095628447547337</v>
      </c>
      <c r="Q13">
        <f t="shared" si="4"/>
        <v>0.6690437155245279</v>
      </c>
      <c r="R13">
        <f t="shared" si="4"/>
        <v>1.3315964113986065</v>
      </c>
      <c r="S13">
        <f>A13*$J$4</f>
        <v>32.78314206070187</v>
      </c>
      <c r="T13" s="98">
        <f>SUM(C13:I13)</f>
        <v>9.0425757156078621</v>
      </c>
      <c r="U13" s="239">
        <f>B13</f>
        <v>0.49285235078045275</v>
      </c>
      <c r="V13" s="97">
        <f>J13</f>
        <v>0.50714764921955868</v>
      </c>
      <c r="W13" s="158">
        <f>B13-J13</f>
        <v>-1.429529843910593E-2</v>
      </c>
      <c r="X13" s="9">
        <f t="shared" si="0"/>
        <v>0.65628042164861811</v>
      </c>
      <c r="Y13" s="98">
        <f t="shared" si="1"/>
        <v>16.625893430115791</v>
      </c>
      <c r="Z13" s="223">
        <f t="shared" si="2"/>
        <v>-15.969613008467173</v>
      </c>
      <c r="AA13">
        <f>$A$6^A13</f>
        <v>823543</v>
      </c>
      <c r="AB13">
        <f>SUM(AA7:AA13)</f>
        <v>960799</v>
      </c>
      <c r="AC13">
        <f t="shared" si="3"/>
        <v>-1.6621179880981528E-5</v>
      </c>
    </row>
    <row r="14" spans="1:29" x14ac:dyDescent="0.25">
      <c r="A14" s="98">
        <v>8</v>
      </c>
      <c r="B14" s="97">
        <f>C14*B4</f>
        <v>0.49377281936253836</v>
      </c>
      <c r="C14" s="97">
        <f>1/(1-D4*B4/(1-D4*B4/(1-D4*B4/(1-D4*B4/(1-D4*B4/(1-D4*B4/(1-D4*B4)))))))</f>
        <v>1.4919578280409751</v>
      </c>
      <c r="D14" s="128">
        <f>C14*D4*C13</f>
        <v>1.4864737462854654</v>
      </c>
      <c r="E14" s="1">
        <f>D14*D4*C12</f>
        <v>1.4753874167426877</v>
      </c>
      <c r="F14" s="1">
        <f>E14*D4*C11</f>
        <v>1.4529758794588838</v>
      </c>
      <c r="G14" s="1">
        <f>F14*D4*C10</f>
        <v>1.4076699013635035</v>
      </c>
      <c r="H14" s="1">
        <f>G14*D4*C9</f>
        <v>1.3160817329489092</v>
      </c>
      <c r="I14" s="1">
        <f>H14*D4*C8</f>
        <v>1.1309319371343227</v>
      </c>
      <c r="J14" s="1">
        <f>I14*D4</f>
        <v>0.7566429052256991</v>
      </c>
      <c r="K14" s="1">
        <f>J14*D4</f>
        <v>0.50622718063747496</v>
      </c>
      <c r="L14" s="1"/>
      <c r="M14" s="219"/>
      <c r="N14" s="236">
        <f>B14+K14</f>
        <v>1.0000000000000133</v>
      </c>
      <c r="P14">
        <f t="shared" si="4"/>
        <v>0.33095628447547337</v>
      </c>
      <c r="Q14">
        <f t="shared" si="4"/>
        <v>0.6690437155245279</v>
      </c>
      <c r="R14">
        <f t="shared" si="4"/>
        <v>1.3315964113986065</v>
      </c>
      <c r="S14">
        <f>A14*$J$4</f>
        <v>37.466448069373563</v>
      </c>
      <c r="T14" s="98">
        <f>SUM(C14:J14)</f>
        <v>10.518121347200445</v>
      </c>
      <c r="U14" s="239">
        <f>B14</f>
        <v>0.49377281936253836</v>
      </c>
      <c r="V14" s="97">
        <f>K14</f>
        <v>0.50622718063747496</v>
      </c>
      <c r="W14" s="158">
        <f>B14-K14</f>
        <v>-1.2454361274936598E-2</v>
      </c>
      <c r="X14" s="9">
        <f t="shared" si="0"/>
        <v>0.65750611430932848</v>
      </c>
      <c r="Y14" s="98">
        <f t="shared" si="1"/>
        <v>18.966534374659346</v>
      </c>
      <c r="Z14" s="223">
        <f t="shared" si="2"/>
        <v>-18.309028260350019</v>
      </c>
      <c r="AA14">
        <f>$A$6^A14</f>
        <v>5764801</v>
      </c>
      <c r="AB14">
        <f>SUM(AA7:AA14)</f>
        <v>6725600</v>
      </c>
      <c r="AC14">
        <f t="shared" si="3"/>
        <v>-2.7222892025023818E-6</v>
      </c>
    </row>
    <row r="15" spans="1:29" x14ac:dyDescent="0.25">
      <c r="A15" s="98">
        <v>9</v>
      </c>
      <c r="B15" s="97">
        <f>C15*B4</f>
        <v>0.49422691403284524</v>
      </c>
      <c r="C15" s="97">
        <f>1/(1-D4*B4/(1-D4*B4/(1-D4*B4/(1-D4*B4/(1-D4*B4/(1-D4*B4/(1-D4*B4/(1-D4*B4))))))))</f>
        <v>1.4933298964729935</v>
      </c>
      <c r="D15" s="128">
        <f>C15*D4*C14</f>
        <v>1.490619515670667</v>
      </c>
      <c r="E15" s="1">
        <f>D15*D4*C13</f>
        <v>1.4851403532327916</v>
      </c>
      <c r="F15" s="1">
        <f>E15*D4*C12</f>
        <v>1.474063968322288</v>
      </c>
      <c r="G15" s="1">
        <f>F15*D4*C11</f>
        <v>1.4516725345809711</v>
      </c>
      <c r="H15" s="1">
        <f>G15*D4*C10</f>
        <v>1.4064071967435083</v>
      </c>
      <c r="I15" s="1">
        <f>H15*D4*C9</f>
        <v>1.3149011845242564</v>
      </c>
      <c r="J15" s="1">
        <f>I15*D4*C8</f>
        <v>1.1299174713277182</v>
      </c>
      <c r="K15" s="1">
        <f>J15*D4</f>
        <v>0.75596418325317583</v>
      </c>
      <c r="L15" s="1">
        <f>K15*D4</f>
        <v>0.50577308596716986</v>
      </c>
      <c r="M15" s="219"/>
      <c r="N15" s="236">
        <f>B15+L15</f>
        <v>1.0000000000000151</v>
      </c>
      <c r="P15">
        <f t="shared" si="4"/>
        <v>0.33095628447547337</v>
      </c>
      <c r="Q15">
        <f t="shared" si="4"/>
        <v>0.6690437155245279</v>
      </c>
      <c r="R15">
        <f t="shared" si="4"/>
        <v>1.3315964113986065</v>
      </c>
      <c r="S15">
        <f>A15*$J$4</f>
        <v>42.149754078045255</v>
      </c>
      <c r="T15" s="98">
        <f>SUM(C15:K15)</f>
        <v>12.002016304128372</v>
      </c>
      <c r="U15" s="239">
        <f>B15</f>
        <v>0.49422691403284524</v>
      </c>
      <c r="V15" s="97">
        <f>L15</f>
        <v>0.50577308596716986</v>
      </c>
      <c r="W15" s="158">
        <f>B15-L15</f>
        <v>-1.1546171934324612E-2</v>
      </c>
      <c r="X15" s="9">
        <f t="shared" si="0"/>
        <v>0.65811078514274435</v>
      </c>
      <c r="Y15" s="98">
        <f t="shared" si="1"/>
        <v>21.318211192810249</v>
      </c>
      <c r="Z15" s="223">
        <f t="shared" si="2"/>
        <v>-20.660100407667507</v>
      </c>
      <c r="AA15">
        <f>$A$6^A15</f>
        <v>40353607</v>
      </c>
      <c r="AB15">
        <f>SUM(AA7:AA15)</f>
        <v>47079207</v>
      </c>
      <c r="AC15">
        <f t="shared" si="3"/>
        <v>-4.3883705194243197E-7</v>
      </c>
    </row>
    <row r="16" spans="1:29" ht="16.5" thickBot="1" x14ac:dyDescent="0.3">
      <c r="A16" s="99">
        <v>10</v>
      </c>
      <c r="B16" s="129">
        <f>C16*B4</f>
        <v>0.49445124030052706</v>
      </c>
      <c r="C16" s="129">
        <f>1/(1-D4*B4/(1-D4*B4/(1-D4*B4/(1-D4*B4/(1-D4*B4/(1-D4*B4/(1-D4*B4/(1-D4*B4/(1-D4*B4)))))))))</f>
        <v>1.4940077088554879</v>
      </c>
      <c r="D16" s="136">
        <f>C16*D4*C15</f>
        <v>1.4926675577060937</v>
      </c>
      <c r="E16" s="109">
        <f>D16*D4*C14</f>
        <v>1.489958379042881</v>
      </c>
      <c r="F16" s="109">
        <f>E16*D4*C13</f>
        <v>1.4844816467858393</v>
      </c>
      <c r="G16" s="109">
        <f>F16*D4*C12</f>
        <v>1.473410174600341</v>
      </c>
      <c r="H16" s="109">
        <f>G16*D4*C11</f>
        <v>1.4510286721639878</v>
      </c>
      <c r="I16" s="109">
        <f>H16*D4*C10</f>
        <v>1.4057834109272263</v>
      </c>
      <c r="J16" s="109">
        <f>I16*D4*C9</f>
        <v>1.3143179845018036</v>
      </c>
      <c r="K16" s="109">
        <f>J16*D4*C8</f>
        <v>1.1294163173988878</v>
      </c>
      <c r="L16" s="109">
        <f>K16*D4</f>
        <v>0.75562888936658146</v>
      </c>
      <c r="M16" s="221">
        <f>L16*D4</f>
        <v>0.50554875969949009</v>
      </c>
      <c r="N16" s="237">
        <f>B16+M16</f>
        <v>1.0000000000000171</v>
      </c>
      <c r="P16">
        <f t="shared" si="4"/>
        <v>0.33095628447547337</v>
      </c>
      <c r="Q16">
        <f t="shared" si="4"/>
        <v>0.6690437155245279</v>
      </c>
      <c r="R16">
        <f t="shared" si="4"/>
        <v>1.3315964113986065</v>
      </c>
      <c r="S16">
        <f>A16*$J$4</f>
        <v>46.833060086716955</v>
      </c>
      <c r="T16" s="99">
        <f>SUM(C16:L16)</f>
        <v>13.49070074134913</v>
      </c>
      <c r="U16" s="415">
        <f>B16</f>
        <v>0.49445124030052706</v>
      </c>
      <c r="V16" s="129">
        <f>M16</f>
        <v>0.50554875969949009</v>
      </c>
      <c r="W16" s="159">
        <f>B16-M16</f>
        <v>-1.1097519398963029E-2</v>
      </c>
      <c r="X16" s="10">
        <f t="shared" si="0"/>
        <v>0.65840949719577191</v>
      </c>
      <c r="Y16" s="99">
        <f t="shared" si="1"/>
        <v>23.676395439771451</v>
      </c>
      <c r="Z16" s="224">
        <f t="shared" si="2"/>
        <v>-23.017985942575677</v>
      </c>
      <c r="AA16">
        <f>$A$6^A16</f>
        <v>282475249</v>
      </c>
      <c r="AB16">
        <f>SUM(AA7:AA16)</f>
        <v>329554456</v>
      </c>
      <c r="AC16">
        <f t="shared" si="3"/>
        <v>-6.9845773660471081E-8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49" priority="13" operator="lessThanOrEqual">
      <formula>0</formula>
    </cfRule>
    <cfRule type="cellIs" dxfId="48" priority="14" operator="greaterThan">
      <formula>0</formula>
    </cfRule>
  </conditionalFormatting>
  <conditionalFormatting sqref="X7:Y16">
    <cfRule type="cellIs" dxfId="47" priority="1" operator="lessThanOrEqual">
      <formula>0</formula>
    </cfRule>
    <cfRule type="cellIs" dxfId="4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Analysis!W45</f>
        <v>0.33712158991080698</v>
      </c>
      <c r="C2" s="133" t="s">
        <v>123</v>
      </c>
      <c r="D2" s="138">
        <f>Analysis!X45</f>
        <v>0.66287841008919457</v>
      </c>
      <c r="E2" t="s">
        <v>93</v>
      </c>
      <c r="F2">
        <f>B2+D2</f>
        <v>1.0000000000000016</v>
      </c>
      <c r="G2" s="133" t="s">
        <v>46</v>
      </c>
      <c r="H2" s="138">
        <f>Analysis!Z45</f>
        <v>1.3564024023344727</v>
      </c>
      <c r="I2" t="s">
        <v>142</v>
      </c>
      <c r="J2" s="149">
        <f>Analysis!AA45</f>
        <v>5.3030272807135566</v>
      </c>
      <c r="K2" t="s">
        <v>47</v>
      </c>
      <c r="L2" s="149">
        <f>H2*B2-J2*D2</f>
        <v>-3.0579897580651916</v>
      </c>
      <c r="N2"/>
      <c r="O2"/>
    </row>
    <row r="4" spans="1:29" x14ac:dyDescent="0.25">
      <c r="A4" t="s">
        <v>120</v>
      </c>
      <c r="B4">
        <f>$B$2</f>
        <v>0.33712158991080698</v>
      </c>
      <c r="C4" t="s">
        <v>121</v>
      </c>
      <c r="D4">
        <f>$D$2</f>
        <v>0.66287841008919457</v>
      </c>
      <c r="E4" t="s">
        <v>129</v>
      </c>
      <c r="F4">
        <f>D4+B4</f>
        <v>1.0000000000000016</v>
      </c>
      <c r="G4" t="s">
        <v>46</v>
      </c>
      <c r="H4">
        <f>H2</f>
        <v>1.3564024023344727</v>
      </c>
      <c r="I4" t="s">
        <v>142</v>
      </c>
      <c r="J4">
        <f>J2</f>
        <v>5.3030272807135566</v>
      </c>
      <c r="K4" t="s">
        <v>47</v>
      </c>
      <c r="L4">
        <f>B4*H4-D4*J4</f>
        <v>-3.0579897580651916</v>
      </c>
    </row>
    <row r="5" spans="1:29" ht="16.5" thickBot="1" x14ac:dyDescent="0.3"/>
    <row r="6" spans="1:29" ht="16.5" thickBot="1" x14ac:dyDescent="0.3">
      <c r="A6" s="102">
        <v>8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0.33712158991080698</v>
      </c>
      <c r="C7" s="95">
        <v>1</v>
      </c>
      <c r="D7" s="22">
        <f>C7*D4</f>
        <v>0.66287841008919457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1.0000000000000016</v>
      </c>
      <c r="P7">
        <f>B4</f>
        <v>0.33712158991080698</v>
      </c>
      <c r="Q7">
        <f>D4</f>
        <v>0.66287841008919457</v>
      </c>
      <c r="R7">
        <f>H4</f>
        <v>1.3564024023344727</v>
      </c>
      <c r="S7">
        <f>A7*$J$4</f>
        <v>5.3030272807135566</v>
      </c>
      <c r="T7" s="239">
        <f>SUM(C7)</f>
        <v>1</v>
      </c>
      <c r="U7" s="100">
        <f>B7</f>
        <v>0.33712158991080698</v>
      </c>
      <c r="V7" s="95">
        <f>D7</f>
        <v>0.66287841008919457</v>
      </c>
      <c r="W7" s="157">
        <f>B7-D7</f>
        <v>-0.32575682017838758</v>
      </c>
      <c r="X7" s="57">
        <f>U7*R7</f>
        <v>0.45727253443383553</v>
      </c>
      <c r="Y7" s="100">
        <f>S7*V7</f>
        <v>3.5152622924990271</v>
      </c>
      <c r="Z7" s="222">
        <f>X7-Y7</f>
        <v>-3.0579897580651916</v>
      </c>
      <c r="AA7">
        <f>$A$6^A7</f>
        <v>8</v>
      </c>
      <c r="AB7">
        <f>SUM(AA7)</f>
        <v>8</v>
      </c>
      <c r="AC7">
        <f>Z7/AB7</f>
        <v>-0.38224871975814895</v>
      </c>
    </row>
    <row r="8" spans="1:29" x14ac:dyDescent="0.25">
      <c r="A8" s="98">
        <v>2</v>
      </c>
      <c r="B8" s="97">
        <f>C8*B4</f>
        <v>0.4341388750055219</v>
      </c>
      <c r="C8" s="97">
        <f>1/(1-B4*D4)</f>
        <v>1.2877812872215719</v>
      </c>
      <c r="D8" s="128">
        <f>C8*D4</f>
        <v>0.85364241221605197</v>
      </c>
      <c r="E8" s="1">
        <f>D8*D4</f>
        <v>0.56586112499448138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1.0000000000000033</v>
      </c>
      <c r="P8">
        <f>P7</f>
        <v>0.33712158991080698</v>
      </c>
      <c r="Q8">
        <f>Q7</f>
        <v>0.66287841008919457</v>
      </c>
      <c r="R8">
        <f>R7</f>
        <v>1.3564024023344727</v>
      </c>
      <c r="S8">
        <f>A8*$J$4</f>
        <v>10.606054561427113</v>
      </c>
      <c r="T8" s="98">
        <f>SUM(C8:D8)</f>
        <v>2.1414236994376239</v>
      </c>
      <c r="U8" s="239">
        <f>B8</f>
        <v>0.4341388750055219</v>
      </c>
      <c r="V8" s="97">
        <f>E8</f>
        <v>0.56586112499448138</v>
      </c>
      <c r="W8" s="158">
        <f>B8-E8</f>
        <v>-0.13172224998895948</v>
      </c>
      <c r="X8" s="9">
        <f t="shared" ref="X8:X16" si="0">U8*R8</f>
        <v>0.58886701300427524</v>
      </c>
      <c r="Y8" s="98">
        <f t="shared" ref="Y8:Y16" si="1">S8*V8</f>
        <v>6.001553965881997</v>
      </c>
      <c r="Z8" s="223">
        <f t="shared" ref="Z8:Z16" si="2">X8-Y8</f>
        <v>-5.4126869528777215</v>
      </c>
      <c r="AA8">
        <f>$A$6^A8</f>
        <v>64</v>
      </c>
      <c r="AB8">
        <f>SUM(AA7:AA8)</f>
        <v>72</v>
      </c>
      <c r="AC8">
        <f t="shared" ref="AC8:AC16" si="3">Z8/AB8</f>
        <v>-7.5176207678857243E-2</v>
      </c>
    </row>
    <row r="9" spans="1:29" x14ac:dyDescent="0.25">
      <c r="A9" s="98">
        <v>3</v>
      </c>
      <c r="B9" s="97">
        <f>C9*B4</f>
        <v>0.47333997810260547</v>
      </c>
      <c r="C9" s="97">
        <f>1/(1-D4*B4/(1-D4*B4))</f>
        <v>1.4040630807058014</v>
      </c>
      <c r="D9" s="128">
        <f>C9*D4*C8</f>
        <v>1.1985677951172016</v>
      </c>
      <c r="E9" s="1">
        <f>D9*(D4)</f>
        <v>0.79450471441140214</v>
      </c>
      <c r="F9" s="1">
        <f>E9*D4</f>
        <v>0.5266600218973998</v>
      </c>
      <c r="G9" s="1"/>
      <c r="H9" s="1"/>
      <c r="I9" s="1"/>
      <c r="J9" s="1"/>
      <c r="K9" s="1"/>
      <c r="L9" s="1"/>
      <c r="M9" s="219"/>
      <c r="N9" s="236">
        <f>B9+F9</f>
        <v>1.0000000000000053</v>
      </c>
      <c r="P9">
        <f t="shared" ref="P9:S16" si="4">P8</f>
        <v>0.33712158991080698</v>
      </c>
      <c r="Q9">
        <f t="shared" si="4"/>
        <v>0.66287841008919457</v>
      </c>
      <c r="R9">
        <f t="shared" si="4"/>
        <v>1.3564024023344727</v>
      </c>
      <c r="S9">
        <f>A9*$J$4</f>
        <v>15.909081842140669</v>
      </c>
      <c r="T9" s="98">
        <f>SUM(C9:E9)</f>
        <v>3.3971355902344049</v>
      </c>
      <c r="U9" s="239">
        <f>B9</f>
        <v>0.47333997810260547</v>
      </c>
      <c r="V9" s="97">
        <f>F9</f>
        <v>0.5266600218973998</v>
      </c>
      <c r="W9" s="158">
        <f>B9-F9</f>
        <v>-5.3320043794794325E-2</v>
      </c>
      <c r="X9" s="9">
        <f t="shared" si="0"/>
        <v>0.64203948341932082</v>
      </c>
      <c r="Y9" s="98">
        <f t="shared" si="1"/>
        <v>8.3786773913493295</v>
      </c>
      <c r="Z9" s="223">
        <f t="shared" si="2"/>
        <v>-7.7366379079300085</v>
      </c>
      <c r="AA9">
        <f>$A$6^A9</f>
        <v>512</v>
      </c>
      <c r="AB9">
        <f>SUM(AA7:AA9)</f>
        <v>584</v>
      </c>
      <c r="AC9">
        <f t="shared" si="3"/>
        <v>-1.3247667650565084E-2</v>
      </c>
    </row>
    <row r="10" spans="1:29" x14ac:dyDescent="0.25">
      <c r="A10" s="98">
        <v>4</v>
      </c>
      <c r="B10" s="97">
        <f>C10*B4</f>
        <v>0.4912639253152859</v>
      </c>
      <c r="C10" s="97">
        <f>1/(1-D4*B4/(1-D4*B4/(1-D4*B4)))</f>
        <v>1.4572306847664687</v>
      </c>
      <c r="D10" s="128">
        <f>C10*D4*C9</f>
        <v>1.3562782641344306</v>
      </c>
      <c r="E10" s="1">
        <f>D10*D4*C8</f>
        <v>1.1577766490319152</v>
      </c>
      <c r="F10" s="1">
        <f>E10*D4</f>
        <v>0.76746514434867141</v>
      </c>
      <c r="G10" s="1">
        <f>F10*D4</f>
        <v>0.50873607468472148</v>
      </c>
      <c r="H10" s="1"/>
      <c r="I10" s="1"/>
      <c r="J10" s="1"/>
      <c r="K10" s="1"/>
      <c r="L10" s="1"/>
      <c r="M10" s="219"/>
      <c r="N10" s="236">
        <f>B10+G10</f>
        <v>1.0000000000000073</v>
      </c>
      <c r="P10">
        <f t="shared" si="4"/>
        <v>0.33712158991080698</v>
      </c>
      <c r="Q10">
        <f t="shared" si="4"/>
        <v>0.66287841008919457</v>
      </c>
      <c r="R10">
        <f t="shared" si="4"/>
        <v>1.3564024023344727</v>
      </c>
      <c r="S10">
        <f>A10*$J$4</f>
        <v>21.212109122854226</v>
      </c>
      <c r="T10" s="98">
        <f>SUM(C10:F10)</f>
        <v>4.7387507422814856</v>
      </c>
      <c r="U10" s="239">
        <f>B10</f>
        <v>0.4912639253152859</v>
      </c>
      <c r="V10" s="97">
        <f>G10</f>
        <v>0.50873607468472148</v>
      </c>
      <c r="W10" s="158">
        <f>B10-G10</f>
        <v>-1.7472149369435586E-2</v>
      </c>
      <c r="X10" s="9">
        <f t="shared" si="0"/>
        <v>0.66635156847791677</v>
      </c>
      <c r="Y10" s="98">
        <f t="shared" si="1"/>
        <v>10.791365130944829</v>
      </c>
      <c r="Z10" s="223">
        <f t="shared" si="2"/>
        <v>-10.125013562466913</v>
      </c>
      <c r="AA10">
        <f>$A$6^A10</f>
        <v>4096</v>
      </c>
      <c r="AB10">
        <f>SUM(AA7:AA10)</f>
        <v>4680</v>
      </c>
      <c r="AC10">
        <f t="shared" si="3"/>
        <v>-2.163464436424554E-3</v>
      </c>
    </row>
    <row r="11" spans="1:29" x14ac:dyDescent="0.25">
      <c r="A11" s="98">
        <v>5</v>
      </c>
      <c r="B11" s="97">
        <f>C11*B4</f>
        <v>0.49991950014871933</v>
      </c>
      <c r="C11" s="97">
        <f>1/(1-D4*B4/(1-D4*B4/(1-D4*B4/(1-D4*B4))))</f>
        <v>1.4829056195451147</v>
      </c>
      <c r="D11" s="128">
        <f>C11*D4*C10</f>
        <v>1.4324375358839463</v>
      </c>
      <c r="E11" s="1">
        <f>D11*D4*C9</f>
        <v>1.3332027076831865</v>
      </c>
      <c r="F11" s="1">
        <f>E11*D4*C8</f>
        <v>1.1380783753596473</v>
      </c>
      <c r="G11" s="1">
        <f>F11*D4</f>
        <v>0.75440758401529662</v>
      </c>
      <c r="H11" s="1">
        <f>G11*D4</f>
        <v>0.50008049985129033</v>
      </c>
      <c r="I11" s="1"/>
      <c r="J11" s="1"/>
      <c r="K11" s="1"/>
      <c r="L11" s="1"/>
      <c r="M11" s="219"/>
      <c r="N11" s="236">
        <f>B11+H11</f>
        <v>1.0000000000000098</v>
      </c>
      <c r="P11">
        <f t="shared" si="4"/>
        <v>0.33712158991080698</v>
      </c>
      <c r="Q11">
        <f t="shared" si="4"/>
        <v>0.66287841008919457</v>
      </c>
      <c r="R11">
        <f t="shared" si="4"/>
        <v>1.3564024023344727</v>
      </c>
      <c r="S11">
        <f>A11*$J$4</f>
        <v>26.515136403567784</v>
      </c>
      <c r="T11" s="98">
        <f>SUM(C11:G11)</f>
        <v>6.1410318224871911</v>
      </c>
      <c r="U11" s="239">
        <f>B11</f>
        <v>0.49991950014871933</v>
      </c>
      <c r="V11" s="97">
        <f>H11</f>
        <v>0.50008049985129033</v>
      </c>
      <c r="W11" s="158">
        <f>B11-H11</f>
        <v>-1.6099970257099638E-4</v>
      </c>
      <c r="X11" s="9">
        <f t="shared" si="0"/>
        <v>0.6780920109755717</v>
      </c>
      <c r="Y11" s="98">
        <f t="shared" si="1"/>
        <v>13.259702666321322</v>
      </c>
      <c r="Z11" s="223">
        <f t="shared" si="2"/>
        <v>-12.581610655345751</v>
      </c>
      <c r="AA11">
        <f>$A$6^A11</f>
        <v>32768</v>
      </c>
      <c r="AB11">
        <f>SUM(AA7:AA11)</f>
        <v>37448</v>
      </c>
      <c r="AC11">
        <f t="shared" si="3"/>
        <v>-3.3597550350741699E-4</v>
      </c>
    </row>
    <row r="12" spans="1:29" x14ac:dyDescent="0.25">
      <c r="A12" s="98">
        <v>6</v>
      </c>
      <c r="B12" s="97">
        <f>C12*B4</f>
        <v>0.50420947058739274</v>
      </c>
      <c r="C12" s="97">
        <f>1/(1-D4*B4/(1-D4*B4/(1-D4*B4/(1-D4*B4/(1-D4*B4)))))</f>
        <v>1.4956309108556132</v>
      </c>
      <c r="D12" s="128">
        <f>C12*D4*C11</f>
        <v>1.4701844251112588</v>
      </c>
      <c r="E12" s="1">
        <f>D12*D4*C10</f>
        <v>1.4201492849203261</v>
      </c>
      <c r="F12" s="1">
        <f>E12*D4*C9</f>
        <v>1.3217657486207592</v>
      </c>
      <c r="G12" s="1">
        <f>F12*D4*C8</f>
        <v>1.1283153020371808</v>
      </c>
      <c r="H12" s="1">
        <f>G12*D4</f>
        <v>0.74793585349371572</v>
      </c>
      <c r="I12" s="1">
        <f>H12*D4</f>
        <v>0.49579052941261903</v>
      </c>
      <c r="J12" s="1"/>
      <c r="K12" s="1"/>
      <c r="L12" s="1"/>
      <c r="M12" s="219"/>
      <c r="N12" s="236">
        <f>B12+I12</f>
        <v>1.0000000000000118</v>
      </c>
      <c r="P12">
        <f t="shared" si="4"/>
        <v>0.33712158991080698</v>
      </c>
      <c r="Q12">
        <f t="shared" si="4"/>
        <v>0.66287841008919457</v>
      </c>
      <c r="R12">
        <f t="shared" si="4"/>
        <v>1.3564024023344727</v>
      </c>
      <c r="S12">
        <f>A12*$J$4</f>
        <v>31.818163684281338</v>
      </c>
      <c r="T12" s="98">
        <f>SUM(C12:H12)</f>
        <v>7.5839815250388538</v>
      </c>
      <c r="U12" s="239">
        <f>B12</f>
        <v>0.50420947058739274</v>
      </c>
      <c r="V12" s="97">
        <f>I12</f>
        <v>0.49579052941261903</v>
      </c>
      <c r="W12" s="158">
        <f>B12-I12</f>
        <v>8.4189411747737086E-3</v>
      </c>
      <c r="X12" s="9">
        <f t="shared" si="0"/>
        <v>0.68391093718453222</v>
      </c>
      <c r="Y12" s="98">
        <f t="shared" si="1"/>
        <v>15.775144217967213</v>
      </c>
      <c r="Z12" s="223">
        <f t="shared" si="2"/>
        <v>-15.091233280782681</v>
      </c>
      <c r="AA12">
        <f>$A$6^A12</f>
        <v>262144</v>
      </c>
      <c r="AB12">
        <f>SUM(AA7:AA12)</f>
        <v>299592</v>
      </c>
      <c r="AC12">
        <f t="shared" si="3"/>
        <v>-5.0372617696008842E-5</v>
      </c>
    </row>
    <row r="13" spans="1:29" x14ac:dyDescent="0.25">
      <c r="A13" s="98">
        <v>7</v>
      </c>
      <c r="B13" s="97">
        <f>C13*B4</f>
        <v>0.50636311833846881</v>
      </c>
      <c r="C13" s="97">
        <f>1/(1-D4*B4/(1-D4*B4/(1-D4*B4/(1-D4*B4/(1-D4*B4/(1-D4*B4))))))</f>
        <v>1.5020192520818332</v>
      </c>
      <c r="D13" s="128">
        <f>C13*D4*C12</f>
        <v>1.4891340902095698</v>
      </c>
      <c r="E13" s="1">
        <f>D13*D4*C11</f>
        <v>1.4637981405959901</v>
      </c>
      <c r="F13" s="1">
        <f>E13*D4*C10</f>
        <v>1.4139803463621787</v>
      </c>
      <c r="G13" s="1">
        <f>F13*D4*C9</f>
        <v>1.3160241749861517</v>
      </c>
      <c r="H13" s="1">
        <f>G13*D4*C8</f>
        <v>1.1234140512698183</v>
      </c>
      <c r="I13" s="1">
        <f>H13*D4</f>
        <v>0.74468692017759808</v>
      </c>
      <c r="J13" s="1">
        <f>I13*D4</f>
        <v>0.49363688166154518</v>
      </c>
      <c r="K13" s="1"/>
      <c r="L13" s="1"/>
      <c r="M13" s="219"/>
      <c r="N13" s="236">
        <f>B13+J13</f>
        <v>1.000000000000014</v>
      </c>
      <c r="P13">
        <f t="shared" si="4"/>
        <v>0.33712158991080698</v>
      </c>
      <c r="Q13">
        <f t="shared" si="4"/>
        <v>0.66287841008919457</v>
      </c>
      <c r="R13">
        <f t="shared" si="4"/>
        <v>1.3564024023344727</v>
      </c>
      <c r="S13">
        <f>A13*$J$4</f>
        <v>37.121190964994895</v>
      </c>
      <c r="T13" s="98">
        <f>SUM(C13:I13)</f>
        <v>9.0530569756831394</v>
      </c>
      <c r="U13" s="239">
        <f>B13</f>
        <v>0.50636311833846881</v>
      </c>
      <c r="V13" s="97">
        <f>J13</f>
        <v>0.49363688166154518</v>
      </c>
      <c r="W13" s="158">
        <f>B13-J13</f>
        <v>1.272623667692363E-2</v>
      </c>
      <c r="X13" s="9">
        <f t="shared" si="0"/>
        <v>0.68683215016787402</v>
      </c>
      <c r="Y13" s="98">
        <f t="shared" si="1"/>
        <v>18.324388951522806</v>
      </c>
      <c r="Z13" s="223">
        <f t="shared" si="2"/>
        <v>-17.637556801354933</v>
      </c>
      <c r="AA13">
        <f>$A$6^A13</f>
        <v>2097152</v>
      </c>
      <c r="AB13">
        <f>SUM(AA7:AA13)</f>
        <v>2396744</v>
      </c>
      <c r="AC13">
        <f t="shared" si="3"/>
        <v>-7.3589656639820244E-6</v>
      </c>
    </row>
    <row r="14" spans="1:29" x14ac:dyDescent="0.25">
      <c r="A14" s="98">
        <v>8</v>
      </c>
      <c r="B14" s="97">
        <f>C14*B4</f>
        <v>0.5074512422787385</v>
      </c>
      <c r="C14" s="97">
        <f>1/(1-D4*B4/(1-D4*B4/(1-D4*B4/(1-D4*B4/(1-D4*B4/(1-D4*B4/(1-D4*B4)))))))</f>
        <v>1.5052469419505172</v>
      </c>
      <c r="D14" s="128">
        <f>C14*D4*C13</f>
        <v>1.498708350551478</v>
      </c>
      <c r="E14" s="1">
        <f>D14*D4*C12</f>
        <v>1.4858515914457588</v>
      </c>
      <c r="F14" s="1">
        <f>E14*D4*C11</f>
        <v>1.4605714898742281</v>
      </c>
      <c r="G14" s="1">
        <f>F14*D4*C10</f>
        <v>1.4108635090205974</v>
      </c>
      <c r="H14" s="1">
        <f>G14*D4*C9</f>
        <v>1.3131232624652855</v>
      </c>
      <c r="I14" s="1">
        <f>H14*D4*C8</f>
        <v>1.1209377093078783</v>
      </c>
      <c r="J14" s="1">
        <f>I14*D4</f>
        <v>0.74304540655503015</v>
      </c>
      <c r="K14" s="1">
        <f>J14*D4</f>
        <v>0.4925487577212776</v>
      </c>
      <c r="L14" s="1"/>
      <c r="M14" s="219"/>
      <c r="N14" s="236">
        <f>B14+K14</f>
        <v>1.000000000000016</v>
      </c>
      <c r="P14">
        <f t="shared" si="4"/>
        <v>0.33712158991080698</v>
      </c>
      <c r="Q14">
        <f t="shared" si="4"/>
        <v>0.66287841008919457</v>
      </c>
      <c r="R14">
        <f t="shared" si="4"/>
        <v>1.3564024023344727</v>
      </c>
      <c r="S14">
        <f>A14*$J$4</f>
        <v>42.424218245708452</v>
      </c>
      <c r="T14" s="98">
        <f>SUM(C14:J14)</f>
        <v>10.538348261170773</v>
      </c>
      <c r="U14" s="239">
        <f>B14</f>
        <v>0.5074512422787385</v>
      </c>
      <c r="V14" s="97">
        <f>K14</f>
        <v>0.4925487577212776</v>
      </c>
      <c r="W14" s="158">
        <f>B14-K14</f>
        <v>1.4902484557460904E-2</v>
      </c>
      <c r="X14" s="9">
        <f t="shared" si="0"/>
        <v>0.68830808409449351</v>
      </c>
      <c r="Y14" s="98">
        <f t="shared" si="1"/>
        <v>20.895995994220058</v>
      </c>
      <c r="Z14" s="223">
        <f t="shared" si="2"/>
        <v>-20.207687910125564</v>
      </c>
      <c r="AA14">
        <f>$A$6^A14</f>
        <v>16777216</v>
      </c>
      <c r="AB14">
        <f>SUM(AA7:AA14)</f>
        <v>19173960</v>
      </c>
      <c r="AC14">
        <f t="shared" si="3"/>
        <v>-1.0539131149812332E-6</v>
      </c>
    </row>
    <row r="15" spans="1:29" x14ac:dyDescent="0.25">
      <c r="A15" s="98">
        <v>9</v>
      </c>
      <c r="B15" s="97">
        <f>C15*B4</f>
        <v>0.50800279380931035</v>
      </c>
      <c r="C15" s="97">
        <f>1/(1-D4*B4/(1-D4*B4/(1-D4*B4/(1-D4*B4/(1-D4*B4/(1-D4*B4/(1-D4*B4/(1-D4*B4))))))))</f>
        <v>1.5068830030841804</v>
      </c>
      <c r="D15" s="128">
        <f>C15*D4*C14</f>
        <v>1.5035613803858945</v>
      </c>
      <c r="E15" s="1">
        <f>D15*D4*C13</f>
        <v>1.4970301108408592</v>
      </c>
      <c r="F15" s="1">
        <f>E15*D4*C12</f>
        <v>1.4841877486147419</v>
      </c>
      <c r="G15" s="1">
        <f>F15*D4*C11</f>
        <v>1.4589359554664814</v>
      </c>
      <c r="H15" s="1">
        <f>G15*D4*C10</f>
        <v>1.4092836371487756</v>
      </c>
      <c r="I15" s="1">
        <f>H15*D4*C9</f>
        <v>1.311652839215028</v>
      </c>
      <c r="J15" s="1">
        <f>I15*D4*C8</f>
        <v>1.1196824936575498</v>
      </c>
      <c r="K15" s="1">
        <f>J15*D4</f>
        <v>0.74221335120042131</v>
      </c>
      <c r="L15" s="1">
        <f>K15*D4</f>
        <v>0.49199720619070825</v>
      </c>
      <c r="M15" s="219"/>
      <c r="N15" s="236">
        <f>B15+L15</f>
        <v>1.0000000000000187</v>
      </c>
      <c r="P15">
        <f t="shared" si="4"/>
        <v>0.33712158991080698</v>
      </c>
      <c r="Q15">
        <f t="shared" si="4"/>
        <v>0.66287841008919457</v>
      </c>
      <c r="R15">
        <f t="shared" si="4"/>
        <v>1.3564024023344727</v>
      </c>
      <c r="S15">
        <f>A15*$J$4</f>
        <v>47.72724552642201</v>
      </c>
      <c r="T15" s="98">
        <f>SUM(C15:K15)</f>
        <v>12.033430519613932</v>
      </c>
      <c r="U15" s="239">
        <f>B15</f>
        <v>0.50800279380931035</v>
      </c>
      <c r="V15" s="97">
        <f>L15</f>
        <v>0.49199720619070825</v>
      </c>
      <c r="W15" s="158">
        <f>B15-L15</f>
        <v>1.6005587618602102E-2</v>
      </c>
      <c r="X15" s="9">
        <f t="shared" si="0"/>
        <v>0.68905620991557237</v>
      </c>
      <c r="Y15" s="98">
        <f t="shared" si="1"/>
        <v>23.481671458177608</v>
      </c>
      <c r="Z15" s="223">
        <f t="shared" si="2"/>
        <v>-22.792615248262035</v>
      </c>
      <c r="AA15">
        <f>$A$6^A15</f>
        <v>134217728</v>
      </c>
      <c r="AB15">
        <f>SUM(AA7:AA15)</f>
        <v>153391688</v>
      </c>
      <c r="AC15">
        <f t="shared" si="3"/>
        <v>-1.4859094091370866E-7</v>
      </c>
    </row>
    <row r="16" spans="1:29" ht="16.5" thickBot="1" x14ac:dyDescent="0.3">
      <c r="A16" s="99">
        <v>10</v>
      </c>
      <c r="B16" s="129">
        <f>C16*B4</f>
        <v>0.5082828240520787</v>
      </c>
      <c r="C16" s="129">
        <f>1/(1-D4*B4/(1-D4*B4/(1-D4*B4/(1-D4*B4/(1-D4*B4/(1-D4*B4/(1-D4*B4/(1-D4*B4/(1-D4*B4)))))))))</f>
        <v>1.5077136536599636</v>
      </c>
      <c r="D16" s="136">
        <f>C16*D4*C15</f>
        <v>1.5060253298944468</v>
      </c>
      <c r="E16" s="109">
        <f>D16*D4*C14</f>
        <v>1.5027055977654544</v>
      </c>
      <c r="F16" s="109">
        <f>E16*D4*C13</f>
        <v>1.496178045625667</v>
      </c>
      <c r="G16" s="109">
        <f>F16*D4*C12</f>
        <v>1.4833429928918935</v>
      </c>
      <c r="H16" s="109">
        <f>G16*D4*C11</f>
        <v>1.4581055723166407</v>
      </c>
      <c r="I16" s="109">
        <f>H16*D4*C10</f>
        <v>1.4084815146284211</v>
      </c>
      <c r="J16" s="109">
        <f>I16*D4*C9</f>
        <v>1.3109062852542159</v>
      </c>
      <c r="K16" s="109">
        <f>J16*D4*C8</f>
        <v>1.1190452035335927</v>
      </c>
      <c r="L16" s="109">
        <f>K16*D4</f>
        <v>0.74179090533628711</v>
      </c>
      <c r="M16" s="221">
        <f>L16*D4</f>
        <v>0.49171717594794223</v>
      </c>
      <c r="N16" s="237">
        <f>B16+M16</f>
        <v>1.0000000000000209</v>
      </c>
      <c r="P16">
        <f t="shared" si="4"/>
        <v>0.33712158991080698</v>
      </c>
      <c r="Q16">
        <f t="shared" si="4"/>
        <v>0.66287841008919457</v>
      </c>
      <c r="R16">
        <f t="shared" si="4"/>
        <v>1.3564024023344727</v>
      </c>
      <c r="S16">
        <f>A16*$J$4</f>
        <v>53.030272807135567</v>
      </c>
      <c r="T16" s="99">
        <f>SUM(C16:L16)</f>
        <v>13.534295100906585</v>
      </c>
      <c r="U16" s="415">
        <f>B16</f>
        <v>0.5082828240520787</v>
      </c>
      <c r="V16" s="129">
        <f>M16</f>
        <v>0.49171717594794223</v>
      </c>
      <c r="W16" s="159">
        <f>B16-M16</f>
        <v>1.6565648104136466E-2</v>
      </c>
      <c r="X16" s="10">
        <f t="shared" si="0"/>
        <v>0.68943604360958965</v>
      </c>
      <c r="Y16" s="99">
        <f t="shared" si="1"/>
        <v>26.075895984473657</v>
      </c>
      <c r="Z16" s="224">
        <f t="shared" si="2"/>
        <v>-25.386459940864068</v>
      </c>
      <c r="AA16">
        <f>$A$6^A16</f>
        <v>1073741824</v>
      </c>
      <c r="AB16">
        <f>SUM(AA7:AA16)</f>
        <v>1227133512</v>
      </c>
      <c r="AC16">
        <f t="shared" si="3"/>
        <v>-2.0687610347702791E-8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45" priority="13" operator="lessThanOrEqual">
      <formula>0</formula>
    </cfRule>
    <cfRule type="cellIs" dxfId="44" priority="14" operator="greaterThan">
      <formula>0</formula>
    </cfRule>
  </conditionalFormatting>
  <conditionalFormatting sqref="X7:Y16">
    <cfRule type="cellIs" dxfId="43" priority="1" operator="lessThanOrEqual">
      <formula>0</formula>
    </cfRule>
    <cfRule type="cellIs" dxfId="4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Analysis!W46</f>
        <v>0.34140452141910255</v>
      </c>
      <c r="C2" s="133" t="s">
        <v>123</v>
      </c>
      <c r="D2" s="138">
        <f>Analysis!X46</f>
        <v>0.65859547858089917</v>
      </c>
      <c r="E2" t="s">
        <v>93</v>
      </c>
      <c r="F2">
        <f>B2+D2</f>
        <v>1.0000000000000018</v>
      </c>
      <c r="G2" s="133" t="s">
        <v>46</v>
      </c>
      <c r="H2" s="138">
        <f>Analysis!Z46</f>
        <v>1.3736346970339106</v>
      </c>
      <c r="I2" t="s">
        <v>142</v>
      </c>
      <c r="J2" s="149">
        <f>Analysis!AA46</f>
        <v>5.9273593072280928</v>
      </c>
      <c r="K2" t="s">
        <v>47</v>
      </c>
      <c r="L2" s="149">
        <f>H2*B2-J2*D2</f>
        <v>-3.4347669433192967</v>
      </c>
      <c r="N2"/>
      <c r="O2"/>
    </row>
    <row r="4" spans="1:29" x14ac:dyDescent="0.25">
      <c r="A4" t="s">
        <v>120</v>
      </c>
      <c r="B4">
        <f>$B$2</f>
        <v>0.34140452141910255</v>
      </c>
      <c r="C4" t="s">
        <v>121</v>
      </c>
      <c r="D4">
        <f>$D$2</f>
        <v>0.65859547858089917</v>
      </c>
      <c r="E4" t="s">
        <v>129</v>
      </c>
      <c r="F4">
        <f>D4+B4</f>
        <v>1.0000000000000018</v>
      </c>
      <c r="G4" t="s">
        <v>46</v>
      </c>
      <c r="H4">
        <f>H2</f>
        <v>1.3736346970339106</v>
      </c>
      <c r="I4" t="s">
        <v>142</v>
      </c>
      <c r="J4">
        <f>J2</f>
        <v>5.9273593072280928</v>
      </c>
      <c r="K4" t="s">
        <v>47</v>
      </c>
      <c r="L4">
        <f>B4*H4-D4*J4</f>
        <v>-3.4347669433192967</v>
      </c>
    </row>
    <row r="5" spans="1:29" ht="16.5" thickBot="1" x14ac:dyDescent="0.3"/>
    <row r="6" spans="1:29" ht="16.5" thickBot="1" x14ac:dyDescent="0.3">
      <c r="A6" s="102">
        <v>9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0.34140452141910255</v>
      </c>
      <c r="C7" s="95">
        <v>1</v>
      </c>
      <c r="D7" s="22">
        <f>C7*D4</f>
        <v>0.65859547858089917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1.0000000000000018</v>
      </c>
      <c r="P7">
        <f>B4</f>
        <v>0.34140452141910255</v>
      </c>
      <c r="Q7">
        <f>D4</f>
        <v>0.65859547858089917</v>
      </c>
      <c r="R7">
        <f>H4</f>
        <v>1.3736346970339106</v>
      </c>
      <c r="S7">
        <f>A7*$J$4</f>
        <v>5.9273593072280928</v>
      </c>
      <c r="T7" s="239">
        <f>SUM(C7)</f>
        <v>1</v>
      </c>
      <c r="U7" s="100">
        <f>B7</f>
        <v>0.34140452141910255</v>
      </c>
      <c r="V7" s="95">
        <f>D7</f>
        <v>0.65859547858089917</v>
      </c>
      <c r="W7" s="157">
        <f>B7-D7</f>
        <v>-0.31719095716179663</v>
      </c>
      <c r="X7" s="57">
        <f>U7*R7</f>
        <v>0.46896509634553618</v>
      </c>
      <c r="Y7" s="100">
        <f>S7*V7</f>
        <v>3.903732039664833</v>
      </c>
      <c r="Z7" s="222">
        <f>X7-Y7</f>
        <v>-3.4347669433192967</v>
      </c>
      <c r="AA7">
        <f>$A$6^A7</f>
        <v>9</v>
      </c>
      <c r="AB7">
        <f>SUM(AA7)</f>
        <v>9</v>
      </c>
      <c r="AC7">
        <f>Z7/AB7</f>
        <v>-0.38164077147992187</v>
      </c>
    </row>
    <row r="8" spans="1:29" x14ac:dyDescent="0.25">
      <c r="A8" s="98">
        <v>2</v>
      </c>
      <c r="B8" s="97">
        <f>C8*B4</f>
        <v>0.44043528214678707</v>
      </c>
      <c r="C8" s="97">
        <f>1/(1-B4*D4)</f>
        <v>1.2900686854293766</v>
      </c>
      <c r="D8" s="128">
        <f>C8*D4</f>
        <v>0.84963340328259174</v>
      </c>
      <c r="E8" s="1">
        <f>D8*D4</f>
        <v>0.5595647178532166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1.0000000000000036</v>
      </c>
      <c r="P8">
        <f>P7</f>
        <v>0.34140452141910255</v>
      </c>
      <c r="Q8">
        <f>Q7</f>
        <v>0.65859547858089917</v>
      </c>
      <c r="R8">
        <f>R7</f>
        <v>1.3736346970339106</v>
      </c>
      <c r="S8">
        <f>A8*$J$4</f>
        <v>11.854718614456186</v>
      </c>
      <c r="T8" s="98">
        <f>SUM(C8:D8)</f>
        <v>2.1397020887119682</v>
      </c>
      <c r="U8" s="239">
        <f>B8</f>
        <v>0.44043528214678707</v>
      </c>
      <c r="V8" s="97">
        <f>E8</f>
        <v>0.5595647178532166</v>
      </c>
      <c r="W8" s="158">
        <f>B8-E8</f>
        <v>-0.11912943570642953</v>
      </c>
      <c r="X8" s="9">
        <f t="shared" ref="X8:X16" si="0">U8*R8</f>
        <v>0.60499718535474678</v>
      </c>
      <c r="Y8" s="98">
        <f t="shared" ref="Y8:Y16" si="1">S8*V8</f>
        <v>6.6334822767274506</v>
      </c>
      <c r="Z8" s="223">
        <f t="shared" ref="Z8:Z16" si="2">X8-Y8</f>
        <v>-6.0284850913727039</v>
      </c>
      <c r="AA8">
        <f>$A$6^A8</f>
        <v>81</v>
      </c>
      <c r="AB8">
        <f>SUM(AA7:AA8)</f>
        <v>90</v>
      </c>
      <c r="AC8">
        <f t="shared" ref="AC8:AC16" si="3">Z8/AB8</f>
        <v>-6.6983167681918934E-2</v>
      </c>
    </row>
    <row r="9" spans="1:29" x14ac:dyDescent="0.25">
      <c r="A9" s="98">
        <v>3</v>
      </c>
      <c r="B9" s="97">
        <f>C9*B4</f>
        <v>0.48089796070707047</v>
      </c>
      <c r="C9" s="97">
        <f>1/(1-D4*B4/(1-D4*B4))</f>
        <v>1.4085869709872063</v>
      </c>
      <c r="D9" s="128">
        <f>C9*D4*C8</f>
        <v>1.1967825419793774</v>
      </c>
      <c r="E9" s="1">
        <f>D9*(D4)</f>
        <v>0.78819557099217308</v>
      </c>
      <c r="F9" s="1">
        <f>E9*D4</f>
        <v>0.5191020392929353</v>
      </c>
      <c r="G9" s="1"/>
      <c r="H9" s="1"/>
      <c r="I9" s="1"/>
      <c r="J9" s="1"/>
      <c r="K9" s="1"/>
      <c r="L9" s="1"/>
      <c r="M9" s="219"/>
      <c r="N9" s="236">
        <f>B9+F9</f>
        <v>1.0000000000000058</v>
      </c>
      <c r="P9">
        <f t="shared" ref="P9:S16" si="4">P8</f>
        <v>0.34140452141910255</v>
      </c>
      <c r="Q9">
        <f t="shared" si="4"/>
        <v>0.65859547858089917</v>
      </c>
      <c r="R9">
        <f t="shared" si="4"/>
        <v>1.3736346970339106</v>
      </c>
      <c r="S9">
        <f>A9*$J$4</f>
        <v>17.782077921684277</v>
      </c>
      <c r="T9" s="98">
        <f>SUM(C9:E9)</f>
        <v>3.3935650839587566</v>
      </c>
      <c r="U9" s="239">
        <f>B9</f>
        <v>0.48089796070707047</v>
      </c>
      <c r="V9" s="97">
        <f>F9</f>
        <v>0.5191020392929353</v>
      </c>
      <c r="W9" s="158">
        <f>B9-F9</f>
        <v>-3.8204078585864831E-2</v>
      </c>
      <c r="X9" s="9">
        <f t="shared" si="0"/>
        <v>0.66057812456008225</v>
      </c>
      <c r="Y9" s="98">
        <f t="shared" si="1"/>
        <v>9.2307129120121889</v>
      </c>
      <c r="Z9" s="223">
        <f t="shared" si="2"/>
        <v>-8.5701347874521066</v>
      </c>
      <c r="AA9">
        <f>$A$6^A9</f>
        <v>729</v>
      </c>
      <c r="AB9">
        <f>SUM(AA7:AA9)</f>
        <v>819</v>
      </c>
      <c r="AC9">
        <f t="shared" si="3"/>
        <v>-1.0464145039624062E-2</v>
      </c>
    </row>
    <row r="10" spans="1:29" x14ac:dyDescent="0.25">
      <c r="A10" s="98">
        <v>4</v>
      </c>
      <c r="B10" s="97">
        <f>C10*B4</f>
        <v>0.49965333929304312</v>
      </c>
      <c r="C10" s="97">
        <f>1/(1-D4*B4/(1-D4*B4/(1-D4*B4)))</f>
        <v>1.4635229118119293</v>
      </c>
      <c r="D10" s="128">
        <f>C10*D4*C9</f>
        <v>1.3576941215811149</v>
      </c>
      <c r="E10" s="1">
        <f>D10*D4*C8</f>
        <v>1.1535422771357315</v>
      </c>
      <c r="F10" s="1">
        <f>E10*D4</f>
        <v>0.75971772807350735</v>
      </c>
      <c r="G10" s="1">
        <f>F10*D4</f>
        <v>0.50034666070696499</v>
      </c>
      <c r="H10" s="1"/>
      <c r="I10" s="1"/>
      <c r="J10" s="1"/>
      <c r="K10" s="1"/>
      <c r="L10" s="1"/>
      <c r="M10" s="219"/>
      <c r="N10" s="236">
        <f>B10+G10</f>
        <v>1.000000000000008</v>
      </c>
      <c r="P10">
        <f t="shared" si="4"/>
        <v>0.34140452141910255</v>
      </c>
      <c r="Q10">
        <f t="shared" si="4"/>
        <v>0.65859547858089917</v>
      </c>
      <c r="R10">
        <f t="shared" si="4"/>
        <v>1.3736346970339106</v>
      </c>
      <c r="S10">
        <f>A10*$J$4</f>
        <v>23.709437228912371</v>
      </c>
      <c r="T10" s="98">
        <f>SUM(C10:F10)</f>
        <v>4.7344770386022832</v>
      </c>
      <c r="U10" s="239">
        <f>B10</f>
        <v>0.49965333929304312</v>
      </c>
      <c r="V10" s="97">
        <f>G10</f>
        <v>0.50034666070696499</v>
      </c>
      <c r="W10" s="158">
        <f>B10-G10</f>
        <v>-6.9332141392186575E-4</v>
      </c>
      <c r="X10" s="9">
        <f t="shared" si="0"/>
        <v>0.68634116334178108</v>
      </c>
      <c r="Y10" s="98">
        <f t="shared" si="1"/>
        <v>11.862937744727702</v>
      </c>
      <c r="Z10" s="223">
        <f t="shared" si="2"/>
        <v>-11.176596581385921</v>
      </c>
      <c r="AA10">
        <f>$A$6^A10</f>
        <v>6561</v>
      </c>
      <c r="AB10">
        <f>SUM(AA7:AA10)</f>
        <v>7380</v>
      </c>
      <c r="AC10">
        <f t="shared" si="3"/>
        <v>-1.5144439812176044E-3</v>
      </c>
    </row>
    <row r="11" spans="1:29" x14ac:dyDescent="0.25">
      <c r="A11" s="98">
        <v>5</v>
      </c>
      <c r="B11" s="97">
        <f>C11*B4</f>
        <v>0.5088522370925127</v>
      </c>
      <c r="C11" s="97">
        <f>1/(1-D4*B4/(1-D4*B4/(1-D4*B4/(1-D4*B4))))</f>
        <v>1.4904671882416405</v>
      </c>
      <c r="D11" s="128">
        <f>C11*D4*C10</f>
        <v>1.4366159715839</v>
      </c>
      <c r="E11" s="1">
        <f>D11*D4*C9</f>
        <v>1.3327328488313075</v>
      </c>
      <c r="F11" s="1">
        <f>E11*D4*C8</f>
        <v>1.1323343460190476</v>
      </c>
      <c r="G11" s="1">
        <f>F11*D4</f>
        <v>0.74575028053000414</v>
      </c>
      <c r="H11" s="1">
        <f>G11*D4</f>
        <v>0.4911477629074979</v>
      </c>
      <c r="I11" s="1"/>
      <c r="J11" s="1"/>
      <c r="K11" s="1"/>
      <c r="L11" s="1"/>
      <c r="M11" s="219"/>
      <c r="N11" s="236">
        <f>B11+H11</f>
        <v>1.0000000000000107</v>
      </c>
      <c r="P11">
        <f t="shared" si="4"/>
        <v>0.34140452141910255</v>
      </c>
      <c r="Q11">
        <f t="shared" si="4"/>
        <v>0.65859547858089917</v>
      </c>
      <c r="R11">
        <f t="shared" si="4"/>
        <v>1.3736346970339106</v>
      </c>
      <c r="S11">
        <f>A11*$J$4</f>
        <v>29.636796536140466</v>
      </c>
      <c r="T11" s="98">
        <f>SUM(C11:G11)</f>
        <v>6.1379006352058996</v>
      </c>
      <c r="U11" s="239">
        <f>B11</f>
        <v>0.5088522370925127</v>
      </c>
      <c r="V11" s="97">
        <f>H11</f>
        <v>0.4911477629074979</v>
      </c>
      <c r="W11" s="158">
        <f>B11-H11</f>
        <v>1.7704474185014807E-2</v>
      </c>
      <c r="X11" s="9">
        <f t="shared" si="0"/>
        <v>0.6989770885336013</v>
      </c>
      <c r="Y11" s="98">
        <f t="shared" si="1"/>
        <v>14.556046318470072</v>
      </c>
      <c r="Z11" s="223">
        <f t="shared" si="2"/>
        <v>-13.857069229936471</v>
      </c>
      <c r="AA11">
        <f>$A$6^A11</f>
        <v>59049</v>
      </c>
      <c r="AB11">
        <f>SUM(AA7:AA11)</f>
        <v>66429</v>
      </c>
      <c r="AC11">
        <f t="shared" si="3"/>
        <v>-2.0859969636659396E-4</v>
      </c>
    </row>
    <row r="12" spans="1:29" x14ac:dyDescent="0.25">
      <c r="A12" s="98">
        <v>6</v>
      </c>
      <c r="B12" s="97">
        <f>C12*B4</f>
        <v>0.51348892688256265</v>
      </c>
      <c r="C12" s="97">
        <f>1/(1-D4*B4/(1-D4*B4/(1-D4*B4/(1-D4*B4/(1-D4*B4)))))</f>
        <v>1.5040484078774461</v>
      </c>
      <c r="D12" s="128">
        <f>C12*D4*C11</f>
        <v>1.4763964044245466</v>
      </c>
      <c r="E12" s="1">
        <f>D12*D4*C10</f>
        <v>1.4230535712011119</v>
      </c>
      <c r="F12" s="1">
        <f>E12*D4*C9</f>
        <v>1.3201511590431758</v>
      </c>
      <c r="G12" s="1">
        <f>F12*D4*C8</f>
        <v>1.1216445221053115</v>
      </c>
      <c r="H12" s="1">
        <f>G12*D4</f>
        <v>0.73871001083359156</v>
      </c>
      <c r="I12" s="1">
        <f>H12*D4</f>
        <v>0.48651107311745045</v>
      </c>
      <c r="J12" s="1"/>
      <c r="K12" s="1"/>
      <c r="L12" s="1"/>
      <c r="M12" s="219"/>
      <c r="N12" s="236">
        <f>B12+I12</f>
        <v>1.0000000000000131</v>
      </c>
      <c r="P12">
        <f t="shared" si="4"/>
        <v>0.34140452141910255</v>
      </c>
      <c r="Q12">
        <f t="shared" si="4"/>
        <v>0.65859547858089917</v>
      </c>
      <c r="R12">
        <f t="shared" si="4"/>
        <v>1.3736346970339106</v>
      </c>
      <c r="S12">
        <f>A12*$J$4</f>
        <v>35.564155843368553</v>
      </c>
      <c r="T12" s="98">
        <f>SUM(C12:H12)</f>
        <v>7.5840040754851845</v>
      </c>
      <c r="U12" s="239">
        <f>B12</f>
        <v>0.51348892688256265</v>
      </c>
      <c r="V12" s="97">
        <f>I12</f>
        <v>0.48651107311745045</v>
      </c>
      <c r="W12" s="158">
        <f>B12-I12</f>
        <v>2.6977853765112192E-2</v>
      </c>
      <c r="X12" s="9">
        <f t="shared" si="0"/>
        <v>0.70534620650859681</v>
      </c>
      <c r="Y12" s="98">
        <f t="shared" si="1"/>
        <v>17.302355623873481</v>
      </c>
      <c r="Z12" s="223">
        <f t="shared" si="2"/>
        <v>-16.597009417364884</v>
      </c>
      <c r="AA12">
        <f>$A$6^A12</f>
        <v>531441</v>
      </c>
      <c r="AB12">
        <f>SUM(AA7:AA12)</f>
        <v>597870</v>
      </c>
      <c r="AC12">
        <f t="shared" si="3"/>
        <v>-2.7760231182974367E-5</v>
      </c>
    </row>
    <row r="13" spans="1:29" x14ac:dyDescent="0.25">
      <c r="A13" s="98">
        <v>7</v>
      </c>
      <c r="B13" s="97">
        <f>C13*B4</f>
        <v>0.51585822089137445</v>
      </c>
      <c r="C13" s="97">
        <f>1/(1-D4*B4/(1-D4*B4/(1-D4*B4/(1-D4*B4/(1-D4*B4/(1-D4*B4))))))</f>
        <v>1.5109882515531052</v>
      </c>
      <c r="D13" s="128">
        <f>C13*D4*C12</f>
        <v>1.4967237382478142</v>
      </c>
      <c r="E13" s="1">
        <f>D13*D4*C11</f>
        <v>1.469206399203872</v>
      </c>
      <c r="F13" s="1">
        <f>E13*D4*C10</f>
        <v>1.4161233439426517</v>
      </c>
      <c r="G13" s="1">
        <f>F13*D4*C9</f>
        <v>1.3137220633767583</v>
      </c>
      <c r="H13" s="1">
        <f>G13*D4*C8</f>
        <v>1.1161821476742237</v>
      </c>
      <c r="I13" s="1">
        <f>H13*D4</f>
        <v>0.73511251573096126</v>
      </c>
      <c r="J13" s="1">
        <f>I13*D4</f>
        <v>0.4841417791086412</v>
      </c>
      <c r="K13" s="1"/>
      <c r="L13" s="1"/>
      <c r="M13" s="219"/>
      <c r="N13" s="236">
        <f>B13+J13</f>
        <v>1.0000000000000155</v>
      </c>
      <c r="P13">
        <f t="shared" si="4"/>
        <v>0.34140452141910255</v>
      </c>
      <c r="Q13">
        <f t="shared" si="4"/>
        <v>0.65859547858089917</v>
      </c>
      <c r="R13">
        <f t="shared" si="4"/>
        <v>1.3736346970339106</v>
      </c>
      <c r="S13">
        <f>A13*$J$4</f>
        <v>41.491515150596648</v>
      </c>
      <c r="T13" s="98">
        <f>SUM(C13:I13)</f>
        <v>9.0580584597293861</v>
      </c>
      <c r="U13" s="239">
        <f>B13</f>
        <v>0.51585822089137445</v>
      </c>
      <c r="V13" s="97">
        <f>J13</f>
        <v>0.4841417791086412</v>
      </c>
      <c r="W13" s="158">
        <f>B13-J13</f>
        <v>3.1716441782733251E-2</v>
      </c>
      <c r="X13" s="9">
        <f t="shared" si="0"/>
        <v>0.70860075096657527</v>
      </c>
      <c r="Y13" s="98">
        <f t="shared" si="1"/>
        <v>20.087775962923001</v>
      </c>
      <c r="Z13" s="223">
        <f t="shared" si="2"/>
        <v>-19.379175211956426</v>
      </c>
      <c r="AA13">
        <f>$A$6^A13</f>
        <v>4782969</v>
      </c>
      <c r="AB13">
        <f>SUM(AA7:AA13)</f>
        <v>5380839</v>
      </c>
      <c r="AC13">
        <f t="shared" si="3"/>
        <v>-3.6015155279606817E-6</v>
      </c>
    </row>
    <row r="14" spans="1:29" x14ac:dyDescent="0.25">
      <c r="A14" s="98">
        <v>8</v>
      </c>
      <c r="B14" s="97">
        <f>C14*B4</f>
        <v>0.51707736294965523</v>
      </c>
      <c r="C14" s="97">
        <f>1/(1-D4*B4/(1-D4*B4/(1-D4*B4/(1-D4*B4/(1-D4*B4/(1-D4*B4/(1-D4*B4)))))))</f>
        <v>1.5145592120465785</v>
      </c>
      <c r="D14" s="128">
        <f>C14*D4*C13</f>
        <v>1.5071833551229226</v>
      </c>
      <c r="E14" s="1">
        <f>D14*D4*C12</f>
        <v>1.4929547620146932</v>
      </c>
      <c r="F14" s="1">
        <f>E14*D4*C11</f>
        <v>1.4655067157829145</v>
      </c>
      <c r="G14" s="1">
        <f>F14*D4*C10</f>
        <v>1.4125573316652382</v>
      </c>
      <c r="H14" s="1">
        <f>G14*D4*C9</f>
        <v>1.3104139129764778</v>
      </c>
      <c r="I14" s="1">
        <f>H14*D4*C8</f>
        <v>1.1133714325910629</v>
      </c>
      <c r="J14" s="1">
        <f>I14*D4</f>
        <v>0.73326139148561231</v>
      </c>
      <c r="K14" s="1">
        <f>J14*D4</f>
        <v>0.48292263705036292</v>
      </c>
      <c r="L14" s="1"/>
      <c r="M14" s="219"/>
      <c r="N14" s="236">
        <f>B14+K14</f>
        <v>1.0000000000000182</v>
      </c>
      <c r="P14">
        <f t="shared" si="4"/>
        <v>0.34140452141910255</v>
      </c>
      <c r="Q14">
        <f t="shared" si="4"/>
        <v>0.65859547858089917</v>
      </c>
      <c r="R14">
        <f t="shared" si="4"/>
        <v>1.3736346970339106</v>
      </c>
      <c r="S14">
        <f>A14*$J$4</f>
        <v>47.418874457824742</v>
      </c>
      <c r="T14" s="98">
        <f>SUM(C14:J14)</f>
        <v>10.549808113685499</v>
      </c>
      <c r="U14" s="239">
        <f>B14</f>
        <v>0.51707736294965523</v>
      </c>
      <c r="V14" s="97">
        <f>K14</f>
        <v>0.48292263705036292</v>
      </c>
      <c r="W14" s="158">
        <f>B14-K14</f>
        <v>3.4154725899292304E-2</v>
      </c>
      <c r="X14" s="9">
        <f t="shared" si="0"/>
        <v>0.71027540679844314</v>
      </c>
      <c r="Y14" s="98">
        <f t="shared" si="1"/>
        <v>22.899647899132823</v>
      </c>
      <c r="Z14" s="223">
        <f t="shared" si="2"/>
        <v>-22.189372492334378</v>
      </c>
      <c r="AA14">
        <f>$A$6^A14</f>
        <v>43046721</v>
      </c>
      <c r="AB14">
        <f>SUM(AA7:AA14)</f>
        <v>48427560</v>
      </c>
      <c r="AC14">
        <f t="shared" si="3"/>
        <v>-4.5819720201336552E-7</v>
      </c>
    </row>
    <row r="15" spans="1:29" x14ac:dyDescent="0.25">
      <c r="A15" s="98">
        <v>9</v>
      </c>
      <c r="B15" s="97">
        <f>C15*B4</f>
        <v>0.51770693189235939</v>
      </c>
      <c r="C15" s="97">
        <f>1/(1-D4*B4/(1-D4*B4/(1-D4*B4/(1-D4*B4/(1-D4*B4/(1-D4*B4/(1-D4*B4/(1-D4*B4))))))))</f>
        <v>1.5164032677142869</v>
      </c>
      <c r="D15" s="128">
        <f>C15*D4*C14</f>
        <v>1.5125847354562678</v>
      </c>
      <c r="E15" s="1">
        <f>D15*D4*C13</f>
        <v>1.5052184941730657</v>
      </c>
      <c r="F15" s="1">
        <f>E15*D4*C12</f>
        <v>1.491008450371976</v>
      </c>
      <c r="G15" s="1">
        <f>F15*D4*C11</f>
        <v>1.4635961871748278</v>
      </c>
      <c r="H15" s="1">
        <f>G15*D4*C10</f>
        <v>1.4107158312724766</v>
      </c>
      <c r="I15" s="1">
        <f>H15*D4*C9</f>
        <v>1.3087055732996864</v>
      </c>
      <c r="J15" s="1">
        <f>I15*D4*C8</f>
        <v>1.1119199701375078</v>
      </c>
      <c r="K15" s="1">
        <f>J15*D4</f>
        <v>0.73230546487637105</v>
      </c>
      <c r="L15" s="1">
        <f>K15*D4</f>
        <v>0.48229306810766143</v>
      </c>
      <c r="M15" s="219"/>
      <c r="N15" s="236">
        <f>B15+L15</f>
        <v>1.0000000000000209</v>
      </c>
      <c r="P15">
        <f t="shared" si="4"/>
        <v>0.34140452141910255</v>
      </c>
      <c r="Q15">
        <f t="shared" si="4"/>
        <v>0.65859547858089917</v>
      </c>
      <c r="R15">
        <f t="shared" si="4"/>
        <v>1.3736346970339106</v>
      </c>
      <c r="S15">
        <f>A15*$J$4</f>
        <v>53.346233765052837</v>
      </c>
      <c r="T15" s="98">
        <f>SUM(C15:K15)</f>
        <v>12.052457974476466</v>
      </c>
      <c r="U15" s="239">
        <f>B15</f>
        <v>0.51770693189235939</v>
      </c>
      <c r="V15" s="97">
        <f>L15</f>
        <v>0.48229306810766143</v>
      </c>
      <c r="W15" s="158">
        <f>B15-L15</f>
        <v>3.5413863784697963E-2</v>
      </c>
      <c r="X15" s="9">
        <f t="shared" si="0"/>
        <v>0.71114020454231652</v>
      </c>
      <c r="Y15" s="98">
        <f t="shared" si="1"/>
        <v>25.728518754535855</v>
      </c>
      <c r="Z15" s="223">
        <f t="shared" si="2"/>
        <v>-25.017378549993538</v>
      </c>
      <c r="AA15">
        <f>$A$6^A15</f>
        <v>387420489</v>
      </c>
      <c r="AB15">
        <f>SUM(AA7:AA15)</f>
        <v>435848049</v>
      </c>
      <c r="AC15">
        <f t="shared" si="3"/>
        <v>-5.7399312919704129E-8</v>
      </c>
    </row>
    <row r="16" spans="1:29" ht="16.5" thickBot="1" x14ac:dyDescent="0.3">
      <c r="A16" s="99">
        <v>10</v>
      </c>
      <c r="B16" s="129">
        <f>C16*B4</f>
        <v>0.51803264398284965</v>
      </c>
      <c r="C16" s="129">
        <f>1/(1-D4*B4/(1-D4*B4/(1-D4*B4/(1-D4*B4/(1-D4*B4/(1-D4*B4/(1-D4*B4/(1-D4*B4/(1-D4*B4)))))))))</f>
        <v>1.5173573033818184</v>
      </c>
      <c r="D16" s="136">
        <f>C16*D4*C15</f>
        <v>1.5153791790200668</v>
      </c>
      <c r="E16" s="109">
        <f>D16*D4*C14</f>
        <v>1.5115632255719178</v>
      </c>
      <c r="F16" s="109">
        <f>E16*D4*C13</f>
        <v>1.5042019590105311</v>
      </c>
      <c r="G16" s="109">
        <f>F16*D4*C12</f>
        <v>1.4900015118289625</v>
      </c>
      <c r="H16" s="109">
        <f>G16*D4*C11</f>
        <v>1.4626077612461175</v>
      </c>
      <c r="I16" s="109">
        <f>H16*D4*C10</f>
        <v>1.409763117595104</v>
      </c>
      <c r="J16" s="109">
        <f>I16*D4*C9</f>
        <v>1.3078217512912442</v>
      </c>
      <c r="K16" s="109">
        <f>J16*D4*C8</f>
        <v>1.111169045436579</v>
      </c>
      <c r="L16" s="109">
        <f>K16*D4</f>
        <v>0.73181090926358461</v>
      </c>
      <c r="M16" s="221">
        <f>L16*D4</f>
        <v>0.4819673560171735</v>
      </c>
      <c r="N16" s="237">
        <f>B16+M16</f>
        <v>1.0000000000000231</v>
      </c>
      <c r="P16">
        <f t="shared" si="4"/>
        <v>0.34140452141910255</v>
      </c>
      <c r="Q16">
        <f t="shared" si="4"/>
        <v>0.65859547858089917</v>
      </c>
      <c r="R16">
        <f t="shared" si="4"/>
        <v>1.3736346970339106</v>
      </c>
      <c r="S16">
        <f>A16*$J$4</f>
        <v>59.273593072280931</v>
      </c>
      <c r="T16" s="99">
        <f>SUM(C16:L16)</f>
        <v>13.561675763645926</v>
      </c>
      <c r="U16" s="415">
        <f>B16</f>
        <v>0.51803264398284965</v>
      </c>
      <c r="V16" s="129">
        <f>M16</f>
        <v>0.4819673560171735</v>
      </c>
      <c r="W16" s="159">
        <f>B16-M16</f>
        <v>3.6065287965676152E-2</v>
      </c>
      <c r="X16" s="10">
        <f t="shared" si="0"/>
        <v>0.71158761397105741</v>
      </c>
      <c r="Y16" s="99">
        <f t="shared" si="1"/>
        <v>28.567936934685093</v>
      </c>
      <c r="Z16" s="224">
        <f t="shared" si="2"/>
        <v>-27.856349320714035</v>
      </c>
      <c r="AA16">
        <f>$A$6^A16</f>
        <v>3486784401</v>
      </c>
      <c r="AB16">
        <f>SUM(AA7:AA16)</f>
        <v>3922632450</v>
      </c>
      <c r="AC16">
        <f t="shared" si="3"/>
        <v>-7.1014426347067091E-9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41" priority="13" operator="lessThanOrEqual">
      <formula>0</formula>
    </cfRule>
    <cfRule type="cellIs" dxfId="40" priority="14" operator="greaterThan">
      <formula>0</formula>
    </cfRule>
  </conditionalFormatting>
  <conditionalFormatting sqref="X7:Y16">
    <cfRule type="cellIs" dxfId="39" priority="1" operator="lessThanOrEqual">
      <formula>0</formula>
    </cfRule>
    <cfRule type="cellIs" dxfId="3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2:AC28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Analysis!W47</f>
        <v>0.34439384248141069</v>
      </c>
      <c r="C2" s="133" t="s">
        <v>123</v>
      </c>
      <c r="D2" s="138">
        <f>Analysis!X47</f>
        <v>0.65560615751859119</v>
      </c>
      <c r="E2" t="s">
        <v>93</v>
      </c>
      <c r="F2">
        <f>B2+D2</f>
        <v>1.0000000000000018</v>
      </c>
      <c r="G2" s="133" t="s">
        <v>46</v>
      </c>
      <c r="H2" s="138">
        <f>Analysis!Z47</f>
        <v>1.3856621743347166</v>
      </c>
      <c r="I2" t="s">
        <v>142</v>
      </c>
      <c r="J2" s="149">
        <f>Analysis!AA47</f>
        <v>6.5560615751859119</v>
      </c>
      <c r="K2" t="s">
        <v>47</v>
      </c>
      <c r="L2" s="149">
        <f>H2*B2-J2*D2</f>
        <v>-3.8209808171626385</v>
      </c>
      <c r="N2"/>
      <c r="O2"/>
    </row>
    <row r="4" spans="1:29" x14ac:dyDescent="0.25">
      <c r="A4" t="s">
        <v>120</v>
      </c>
      <c r="B4">
        <f>$B$2</f>
        <v>0.34439384248141069</v>
      </c>
      <c r="C4" t="s">
        <v>121</v>
      </c>
      <c r="D4">
        <f>$D$2</f>
        <v>0.65560615751859119</v>
      </c>
      <c r="E4" t="s">
        <v>129</v>
      </c>
      <c r="F4">
        <f>D4+B4</f>
        <v>1.0000000000000018</v>
      </c>
      <c r="G4" t="s">
        <v>46</v>
      </c>
      <c r="H4">
        <f>H2</f>
        <v>1.3856621743347166</v>
      </c>
      <c r="I4" t="s">
        <v>142</v>
      </c>
      <c r="J4">
        <f>J2</f>
        <v>6.5560615751859119</v>
      </c>
      <c r="K4" t="s">
        <v>47</v>
      </c>
      <c r="L4">
        <f>B4*H4-D4*J4</f>
        <v>-3.8209808171626385</v>
      </c>
    </row>
    <row r="5" spans="1:29" ht="16.5" thickBot="1" x14ac:dyDescent="0.3"/>
    <row r="6" spans="1:29" ht="16.5" thickBot="1" x14ac:dyDescent="0.3">
      <c r="A6" s="102">
        <v>10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0.34439384248141069</v>
      </c>
      <c r="C7" s="95">
        <v>1</v>
      </c>
      <c r="D7" s="22">
        <f>C7*D4</f>
        <v>0.65560615751859119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1.0000000000000018</v>
      </c>
      <c r="P7">
        <f>B4</f>
        <v>0.34439384248141069</v>
      </c>
      <c r="Q7">
        <f>D4</f>
        <v>0.65560615751859119</v>
      </c>
      <c r="R7">
        <f>H4</f>
        <v>1.3856621743347166</v>
      </c>
      <c r="S7">
        <f>A7*$J$4</f>
        <v>6.5560615751859119</v>
      </c>
      <c r="T7" s="239">
        <f>SUM(C7)</f>
        <v>1</v>
      </c>
      <c r="U7" s="100">
        <f>B7</f>
        <v>0.34439384248141069</v>
      </c>
      <c r="V7" s="95">
        <f>D7</f>
        <v>0.65560615751859119</v>
      </c>
      <c r="W7" s="157">
        <f>B7-D7</f>
        <v>-0.3112123150371805</v>
      </c>
      <c r="X7" s="57">
        <f>U7*R7</f>
        <v>0.47721352060027944</v>
      </c>
      <c r="Y7" s="100">
        <f>S7*V7</f>
        <v>4.2981943377629177</v>
      </c>
      <c r="Z7" s="222">
        <f>X7-Y7</f>
        <v>-3.8209808171626385</v>
      </c>
      <c r="AA7">
        <f>$A$6^A7</f>
        <v>10</v>
      </c>
      <c r="AB7">
        <f>SUM(AA7)</f>
        <v>10</v>
      </c>
      <c r="AC7">
        <f>Z7/AB7</f>
        <v>-0.38209808171626386</v>
      </c>
    </row>
    <row r="8" spans="1:29" x14ac:dyDescent="0.25">
      <c r="A8" s="98">
        <v>2</v>
      </c>
      <c r="B8" s="97">
        <f>C8*B4</f>
        <v>0.44483071143664821</v>
      </c>
      <c r="C8" s="97">
        <f>1/(1-B4*D4)</f>
        <v>1.2916337534712421</v>
      </c>
      <c r="D8" s="128">
        <f>C8*D4</f>
        <v>0.84680304203459633</v>
      </c>
      <c r="E8" s="1">
        <f>D8*D4</f>
        <v>0.55516928856335579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1.000000000000004</v>
      </c>
      <c r="P8">
        <f>P7</f>
        <v>0.34439384248141069</v>
      </c>
      <c r="Q8">
        <f>Q7</f>
        <v>0.65560615751859119</v>
      </c>
      <c r="R8">
        <f>R7</f>
        <v>1.3856621743347166</v>
      </c>
      <c r="S8">
        <f>A8*$J$4</f>
        <v>13.112123150371824</v>
      </c>
      <c r="T8" s="98">
        <f>SUM(C8:D8)</f>
        <v>2.1384367955058385</v>
      </c>
      <c r="U8" s="239">
        <f>B8</f>
        <v>0.44483071143664821</v>
      </c>
      <c r="V8" s="97">
        <f>E8</f>
        <v>0.55516928856335579</v>
      </c>
      <c r="W8" s="158">
        <f>B8-E8</f>
        <v>-0.11033857712670758</v>
      </c>
      <c r="X8" s="9">
        <f t="shared" ref="X8:X16" si="0">U8*R8</f>
        <v>0.61638509082016479</v>
      </c>
      <c r="Y8" s="98">
        <f t="shared" ref="Y8:Y16" si="1">S8*V8</f>
        <v>7.2794480809470326</v>
      </c>
      <c r="Z8" s="223">
        <f t="shared" ref="Z8:Z16" si="2">X8-Y8</f>
        <v>-6.6630629901268676</v>
      </c>
      <c r="AA8">
        <f>$A$6^A8</f>
        <v>100</v>
      </c>
      <c r="AB8">
        <f>SUM(AA7:AA8)</f>
        <v>110</v>
      </c>
      <c r="AC8">
        <f t="shared" ref="AC8:AC16" si="3">Z8/AB8</f>
        <v>-6.0573299910244252E-2</v>
      </c>
    </row>
    <row r="9" spans="1:29" x14ac:dyDescent="0.25">
      <c r="A9" s="98">
        <v>3</v>
      </c>
      <c r="B9" s="97">
        <f>C9*B4</f>
        <v>0.4861804810280852</v>
      </c>
      <c r="C9" s="97">
        <f>1/(1-D4*B4/(1-D4*B4))</f>
        <v>1.4116991103124259</v>
      </c>
      <c r="D9" s="128">
        <f>C9*D4*C8</f>
        <v>1.1954311010500955</v>
      </c>
      <c r="E9" s="1">
        <f>D9*(D4)</f>
        <v>0.78373199073767186</v>
      </c>
      <c r="F9" s="1">
        <f>E9*D4</f>
        <v>0.51381951897192113</v>
      </c>
      <c r="G9" s="1"/>
      <c r="H9" s="1"/>
      <c r="I9" s="1"/>
      <c r="J9" s="1"/>
      <c r="K9" s="1"/>
      <c r="L9" s="1"/>
      <c r="M9" s="219"/>
      <c r="N9" s="236">
        <f>B9+F9</f>
        <v>1.0000000000000062</v>
      </c>
      <c r="P9">
        <f t="shared" ref="P9:S16" si="4">P8</f>
        <v>0.34439384248141069</v>
      </c>
      <c r="Q9">
        <f t="shared" si="4"/>
        <v>0.65560615751859119</v>
      </c>
      <c r="R9">
        <f t="shared" si="4"/>
        <v>1.3856621743347166</v>
      </c>
      <c r="S9">
        <f>A9*$J$4</f>
        <v>19.668184725557737</v>
      </c>
      <c r="T9" s="98">
        <f>SUM(C9:E9)</f>
        <v>3.3908622021001933</v>
      </c>
      <c r="U9" s="239">
        <f>B9</f>
        <v>0.4861804810280852</v>
      </c>
      <c r="V9" s="97">
        <f>F9</f>
        <v>0.51381951897192113</v>
      </c>
      <c r="W9" s="158">
        <f>B9-F9</f>
        <v>-2.7639037943835931E-2</v>
      </c>
      <c r="X9" s="9">
        <f t="shared" si="0"/>
        <v>0.67368190246047499</v>
      </c>
      <c r="Y9" s="98">
        <f t="shared" si="1"/>
        <v>10.105897214736963</v>
      </c>
      <c r="Z9" s="223">
        <f t="shared" si="2"/>
        <v>-9.4322153122764885</v>
      </c>
      <c r="AA9">
        <f>$A$6^A9</f>
        <v>1000</v>
      </c>
      <c r="AB9">
        <f>SUM(AA7:AA9)</f>
        <v>1110</v>
      </c>
      <c r="AC9">
        <f t="shared" si="3"/>
        <v>-8.4974912723211615E-3</v>
      </c>
    </row>
    <row r="10" spans="1:29" x14ac:dyDescent="0.25">
      <c r="A10" s="98">
        <v>4</v>
      </c>
      <c r="B10" s="97">
        <f>C10*B4</f>
        <v>0.50552698986799904</v>
      </c>
      <c r="C10" s="97">
        <f>1/(1-D4*B4/(1-D4*B4/(1-D4*B4)))</f>
        <v>1.4678746467288706</v>
      </c>
      <c r="D10" s="128">
        <f>C10*D4*C9</f>
        <v>1.3585453310017439</v>
      </c>
      <c r="E10" s="1">
        <f>D10*D4*C8</f>
        <v>1.1504203190341742</v>
      </c>
      <c r="F10" s="1">
        <f>E10*D4</f>
        <v>0.7542226448933067</v>
      </c>
      <c r="G10" s="1">
        <f>F10*D4</f>
        <v>0.49447301013200973</v>
      </c>
      <c r="H10" s="1"/>
      <c r="I10" s="1"/>
      <c r="J10" s="1"/>
      <c r="K10" s="1"/>
      <c r="L10" s="1"/>
      <c r="M10" s="219"/>
      <c r="N10" s="236">
        <f>B10+G10</f>
        <v>1.0000000000000089</v>
      </c>
      <c r="P10">
        <f t="shared" si="4"/>
        <v>0.34439384248141069</v>
      </c>
      <c r="Q10">
        <f t="shared" si="4"/>
        <v>0.65560615751859119</v>
      </c>
      <c r="R10">
        <f t="shared" si="4"/>
        <v>1.3856621743347166</v>
      </c>
      <c r="S10">
        <f>A10*$J$4</f>
        <v>26.224246300743648</v>
      </c>
      <c r="T10" s="98">
        <f>SUM(C10:F10)</f>
        <v>4.7310629416580952</v>
      </c>
      <c r="U10" s="239">
        <f>B10</f>
        <v>0.50552698986799904</v>
      </c>
      <c r="V10" s="97">
        <f>G10</f>
        <v>0.49447301013200973</v>
      </c>
      <c r="W10" s="158">
        <f>B10-G10</f>
        <v>1.1053979735989317E-2</v>
      </c>
      <c r="X10" s="9">
        <f t="shared" si="0"/>
        <v>0.70048962796537584</v>
      </c>
      <c r="Y10" s="98">
        <f t="shared" si="1"/>
        <v>12.967182006771932</v>
      </c>
      <c r="Z10" s="223">
        <f t="shared" si="2"/>
        <v>-12.266692378806557</v>
      </c>
      <c r="AA10">
        <f>$A$6^A10</f>
        <v>10000</v>
      </c>
      <c r="AB10">
        <f>SUM(AA7:AA10)</f>
        <v>11110</v>
      </c>
      <c r="AC10">
        <f t="shared" si="3"/>
        <v>-1.1041127253651267E-3</v>
      </c>
    </row>
    <row r="11" spans="1:29" x14ac:dyDescent="0.25">
      <c r="A11" s="98">
        <v>5</v>
      </c>
      <c r="B11" s="97">
        <f>C11*B4</f>
        <v>0.51511748189078843</v>
      </c>
      <c r="C11" s="97">
        <f>1/(1-D4*B4/(1-D4*B4/(1-D4*B4/(1-D4*B4))))</f>
        <v>1.4957221017056741</v>
      </c>
      <c r="D11" s="128">
        <f>C11*D4*C10</f>
        <v>1.4394046598914778</v>
      </c>
      <c r="E11" s="1">
        <f>D11*D4*C9</f>
        <v>1.3321958278082568</v>
      </c>
      <c r="F11" s="1">
        <f>E11*D4*C8</f>
        <v>1.1281074795738293</v>
      </c>
      <c r="G11" s="1">
        <f>F11*D4</f>
        <v>0.73959420995138081</v>
      </c>
      <c r="H11" s="1">
        <f>G11*D4</f>
        <v>0.48488251810922295</v>
      </c>
      <c r="I11" s="1"/>
      <c r="J11" s="1"/>
      <c r="K11" s="1"/>
      <c r="L11" s="1"/>
      <c r="M11" s="219"/>
      <c r="N11" s="236">
        <f>B11+H11</f>
        <v>1.0000000000000113</v>
      </c>
      <c r="P11">
        <f t="shared" si="4"/>
        <v>0.34439384248141069</v>
      </c>
      <c r="Q11">
        <f t="shared" si="4"/>
        <v>0.65560615751859119</v>
      </c>
      <c r="R11">
        <f t="shared" si="4"/>
        <v>1.3856621743347166</v>
      </c>
      <c r="S11">
        <f>A11*$J$4</f>
        <v>32.780307875929559</v>
      </c>
      <c r="T11" s="98">
        <f>SUM(C11:G11)</f>
        <v>6.1350242789306195</v>
      </c>
      <c r="U11" s="239">
        <f>B11</f>
        <v>0.51511748189078843</v>
      </c>
      <c r="V11" s="97">
        <f>H11</f>
        <v>0.48488251810922295</v>
      </c>
      <c r="W11" s="158">
        <f>B11-H11</f>
        <v>3.0234963781565483E-2</v>
      </c>
      <c r="X11" s="9">
        <f t="shared" si="0"/>
        <v>0.71377880999461396</v>
      </c>
      <c r="Y11" s="98">
        <f t="shared" si="1"/>
        <v>15.894598227276317</v>
      </c>
      <c r="Z11" s="223">
        <f t="shared" si="2"/>
        <v>-15.180819417281704</v>
      </c>
      <c r="AA11">
        <f>$A$6^A11</f>
        <v>100000</v>
      </c>
      <c r="AB11">
        <f>SUM(AA7:AA11)</f>
        <v>111110</v>
      </c>
      <c r="AC11">
        <f t="shared" si="3"/>
        <v>-1.3662874104294578E-4</v>
      </c>
    </row>
    <row r="12" spans="1:29" x14ac:dyDescent="0.25">
      <c r="A12" s="98">
        <v>6</v>
      </c>
      <c r="B12" s="97">
        <f>C12*B4</f>
        <v>0.52000788606271331</v>
      </c>
      <c r="C12" s="97">
        <f>1/(1-D4*B4/(1-D4*B4/(1-D4*B4/(1-D4*B4/(1-D4*B4)))))</f>
        <v>1.5099221354132708</v>
      </c>
      <c r="D12" s="128">
        <f>C12*D4*C11</f>
        <v>1.4806366215470148</v>
      </c>
      <c r="E12" s="1">
        <f>D12*D4*C10</f>
        <v>1.4248871834081709</v>
      </c>
      <c r="F12" s="1">
        <f>E12*D4*C9</f>
        <v>1.3187596328727591</v>
      </c>
      <c r="G12" s="1">
        <f>F12*D4*C8</f>
        <v>1.1167296688290798</v>
      </c>
      <c r="H12" s="1">
        <f>G12*D4</f>
        <v>0.73213484716804189</v>
      </c>
      <c r="I12" s="1">
        <f>H12*D4</f>
        <v>0.47999211393730096</v>
      </c>
      <c r="J12" s="1"/>
      <c r="K12" s="1"/>
      <c r="L12" s="1"/>
      <c r="M12" s="219"/>
      <c r="N12" s="236">
        <f>B12+I12</f>
        <v>1.0000000000000142</v>
      </c>
      <c r="P12">
        <f t="shared" si="4"/>
        <v>0.34439384248141069</v>
      </c>
      <c r="Q12">
        <f t="shared" si="4"/>
        <v>0.65560615751859119</v>
      </c>
      <c r="R12">
        <f t="shared" si="4"/>
        <v>1.3856621743347166</v>
      </c>
      <c r="S12">
        <f>A12*$J$4</f>
        <v>39.336369451115473</v>
      </c>
      <c r="T12" s="98">
        <f>SUM(C12:H12)</f>
        <v>7.5830700892383369</v>
      </c>
      <c r="U12" s="239">
        <f>B12</f>
        <v>0.52000788606271331</v>
      </c>
      <c r="V12" s="97">
        <f>I12</f>
        <v>0.47999211393730096</v>
      </c>
      <c r="W12" s="158">
        <f>B12-I12</f>
        <v>4.0015772125412352E-2</v>
      </c>
      <c r="X12" s="9">
        <f t="shared" si="0"/>
        <v>0.72055525807285892</v>
      </c>
      <c r="Y12" s="98">
        <f t="shared" si="1"/>
        <v>18.881147127459585</v>
      </c>
      <c r="Z12" s="223">
        <f t="shared" si="2"/>
        <v>-18.160591869386725</v>
      </c>
      <c r="AA12">
        <f>$A$6^A12</f>
        <v>1000000</v>
      </c>
      <c r="AB12">
        <f>SUM(AA7:AA12)</f>
        <v>1111110</v>
      </c>
      <c r="AC12">
        <f t="shared" si="3"/>
        <v>-1.6344549026997078E-5</v>
      </c>
    </row>
    <row r="13" spans="1:29" x14ac:dyDescent="0.25">
      <c r="A13" s="98">
        <v>7</v>
      </c>
      <c r="B13" s="97">
        <f>C13*B4</f>
        <v>0.5225375324652799</v>
      </c>
      <c r="C13" s="97">
        <f>1/(1-D4*B4/(1-D4*B4/(1-D4*B4/(1-D4*B4/(1-D4*B4/(1-D4*B4))))))</f>
        <v>1.5172673492078617</v>
      </c>
      <c r="D13" s="128">
        <f>C13*D4*C12</f>
        <v>1.501964569055215</v>
      </c>
      <c r="E13" s="1">
        <f>D13*D4*C11</f>
        <v>1.4728333952138219</v>
      </c>
      <c r="F13" s="1">
        <f>E13*D4*C10</f>
        <v>1.4173777668304677</v>
      </c>
      <c r="G13" s="1">
        <f>F13*D4*C9</f>
        <v>1.3118095279350381</v>
      </c>
      <c r="H13" s="1">
        <f>G13*D4*C8</f>
        <v>1.110844298825358</v>
      </c>
      <c r="I13" s="1">
        <f>H13*D4</f>
        <v>0.72827636235432658</v>
      </c>
      <c r="J13" s="1">
        <f>I13*D4</f>
        <v>0.4774624675347372</v>
      </c>
      <c r="K13" s="1"/>
      <c r="L13" s="1"/>
      <c r="M13" s="219"/>
      <c r="N13" s="236">
        <f>B13+J13</f>
        <v>1.0000000000000171</v>
      </c>
      <c r="P13">
        <f t="shared" si="4"/>
        <v>0.34439384248141069</v>
      </c>
      <c r="Q13">
        <f t="shared" si="4"/>
        <v>0.65560615751859119</v>
      </c>
      <c r="R13">
        <f t="shared" si="4"/>
        <v>1.3856621743347166</v>
      </c>
      <c r="S13">
        <f>A13*$J$4</f>
        <v>45.892431026301381</v>
      </c>
      <c r="T13" s="98">
        <f>SUM(C13:I13)</f>
        <v>9.0603732694220902</v>
      </c>
      <c r="U13" s="239">
        <f>B13</f>
        <v>0.5225375324652799</v>
      </c>
      <c r="V13" s="97">
        <f>J13</f>
        <v>0.4774624675347372</v>
      </c>
      <c r="W13" s="158">
        <f>B13-J13</f>
        <v>4.5075064930542696E-2</v>
      </c>
      <c r="X13" s="9">
        <f t="shared" si="0"/>
        <v>0.72406049340733736</v>
      </c>
      <c r="Y13" s="98">
        <f t="shared" si="1"/>
        <v>21.91191335898559</v>
      </c>
      <c r="Z13" s="223">
        <f t="shared" si="2"/>
        <v>-21.187852865578254</v>
      </c>
      <c r="AA13">
        <f>$A$6^A13</f>
        <v>10000000</v>
      </c>
      <c r="AB13">
        <f>SUM(AA7:AA13)</f>
        <v>11111110</v>
      </c>
      <c r="AC13">
        <f t="shared" si="3"/>
        <v>-1.9069069485927377E-6</v>
      </c>
    </row>
    <row r="14" spans="1:29" x14ac:dyDescent="0.25">
      <c r="A14" s="98">
        <v>8</v>
      </c>
      <c r="B14" s="97">
        <f>C14*B4</f>
        <v>0.52385571831122812</v>
      </c>
      <c r="C14" s="97">
        <f>1/(1-D4*B4/(1-D4*B4/(1-D4*B4/(1-D4*B4/(1-D4*B4/(1-D4*B4/(1-D4*B4)))))))</f>
        <v>1.5210949026752829</v>
      </c>
      <c r="D14" s="128">
        <f>C14*D4*C13</f>
        <v>1.5130784537862638</v>
      </c>
      <c r="E14" s="1">
        <f>D14*D4*C12</f>
        <v>1.4978179217883361</v>
      </c>
      <c r="F14" s="1">
        <f>E14*D4*C11</f>
        <v>1.4687671737471777</v>
      </c>
      <c r="G14" s="1">
        <f>F14*D4*C10</f>
        <v>1.4134646481297652</v>
      </c>
      <c r="H14" s="1">
        <f>G14*D4*C9</f>
        <v>1.308187863678937</v>
      </c>
      <c r="I14" s="1">
        <f>H14*D4*C8</f>
        <v>1.1077774625160637</v>
      </c>
      <c r="J14" s="1">
        <f>I14*D4</f>
        <v>0.72626572558585167</v>
      </c>
      <c r="K14" s="1">
        <f>J14*D4</f>
        <v>0.4761442816887918</v>
      </c>
      <c r="L14" s="1"/>
      <c r="M14" s="219"/>
      <c r="N14" s="236">
        <f>B14+K14</f>
        <v>1.00000000000002</v>
      </c>
      <c r="P14">
        <f t="shared" si="4"/>
        <v>0.34439384248141069</v>
      </c>
      <c r="Q14">
        <f t="shared" si="4"/>
        <v>0.65560615751859119</v>
      </c>
      <c r="R14">
        <f t="shared" si="4"/>
        <v>1.3856621743347166</v>
      </c>
      <c r="S14">
        <f>A14*$J$4</f>
        <v>52.448492601487295</v>
      </c>
      <c r="T14" s="98">
        <f>SUM(C14:J14)</f>
        <v>10.556454151907678</v>
      </c>
      <c r="U14" s="239">
        <f>B14</f>
        <v>0.52385571831122812</v>
      </c>
      <c r="V14" s="97">
        <f>K14</f>
        <v>0.4761442816887918</v>
      </c>
      <c r="W14" s="158">
        <f>B14-K14</f>
        <v>4.7711436622436321E-2</v>
      </c>
      <c r="X14" s="9">
        <f t="shared" si="0"/>
        <v>0.72588705367281114</v>
      </c>
      <c r="Y14" s="98">
        <f t="shared" si="1"/>
        <v>24.973049835395081</v>
      </c>
      <c r="Z14" s="223">
        <f t="shared" si="2"/>
        <v>-24.24716278172227</v>
      </c>
      <c r="AA14">
        <f>$A$6^A14</f>
        <v>100000000</v>
      </c>
      <c r="AB14">
        <f>SUM(AA7:AA14)</f>
        <v>111111110</v>
      </c>
      <c r="AC14">
        <f t="shared" si="3"/>
        <v>-2.182244672177451E-7</v>
      </c>
    </row>
    <row r="15" spans="1:29" x14ac:dyDescent="0.25">
      <c r="A15" s="98">
        <v>9</v>
      </c>
      <c r="B15" s="97">
        <f>C15*B4</f>
        <v>0.52454525748438374</v>
      </c>
      <c r="C15" s="97">
        <f>1/(1-D4*B4/(1-D4*B4/(1-D4*B4/(1-D4*B4/(1-D4*B4/(1-D4*B4/(1-D4*B4/(1-D4*B4))))))))</f>
        <v>1.5230970847357617</v>
      </c>
      <c r="D15" s="128">
        <f>C15*D4*C14</f>
        <v>1.5188920944891651</v>
      </c>
      <c r="E15" s="1">
        <f>D15*D4*C13</f>
        <v>1.5108872548029677</v>
      </c>
      <c r="F15" s="1">
        <f>E15*D4*C12</f>
        <v>1.4956488226916085</v>
      </c>
      <c r="G15" s="1">
        <f>F15*D4*C11</f>
        <v>1.4666401451520903</v>
      </c>
      <c r="H15" s="1">
        <f>G15*D4*C10</f>
        <v>1.4114177071452068</v>
      </c>
      <c r="I15" s="1">
        <f>H15*D4*C9</f>
        <v>1.3062933816646825</v>
      </c>
      <c r="J15" s="1">
        <f>I15*D4*C8</f>
        <v>1.106173209383313</v>
      </c>
      <c r="K15" s="1">
        <f>J15*D4</f>
        <v>0.72521396735380184</v>
      </c>
      <c r="L15" s="1">
        <f>K15*D4</f>
        <v>0.47545474251563907</v>
      </c>
      <c r="M15" s="219"/>
      <c r="N15" s="236">
        <f>B15+L15</f>
        <v>1.0000000000000229</v>
      </c>
      <c r="P15">
        <f t="shared" si="4"/>
        <v>0.34439384248141069</v>
      </c>
      <c r="Q15">
        <f t="shared" si="4"/>
        <v>0.65560615751859119</v>
      </c>
      <c r="R15">
        <f t="shared" si="4"/>
        <v>1.3856621743347166</v>
      </c>
      <c r="S15">
        <f>A15*$J$4</f>
        <v>59.00455417667321</v>
      </c>
      <c r="T15" s="98">
        <f>SUM(C15:K15)</f>
        <v>12.064263667418597</v>
      </c>
      <c r="U15" s="239">
        <f>B15</f>
        <v>0.52454525748438374</v>
      </c>
      <c r="V15" s="97">
        <f>L15</f>
        <v>0.47545474251563907</v>
      </c>
      <c r="W15" s="158">
        <f>B15-L15</f>
        <v>4.909051496874467E-2</v>
      </c>
      <c r="X15" s="9">
        <f t="shared" si="0"/>
        <v>0.72684252202277499</v>
      </c>
      <c r="Y15" s="98">
        <f t="shared" si="1"/>
        <v>28.053995113320237</v>
      </c>
      <c r="Z15" s="223">
        <f t="shared" si="2"/>
        <v>-27.327152591297462</v>
      </c>
      <c r="AA15">
        <f>$A$6^A15</f>
        <v>1000000000</v>
      </c>
      <c r="AB15">
        <f>SUM(AA7:AA15)</f>
        <v>1111111110</v>
      </c>
      <c r="AC15">
        <f t="shared" si="3"/>
        <v>-2.4594437356762153E-8</v>
      </c>
    </row>
    <row r="16" spans="1:29" ht="16.5" thickBot="1" x14ac:dyDescent="0.3">
      <c r="A16" s="99">
        <v>10</v>
      </c>
      <c r="B16" s="129">
        <f>C16*B4</f>
        <v>0.52490667704342975</v>
      </c>
      <c r="C16" s="129">
        <f>1/(1-D4*B4/(1-D4*B4/(1-D4*B4/(1-D4*B4/(1-D4*B4/(1-D4*B4/(1-D4*B4/(1-D4*B4/(1-D4*B4)))))))))</f>
        <v>1.5241465214981671</v>
      </c>
      <c r="D16" s="136">
        <f>C16*D4*C15</f>
        <v>1.5219392940408307</v>
      </c>
      <c r="E16" s="109">
        <f>D16*D4*C14</f>
        <v>1.5177375002408877</v>
      </c>
      <c r="F16" s="109">
        <f>E16*D4*C13</f>
        <v>1.5097387454779667</v>
      </c>
      <c r="G16" s="109">
        <f>F16*D4*C12</f>
        <v>1.4945118969452782</v>
      </c>
      <c r="H16" s="109">
        <f>G16*D4*C11</f>
        <v>1.4655252705128523</v>
      </c>
      <c r="I16" s="109">
        <f>H16*D4*C10</f>
        <v>1.4103448101484426</v>
      </c>
      <c r="J16" s="109">
        <f>I16*D4*C9</f>
        <v>1.305300395506874</v>
      </c>
      <c r="K16" s="109">
        <f>J16*D4*C8</f>
        <v>1.1053323456841828</v>
      </c>
      <c r="L16" s="109">
        <f>K16*D4</f>
        <v>0.7246626919350182</v>
      </c>
      <c r="M16" s="221">
        <f>L16*D4</f>
        <v>0.47509332295659584</v>
      </c>
      <c r="N16" s="237">
        <f>B16+M16</f>
        <v>1.0000000000000255</v>
      </c>
      <c r="P16">
        <f t="shared" si="4"/>
        <v>0.34439384248141069</v>
      </c>
      <c r="Q16">
        <f t="shared" si="4"/>
        <v>0.65560615751859119</v>
      </c>
      <c r="R16">
        <f t="shared" si="4"/>
        <v>1.3856621743347166</v>
      </c>
      <c r="S16">
        <f>A16*$J$4</f>
        <v>65.560615751859117</v>
      </c>
      <c r="T16" s="99">
        <f>SUM(C16:L16)</f>
        <v>13.579239471990499</v>
      </c>
      <c r="U16" s="415">
        <f>B16</f>
        <v>0.52490667704342975</v>
      </c>
      <c r="V16" s="129">
        <f>M16</f>
        <v>0.47509332295659584</v>
      </c>
      <c r="W16" s="159">
        <f>B16-M16</f>
        <v>4.9813354086833905E-2</v>
      </c>
      <c r="X16" s="10">
        <f t="shared" si="0"/>
        <v>0.72734332743480978</v>
      </c>
      <c r="Y16" s="99">
        <f t="shared" si="1"/>
        <v>31.147410792631288</v>
      </c>
      <c r="Z16" s="224">
        <f t="shared" si="2"/>
        <v>-30.420067465196478</v>
      </c>
      <c r="AA16">
        <f>$A$6^A16</f>
        <v>10000000000</v>
      </c>
      <c r="AB16">
        <f>SUM(AA7:AA16)</f>
        <v>11111111110</v>
      </c>
      <c r="AC16">
        <f t="shared" si="3"/>
        <v>-2.7378060721414636E-9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</sheetData>
  <conditionalFormatting sqref="W7:W16 Z7:Z16">
    <cfRule type="cellIs" dxfId="37" priority="13" operator="lessThanOrEqual">
      <formula>0</formula>
    </cfRule>
    <cfRule type="cellIs" dxfId="36" priority="14" operator="greaterThan">
      <formula>0</formula>
    </cfRule>
  </conditionalFormatting>
  <conditionalFormatting sqref="X7:Y16">
    <cfRule type="cellIs" dxfId="35" priority="1" operator="lessThanOrEqual">
      <formula>0</formula>
    </cfRule>
    <cfRule type="cellIs" dxfId="3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7"/>
  <sheetViews>
    <sheetView workbookViewId="0">
      <selection sqref="A1:U1"/>
    </sheetView>
  </sheetViews>
  <sheetFormatPr defaultColWidth="8.75" defaultRowHeight="15.75" x14ac:dyDescent="0.25"/>
  <cols>
    <col min="3" max="4" width="9" customWidth="1"/>
    <col min="7" max="7" width="9" customWidth="1"/>
    <col min="10" max="10" width="8.75" customWidth="1"/>
    <col min="13" max="13" width="9" customWidth="1"/>
  </cols>
  <sheetData>
    <row r="1" spans="1:32" ht="26.25" x14ac:dyDescent="0.4">
      <c r="A1" s="527" t="s">
        <v>291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32" ht="16.5" thickBot="1" x14ac:dyDescent="0.3">
      <c r="A2" s="555" t="s">
        <v>64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</row>
    <row r="3" spans="1:32" ht="16.5" thickBot="1" x14ac:dyDescent="0.3">
      <c r="A3" s="4" t="s">
        <v>3</v>
      </c>
      <c r="B3" s="21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20">
        <v>11</v>
      </c>
    </row>
    <row r="4" spans="1:32" x14ac:dyDescent="0.25">
      <c r="A4" s="23" t="s">
        <v>0</v>
      </c>
      <c r="B4" s="22">
        <f t="shared" ref="B4:B10" si="0">L4</f>
        <v>0.16652461265724486</v>
      </c>
      <c r="C4" s="2">
        <f>C15</f>
        <v>0.35360813639536137</v>
      </c>
      <c r="D4" s="2">
        <f t="shared" ref="D4:J4" si="1">D15</f>
        <v>0.37387488538214331</v>
      </c>
      <c r="E4" s="2">
        <f t="shared" si="1"/>
        <v>0.39446844550254284</v>
      </c>
      <c r="F4" s="2">
        <f t="shared" si="1"/>
        <v>0.41640366958226238</v>
      </c>
      <c r="G4" s="2">
        <f t="shared" si="1"/>
        <v>0.42315049208499778</v>
      </c>
      <c r="H4" s="2">
        <f t="shared" si="1"/>
        <v>0.26231240836153336</v>
      </c>
      <c r="I4" s="2">
        <f t="shared" si="1"/>
        <v>0.24474124225119143</v>
      </c>
      <c r="J4" s="2">
        <f t="shared" si="1"/>
        <v>0.2284251594344453</v>
      </c>
      <c r="K4" s="2">
        <f>(SUM(M15*Inittialize!$B$22,N15*Inittialize!$C$22,O15*Inittialize!$D$22,P15*Inittialize!$E$22,Q15*Inittialize!$F$22,R15*Inittialize!$G$22,S15*Inittialize!$H$22,T15*Inittialize!$I$22,U15*Inittialize!$J$22))</f>
        <v>0.22978483300250746</v>
      </c>
      <c r="L4" s="8">
        <f>(SUM(C25*Inittialize!$A$23,D25*Inittialize!$B$23,E25*Inittialize!$C$23,F25*Inittialize!$D$23,G25*Inittialize!$E$23,H25*Inittialize!$F$23,I25*Inittialize!$G$23,J25*Inittialize!$H$23,K25*Inittialize!$I$23))</f>
        <v>0.16652461265724486</v>
      </c>
    </row>
    <row r="5" spans="1:32" x14ac:dyDescent="0.25">
      <c r="A5" s="24">
        <v>17</v>
      </c>
      <c r="B5" s="22">
        <f t="shared" si="0"/>
        <v>0.18891729969077325</v>
      </c>
      <c r="C5" s="2">
        <f t="shared" ref="C5:J5" si="2">C16</f>
        <v>0.1398091395277353</v>
      </c>
      <c r="D5" s="2">
        <f t="shared" si="2"/>
        <v>0.13503398781113995</v>
      </c>
      <c r="E5" s="2">
        <f t="shared" si="2"/>
        <v>0.13048973584959825</v>
      </c>
      <c r="F5" s="2">
        <f t="shared" si="2"/>
        <v>0.12225128527055081</v>
      </c>
      <c r="G5" s="2">
        <f t="shared" si="2"/>
        <v>0.16543817650334638</v>
      </c>
      <c r="H5" s="2">
        <f t="shared" si="2"/>
        <v>0.36856619379423866</v>
      </c>
      <c r="I5" s="2">
        <f t="shared" si="2"/>
        <v>0.12856654444917004</v>
      </c>
      <c r="J5" s="2">
        <f t="shared" si="2"/>
        <v>0.11999544148589202</v>
      </c>
      <c r="K5" s="2">
        <f>(SUM(M16*Inittialize!$B$22,N16*Inittialize!$C$22,O16*Inittialize!$D$22,P16*Inittialize!$E$22,Q16*Inittialize!$F$22,R16*Inittialize!$G$22,S16*Inittialize!$H$22,T16*Inittialize!$I$22,U16*Inittialize!$J$22))</f>
        <v>0.12070970006616517</v>
      </c>
      <c r="L5" s="8">
        <f>(SUM(C26*Inittialize!$A$23,D26*Inittialize!$B$23,E26*Inittialize!$C$23,F26*Inittialize!$D$23,G26*Inittialize!$E$23,H26*Inittialize!$F$23,I26*Inittialize!$G$23,J26*Inittialize!$H$23,K26*Inittialize!$I$23))</f>
        <v>0.18891729969077325</v>
      </c>
    </row>
    <row r="6" spans="1:32" x14ac:dyDescent="0.25">
      <c r="A6" s="24">
        <v>18</v>
      </c>
      <c r="B6" s="22">
        <f t="shared" si="0"/>
        <v>0.18891729969077325</v>
      </c>
      <c r="C6" s="2">
        <f t="shared" ref="C6:J6" si="3">C17</f>
        <v>0.13490735037469445</v>
      </c>
      <c r="D6" s="2">
        <f t="shared" si="3"/>
        <v>0.13048232645474486</v>
      </c>
      <c r="E6" s="2">
        <f t="shared" si="3"/>
        <v>0.12593807449320316</v>
      </c>
      <c r="F6" s="2">
        <f t="shared" si="3"/>
        <v>0.12225128527055081</v>
      </c>
      <c r="G6" s="2">
        <f t="shared" si="3"/>
        <v>0.10626657887021029</v>
      </c>
      <c r="H6" s="2">
        <f t="shared" si="3"/>
        <v>0.13779696302500788</v>
      </c>
      <c r="I6" s="2">
        <f t="shared" si="3"/>
        <v>0.35933577521840082</v>
      </c>
      <c r="J6" s="2">
        <f t="shared" si="3"/>
        <v>0.11999544148589202</v>
      </c>
      <c r="K6" s="2">
        <f>(SUM(M17*Inittialize!$B$22,N17*Inittialize!$C$22,O17*Inittialize!$D$22,P17*Inittialize!$E$22,Q17*Inittialize!$F$22,R17*Inittialize!$G$22,S17*Inittialize!$H$22,T17*Inittialize!$I$22,U17*Inittialize!$J$22))</f>
        <v>0.12070970006616517</v>
      </c>
      <c r="L6" s="8">
        <f>(SUM(C27*Inittialize!$A$23,D27*Inittialize!$B$23,E27*Inittialize!$C$23,F27*Inittialize!$D$23,G27*Inittialize!$E$23,H27*Inittialize!$F$23,I27*Inittialize!$G$23,J27*Inittialize!$H$23,K27*Inittialize!$I$23))</f>
        <v>0.18891729969077325</v>
      </c>
    </row>
    <row r="7" spans="1:32" x14ac:dyDescent="0.25">
      <c r="A7" s="24">
        <v>19</v>
      </c>
      <c r="B7" s="22">
        <f t="shared" si="0"/>
        <v>0.18891729969077325</v>
      </c>
      <c r="C7" s="2">
        <f t="shared" ref="C7:J7" si="4">C18</f>
        <v>0.12965543342500779</v>
      </c>
      <c r="D7" s="2">
        <f t="shared" si="4"/>
        <v>0.12558053730170399</v>
      </c>
      <c r="E7" s="2">
        <f t="shared" si="4"/>
        <v>0.12138641313680808</v>
      </c>
      <c r="F7" s="2">
        <f t="shared" si="4"/>
        <v>0.11769962391415573</v>
      </c>
      <c r="G7" s="2">
        <f t="shared" si="4"/>
        <v>0.10626657887021029</v>
      </c>
      <c r="H7" s="2">
        <f t="shared" si="4"/>
        <v>7.8625365391871774E-2</v>
      </c>
      <c r="I7" s="2">
        <f t="shared" si="4"/>
        <v>0.12856654444917004</v>
      </c>
      <c r="J7" s="2">
        <f t="shared" si="4"/>
        <v>0.35076467225512281</v>
      </c>
      <c r="K7" s="2">
        <f>(SUM(M18*Inittialize!$B$22,N18*Inittialize!$C$22,O18*Inittialize!$D$22,P18*Inittialize!$E$22,Q18*Inittialize!$F$22,R18*Inittialize!$G$22,S18*Inittialize!$H$22,T18*Inittialize!$I$22,U18*Inittialize!$J$22))</f>
        <v>0.12070970006616517</v>
      </c>
      <c r="L7" s="8">
        <f>(SUM(C28*Inittialize!$A$23,D28*Inittialize!$B$23,E28*Inittialize!$C$23,F28*Inittialize!$D$23,G28*Inittialize!$E$23,H28*Inittialize!$F$23,I28*Inittialize!$G$23,J28*Inittialize!$H$23,K28*Inittialize!$I$23))</f>
        <v>0.18891729969077325</v>
      </c>
    </row>
    <row r="8" spans="1:32" x14ac:dyDescent="0.25">
      <c r="A8" s="24">
        <v>20</v>
      </c>
      <c r="B8" s="22">
        <f t="shared" si="0"/>
        <v>0.18891729969077325</v>
      </c>
      <c r="C8" s="2">
        <f t="shared" ref="C8:J8" si="5">C19</f>
        <v>0.12402645577124112</v>
      </c>
      <c r="D8" s="2">
        <f t="shared" si="5"/>
        <v>0.12032862035201736</v>
      </c>
      <c r="E8" s="2">
        <f t="shared" si="5"/>
        <v>0.1164846239837672</v>
      </c>
      <c r="F8" s="2">
        <f t="shared" si="5"/>
        <v>0.11314796255776065</v>
      </c>
      <c r="G8" s="2">
        <f t="shared" si="5"/>
        <v>0.10171491751381523</v>
      </c>
      <c r="H8" s="2">
        <f t="shared" si="5"/>
        <v>7.8625365391871774E-2</v>
      </c>
      <c r="I8" s="2">
        <f t="shared" si="5"/>
        <v>6.939494681603392E-2</v>
      </c>
      <c r="J8" s="2">
        <f t="shared" si="5"/>
        <v>0.11999544148589202</v>
      </c>
      <c r="K8" s="2">
        <f>(SUM(M19*Inittialize!$B$22,N19*Inittialize!$C$22,O19*Inittialize!$D$22,P19*Inittialize!$E$22,Q19*Inittialize!$F$22,R19*Inittialize!$G$22,S19*Inittialize!$H$22,T19*Inittialize!$I$22,U19*Inittialize!$J$22))</f>
        <v>0.37070970006616516</v>
      </c>
      <c r="L8" s="8">
        <f>(SUM(C29*Inittialize!$A$23,D29*Inittialize!$B$23,E29*Inittialize!$C$23,F29*Inittialize!$D$23,G29*Inittialize!$E$23,H29*Inittialize!$F$23,I29*Inittialize!$G$23,J29*Inittialize!$H$23,K29*Inittialize!$I$23))</f>
        <v>0.18891729969077325</v>
      </c>
    </row>
    <row r="9" spans="1:32" x14ac:dyDescent="0.25">
      <c r="A9" s="25">
        <v>21</v>
      </c>
      <c r="B9" s="22">
        <f t="shared" si="0"/>
        <v>7.780618857966215E-2</v>
      </c>
      <c r="C9" s="2">
        <f t="shared" ref="C9:J10" si="6">C20</f>
        <v>0.11799348450596005</v>
      </c>
      <c r="D9" s="2">
        <f t="shared" si="6"/>
        <v>0.11469964269825067</v>
      </c>
      <c r="E9" s="2">
        <f t="shared" si="6"/>
        <v>0.11123270703408057</v>
      </c>
      <c r="F9" s="2">
        <f t="shared" si="6"/>
        <v>0.10824617340471979</v>
      </c>
      <c r="G9" s="2">
        <f t="shared" si="6"/>
        <v>9.7163256157420136E-2</v>
      </c>
      <c r="H9" s="2">
        <f t="shared" si="6"/>
        <v>7.4073704035476681E-2</v>
      </c>
      <c r="I9" s="2">
        <f t="shared" si="6"/>
        <v>6.939494681603392E-2</v>
      </c>
      <c r="J9" s="2">
        <f t="shared" si="6"/>
        <v>6.0823843852755924E-2</v>
      </c>
      <c r="K9" s="2">
        <f>(SUM(M20*Inittialize!$B$22,N20*Inittialize!$C$22,O20*Inittialize!$D$22,P20*Inittialize!$E$22,Q20*Inittialize!$F$22,R20*Inittialize!$G$22,S20*Inittialize!$H$22,T20*Inittialize!$I$22,U20*Inittialize!$J$22))</f>
        <v>3.7376366732831845E-2</v>
      </c>
      <c r="L9" s="8">
        <f>(SUM(C30*Inittialize!$A$23,D30*Inittialize!$B$23,E30*Inittialize!$C$23,F30*Inittialize!$D$23,G30*Inittialize!$E$23,H30*Inittialize!$F$23,I30*Inittialize!$G$23,J30*Inittialize!$H$23,K30*Inittialize!$I$23))</f>
        <v>7.780618857966215E-2</v>
      </c>
    </row>
    <row r="10" spans="1:32" ht="16.5" thickBot="1" x14ac:dyDescent="0.3">
      <c r="A10" s="123">
        <v>22</v>
      </c>
      <c r="B10" s="22">
        <f t="shared" si="0"/>
        <v>0</v>
      </c>
      <c r="C10" s="2">
        <f t="shared" si="6"/>
        <v>0</v>
      </c>
      <c r="D10" s="2">
        <f t="shared" si="6"/>
        <v>0</v>
      </c>
      <c r="E10" s="2">
        <f t="shared" si="6"/>
        <v>0</v>
      </c>
      <c r="F10" s="2">
        <f t="shared" si="6"/>
        <v>0</v>
      </c>
      <c r="G10" s="2">
        <f t="shared" si="6"/>
        <v>0</v>
      </c>
      <c r="H10" s="2">
        <f t="shared" si="6"/>
        <v>0</v>
      </c>
      <c r="I10" s="2">
        <f t="shared" si="6"/>
        <v>0</v>
      </c>
      <c r="J10" s="2">
        <f t="shared" si="6"/>
        <v>0</v>
      </c>
      <c r="K10" s="2">
        <f>(SUM(M21*Inittialize!$B$22,N21*Inittialize!$C$22,O21*Inittialize!$D$22,P21*Inittialize!$E$22,Q21*Inittialize!$F$22,R21*Inittialize!$G$22,S21*Inittialize!$H$22,T21*Inittialize!$I$22,U21*Inittialize!$J$22))</f>
        <v>0</v>
      </c>
      <c r="L10" s="8">
        <f>(SUM(C31*Inittialize!$A$23,D31*Inittialize!$B$23,E31*Inittialize!$C$23,F31*Inittialize!$D$23,G31*Inittialize!$E$23,H31*Inittialize!$F$23,I31*Inittialize!$G$23,J31*Inittialize!$H$23,K31*Inittialize!$I$23))</f>
        <v>0</v>
      </c>
    </row>
    <row r="11" spans="1:32" ht="16.5" thickBot="1" x14ac:dyDescent="0.3">
      <c r="A11" s="4" t="s">
        <v>2</v>
      </c>
      <c r="B11" s="21">
        <f>SUM(B4:B10)</f>
        <v>1.0000000000000002</v>
      </c>
      <c r="C11" s="21">
        <f t="shared" ref="C11:L11" si="7">SUM(C4:C10)</f>
        <v>1.0000000000000002</v>
      </c>
      <c r="D11" s="21">
        <f t="shared" si="7"/>
        <v>1.0000000000000002</v>
      </c>
      <c r="E11" s="21">
        <f t="shared" si="7"/>
        <v>1.0000000000000002</v>
      </c>
      <c r="F11" s="21">
        <f t="shared" si="7"/>
        <v>1.0000000000000002</v>
      </c>
      <c r="G11" s="21">
        <f t="shared" si="7"/>
        <v>1</v>
      </c>
      <c r="H11" s="21">
        <f t="shared" si="7"/>
        <v>1.0000000000000002</v>
      </c>
      <c r="I11" s="21">
        <f t="shared" si="7"/>
        <v>1.0000000000000002</v>
      </c>
      <c r="J11" s="21">
        <f t="shared" si="7"/>
        <v>1</v>
      </c>
      <c r="K11" s="21">
        <f t="shared" si="7"/>
        <v>0.99999999999999989</v>
      </c>
      <c r="L11" s="21">
        <f t="shared" si="7"/>
        <v>1.0000000000000002</v>
      </c>
    </row>
    <row r="13" spans="1:32" ht="16.5" thickBot="1" x14ac:dyDescent="0.3">
      <c r="A13" s="555" t="s">
        <v>65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</row>
    <row r="14" spans="1:32" ht="16.5" thickBot="1" x14ac:dyDescent="0.3">
      <c r="A14" s="4" t="s">
        <v>3</v>
      </c>
      <c r="B14" s="21">
        <v>1</v>
      </c>
      <c r="C14" s="19">
        <v>2</v>
      </c>
      <c r="D14" s="19">
        <v>3</v>
      </c>
      <c r="E14" s="19">
        <v>4</v>
      </c>
      <c r="F14" s="19">
        <v>5</v>
      </c>
      <c r="G14" s="19">
        <v>6</v>
      </c>
      <c r="H14" s="19">
        <v>7</v>
      </c>
      <c r="I14" s="19">
        <v>8</v>
      </c>
      <c r="J14" s="19">
        <v>9</v>
      </c>
      <c r="K14" s="19">
        <v>10</v>
      </c>
      <c r="L14" s="19">
        <v>11</v>
      </c>
      <c r="M14" s="19">
        <v>12</v>
      </c>
      <c r="N14" s="19">
        <v>13</v>
      </c>
      <c r="O14" s="19">
        <v>14</v>
      </c>
      <c r="P14" s="19">
        <v>15</v>
      </c>
      <c r="Q14" s="19">
        <v>16</v>
      </c>
      <c r="R14" s="19">
        <v>17</v>
      </c>
      <c r="S14" s="19">
        <v>18</v>
      </c>
      <c r="T14" s="19">
        <v>19</v>
      </c>
      <c r="U14" s="19">
        <v>20</v>
      </c>
      <c r="V14" s="19">
        <v>21</v>
      </c>
      <c r="W14" s="19">
        <v>22</v>
      </c>
      <c r="X14" s="19">
        <v>23</v>
      </c>
      <c r="Y14" s="19">
        <v>24</v>
      </c>
      <c r="Z14" s="19">
        <v>25</v>
      </c>
      <c r="AA14" s="19">
        <v>26</v>
      </c>
      <c r="AB14" s="19">
        <v>27</v>
      </c>
      <c r="AC14" s="19">
        <v>28</v>
      </c>
      <c r="AD14" s="19">
        <v>29</v>
      </c>
      <c r="AE14" s="19">
        <v>30</v>
      </c>
      <c r="AF14" s="20">
        <v>31</v>
      </c>
    </row>
    <row r="15" spans="1:32" x14ac:dyDescent="0.25">
      <c r="A15" s="23" t="s">
        <v>0</v>
      </c>
      <c r="B15" s="22">
        <f>L15</f>
        <v>0.2121090766176992</v>
      </c>
      <c r="C15" s="2">
        <f>(SUM(E15*Inittialize!$B$21,F15*Inittialize!$C$21,G15*Inittialize!$D$21,H15*Inittialize!$E$21,I15*Inittialize!$F$21,J15*Inittialize!$G$21,K15*Inittialize!$H$21,L15*Inittialize!$I$21,M15*Inittialize!$J$21,D25*Inittialize!$A$21))</f>
        <v>0.35360813639536137</v>
      </c>
      <c r="D15" s="2">
        <f>(SUM(F15*Inittialize!$B$21,G15*Inittialize!$C$21,H15*Inittialize!$D$21,I15*Inittialize!$E$21,J15*Inittialize!$F$21,K15*Inittialize!$G$21,L15*Inittialize!$H$21,M15*Inittialize!$I$21,N15*Inittialize!$J$21,E25*Inittialize!$A$21))</f>
        <v>0.37387488538214331</v>
      </c>
      <c r="E15" s="2">
        <f>(SUM(G15*Inittialize!$B$21,H15*Inittialize!$C$21,I15*Inittialize!$D$21,J15*Inittialize!$E$21,K15*Inittialize!$F$21,L15*Inittialize!$G$21,M15*Inittialize!$H$21,N15*Inittialize!$I$21,O15*Inittialize!$J$21,F25*Inittialize!$A$21))</f>
        <v>0.39446844550254284</v>
      </c>
      <c r="F15" s="2">
        <f>(SUM(H15*Inittialize!$B$21,I15*Inittialize!$C$21,J15*Inittialize!$D$21,K15*Inittialize!$E$21,L15*Inittialize!$F$21,M15*Inittialize!$G$21,N15*Inittialize!$H$21,O15*Inittialize!$I$21,P15*Inittialize!$J$21,G25*Inittialize!$A$21))</f>
        <v>0.41640366958226238</v>
      </c>
      <c r="G15" s="2">
        <f>(SUM(I15*Inittialize!$B$21,J15*Inittialize!$C$21,K15*Inittialize!$D$21,L15*Inittialize!$E$21,M15*Inittialize!$F$21,N15*Inittialize!$G$21,O15*Inittialize!$H$21,P15*Inittialize!$I$21,Q15*Inittialize!$J$21,H25*Inittialize!$A$21))</f>
        <v>0.42315049208499778</v>
      </c>
      <c r="H15" s="2">
        <f>(SUM(J15*Inittialize!$B$21,K15*Inittialize!$C$21,L15*Inittialize!$D$21,M15*Inittialize!$E$21,N15*Inittialize!$F$21,O15*Inittialize!$G$21,P15*Inittialize!$H$21,Q15*Inittialize!$I$21,R15*Inittialize!$J$21,I25*Inittialize!$A$21))</f>
        <v>0.26231240836153336</v>
      </c>
      <c r="I15" s="2">
        <f>(SUM(K15*Inittialize!$B$21,L15*Inittialize!$C$21,M15*Inittialize!$D$21,N15*Inittialize!$E$21,O15*Inittialize!$F$21,P15*Inittialize!$G$21,Q15*Inittialize!$H$21,R15*Inittialize!$I$21,S15*Inittialize!$J$21,J25*Inittialize!$A$21))</f>
        <v>0.24474124225119143</v>
      </c>
      <c r="J15" s="2">
        <f>(SUM(L15*Inittialize!$B$21,M15*Inittialize!$C$21,N15*Inittialize!$D$21,O15*Inittialize!$E$21,P15*Inittialize!$F$21,Q15*Inittialize!$G$21,R15*Inittialize!$H$21,S15*Inittialize!$I$21,T15*Inittialize!$J$21,K25*Inittialize!$A$21))</f>
        <v>0.2284251594344453</v>
      </c>
      <c r="K15" s="2">
        <f>(SUM(M15*Inittialize!$B$21,N15*Inittialize!$C$21,O15*Inittialize!$D$21,P15*Inittialize!$E$21,Q15*Inittialize!$F$21,R15*Inittialize!$G$21,S15*Inittialize!$H$21,T15*Inittialize!$I$21,U15*Inittialize!$J$21,L25*Inittialize!$A$21))</f>
        <v>0.21210907661769923</v>
      </c>
      <c r="L15" s="2">
        <f>(SUM(N15*Inittialize!$B$21,O15*Inittialize!$C$21,P15*Inittialize!$D$21,Q15*Inittialize!$E$21,R15*Inittialize!$F$21,S15*Inittialize!$G$21,T15*Inittialize!$H$21,U15*Inittialize!$I$21,V15*Inittialize!$J$21,M15*Inittialize!$A$21))</f>
        <v>0.2121090766176992</v>
      </c>
      <c r="M15" s="2">
        <f>(SUM(O15*Inittialize!$B$21,P15*Inittialize!$C$21,Q15*Inittialize!$D$21,R15*Inittialize!$E$21,S15*Inittialize!$F$21,T15*Inittialize!$G$21,U15*Inittialize!$H$21,V15*Inittialize!$I$21,W15*Inittialize!$J$21,N15*Inittialize!$A$21))</f>
        <v>0.48267271400214928</v>
      </c>
      <c r="N15" s="2">
        <f>(SUM(P15*Inittialize!$B$21,Q15*Inittialize!$C$21,R15*Inittialize!$D$21,S15*Inittialize!$E$21,T15*Inittialize!$F$21,U15*Inittialize!$G$21,V15*Inittialize!$H$21,W15*Inittialize!$I$21,X15*Inittialize!$J$21,O15*Inittialize!$A$21))</f>
        <v>0.51962466300199583</v>
      </c>
      <c r="O15" s="2">
        <f>(SUM(Q15*Inittialize!$B$21,R15*Inittialize!$C$21,S15*Inittialize!$D$21,T15*Inittialize!$E$21,U15*Inittialize!$F$21,V15*Inittialize!$G$21,W15*Inittialize!$H$21,X15*Inittialize!$I$21,Y15*Inittialize!$J$21,P15*Inittialize!$A$21))</f>
        <v>0.55393718707328177</v>
      </c>
      <c r="P15" s="2">
        <f>(SUM(R15*Inittialize!$B$21,S15*Inittialize!$C$21,T15*Inittialize!$D$21,U15*Inittialize!$E$21,V15*Inittialize!$F$21,W15*Inittialize!$G$21,X15*Inittialize!$H$21,Y15*Inittialize!$I$21,Z15*Inittialize!$J$21,Q15*Inittialize!$A$21))</f>
        <v>0.58579881656804744</v>
      </c>
      <c r="Q15" s="2">
        <f>(SUM(S15*Inittialize!$B$21,T15*Inittialize!$C$21,U15*Inittialize!$D$21,V15*Inittialize!$E$21,W15*Inittialize!$F$21,X15*Inittialize!$G$21,Y15*Inittialize!$H$21,Z15*Inittialize!$I$21,AA15*Inittialize!$J$21,R15*Inittialize!$A$21))</f>
        <v>0.61538461538461542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>IF(Rules!$B$15=Rules!$D$15,1,0)</f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8">
        <v>1</v>
      </c>
    </row>
    <row r="16" spans="1:32" x14ac:dyDescent="0.25">
      <c r="A16" s="24">
        <v>17</v>
      </c>
      <c r="B16" s="22">
        <f t="shared" ref="B16:B21" si="8">L16</f>
        <v>0.11142433852261402</v>
      </c>
      <c r="C16" s="2">
        <f>(SUM(E16*Inittialize!$B$21,F16*Inittialize!$C$21,G16*Inittialize!$D$21,H16*Inittialize!$E$21,I16*Inittialize!$F$21,J16*Inittialize!$G$21,K16*Inittialize!$H$21,L16*Inittialize!$I$21,M16*Inittialize!$J$21,D26*Inittialize!$A$21))</f>
        <v>0.1398091395277353</v>
      </c>
      <c r="D16" s="2">
        <f>(SUM(F16*Inittialize!$B$21,G16*Inittialize!$C$21,H16*Inittialize!$D$21,I16*Inittialize!$E$21,J16*Inittialize!$F$21,K16*Inittialize!$G$21,L16*Inittialize!$H$21,M16*Inittialize!$I$21,N16*Inittialize!$J$21,E26*Inittialize!$A$21))</f>
        <v>0.13503398781113995</v>
      </c>
      <c r="E16" s="2">
        <f>(SUM(G16*Inittialize!$B$21,H16*Inittialize!$C$21,I16*Inittialize!$D$21,J16*Inittialize!$E$21,K16*Inittialize!$F$21,L16*Inittialize!$G$21,M16*Inittialize!$H$21,N16*Inittialize!$I$21,O16*Inittialize!$J$21,F26*Inittialize!$A$21))</f>
        <v>0.13048973584959825</v>
      </c>
      <c r="F16" s="2">
        <f>(SUM(H16*Inittialize!$B$21,I16*Inittialize!$C$21,J16*Inittialize!$D$21,K16*Inittialize!$E$21,L16*Inittialize!$F$21,M16*Inittialize!$G$21,N16*Inittialize!$H$21,O16*Inittialize!$I$21,P16*Inittialize!$J$21,G26*Inittialize!$A$21))</f>
        <v>0.12225128527055081</v>
      </c>
      <c r="G16" s="2">
        <f>(SUM(I16*Inittialize!$B$21,J16*Inittialize!$C$21,K16*Inittialize!$D$21,L16*Inittialize!$E$21,M16*Inittialize!$F$21,N16*Inittialize!$G$21,O16*Inittialize!$H$21,P16*Inittialize!$I$21,Q16*Inittialize!$J$21,H26*Inittialize!$A$21))</f>
        <v>0.16543817650334638</v>
      </c>
      <c r="H16" s="2">
        <f>(SUM(J16*Inittialize!$B$21,K16*Inittialize!$C$21,L16*Inittialize!$D$21,M16*Inittialize!$E$21,N16*Inittialize!$F$21,O16*Inittialize!$G$21,P16*Inittialize!$H$21,Q16*Inittialize!$I$21,R16*Inittialize!$J$21,I26*Inittialize!$A$21))</f>
        <v>0.36856619379423866</v>
      </c>
      <c r="I16" s="2">
        <f>(SUM(K16*Inittialize!$B$21,L16*Inittialize!$C$21,M16*Inittialize!$D$21,N16*Inittialize!$E$21,O16*Inittialize!$F$21,P16*Inittialize!$G$21,Q16*Inittialize!$H$21,R16*Inittialize!$I$21,S16*Inittialize!$J$21,J26*Inittialize!$A$21))</f>
        <v>0.12856654444917004</v>
      </c>
      <c r="J16" s="2">
        <f>(SUM(L16*Inittialize!$B$21,M16*Inittialize!$C$21,N16*Inittialize!$D$21,O16*Inittialize!$E$21,P16*Inittialize!$F$21,Q16*Inittialize!$G$21,R16*Inittialize!$H$21,S16*Inittialize!$I$21,T16*Inittialize!$J$21,K26*Inittialize!$A$21))</f>
        <v>0.11999544148589202</v>
      </c>
      <c r="K16" s="2">
        <f>(SUM(M16*Inittialize!$B$21,N16*Inittialize!$C$21,O16*Inittialize!$D$21,P16*Inittialize!$E$21,Q16*Inittialize!$F$21,R16*Inittialize!$G$21,S16*Inittialize!$H$21,T16*Inittialize!$I$21,U16*Inittialize!$J$21,L26*Inittialize!$A$21))</f>
        <v>0.11142433852261402</v>
      </c>
      <c r="L16" s="2">
        <f>(SUM(N16*Inittialize!$B$21,O16*Inittialize!$C$21,P16*Inittialize!$D$21,Q16*Inittialize!$E$21,R16*Inittialize!$F$21,S16*Inittialize!$G$21,T16*Inittialize!$H$21,U16*Inittialize!$I$21,V16*Inittialize!$J$21,M16*Inittialize!$A$21))</f>
        <v>0.11142433852261402</v>
      </c>
      <c r="M16" s="2">
        <f>(SUM(O16*Inittialize!$B$21,P16*Inittialize!$C$21,Q16*Inittialize!$D$21,R16*Inittialize!$E$21,S16*Inittialize!$F$21,T16*Inittialize!$G$21,U16*Inittialize!$H$21,V16*Inittialize!$I$21,W16*Inittialize!$J$21,N16*Inittialize!$A$21))</f>
        <v>0.10346545719957016</v>
      </c>
      <c r="N16" s="2">
        <f>(SUM(P16*Inittialize!$B$21,Q16*Inittialize!$C$21,R16*Inittialize!$D$21,S16*Inittialize!$E$21,T16*Inittialize!$F$21,U16*Inittialize!$G$21,V16*Inittialize!$H$21,W16*Inittialize!$I$21,X16*Inittialize!$J$21,O16*Inittialize!$A$21))</f>
        <v>9.6075067399600866E-2</v>
      </c>
      <c r="O16" s="2">
        <f>(SUM(Q16*Inittialize!$B$21,R16*Inittialize!$C$21,S16*Inittialize!$D$21,T16*Inittialize!$E$21,U16*Inittialize!$F$21,V16*Inittialize!$G$21,W16*Inittialize!$H$21,X16*Inittialize!$I$21,Y16*Inittialize!$J$21,P16*Inittialize!$A$21))</f>
        <v>8.9212562585343658E-2</v>
      </c>
      <c r="P16" s="2">
        <f>(SUM(R16*Inittialize!$B$21,S16*Inittialize!$C$21,T16*Inittialize!$D$21,U16*Inittialize!$E$21,V16*Inittialize!$F$21,W16*Inittialize!$G$21,X16*Inittialize!$H$21,Y16*Inittialize!$I$21,Z16*Inittialize!$J$21,Q16*Inittialize!$A$21))</f>
        <v>8.2840236686390539E-2</v>
      </c>
      <c r="Q16" s="2">
        <f>(SUM(S16*Inittialize!$B$21,T16*Inittialize!$C$21,U16*Inittialize!$D$21,V16*Inittialize!$E$21,W16*Inittialize!$F$21,X16*Inittialize!$G$21,Y16*Inittialize!$H$21,Z16*Inittialize!$I$21,AA16*Inittialize!$J$21,R16*Inittialize!$A$21))</f>
        <v>7.6923076923076927E-2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5">
      <c r="A17" s="24">
        <v>18</v>
      </c>
      <c r="B17" s="22">
        <f t="shared" si="8"/>
        <v>0.11142433852261402</v>
      </c>
      <c r="C17" s="2">
        <f>(SUM(E17*Inittialize!$B$21,F17*Inittialize!$C$21,G17*Inittialize!$D$21,H17*Inittialize!$E$21,I17*Inittialize!$F$21,J17*Inittialize!$G$21,K17*Inittialize!$H$21,L17*Inittialize!$I$21,M17*Inittialize!$J$21,D27*Inittialize!$A$21))</f>
        <v>0.13490735037469445</v>
      </c>
      <c r="D17" s="2">
        <f>(SUM(F17*Inittialize!$B$21,G17*Inittialize!$C$21,H17*Inittialize!$D$21,I17*Inittialize!$E$21,J17*Inittialize!$F$21,K17*Inittialize!$G$21,L17*Inittialize!$H$21,M17*Inittialize!$I$21,N17*Inittialize!$J$21,E27*Inittialize!$A$21))</f>
        <v>0.13048232645474486</v>
      </c>
      <c r="E17" s="2">
        <f>(SUM(G17*Inittialize!$B$21,H17*Inittialize!$C$21,I17*Inittialize!$D$21,J17*Inittialize!$E$21,K17*Inittialize!$F$21,L17*Inittialize!$G$21,M17*Inittialize!$H$21,N17*Inittialize!$I$21,O17*Inittialize!$J$21,F27*Inittialize!$A$21))</f>
        <v>0.12593807449320316</v>
      </c>
      <c r="F17" s="2">
        <f>(SUM(H17*Inittialize!$B$21,I17*Inittialize!$C$21,J17*Inittialize!$D$21,K17*Inittialize!$E$21,L17*Inittialize!$F$21,M17*Inittialize!$G$21,N17*Inittialize!$H$21,O17*Inittialize!$I$21,P17*Inittialize!$J$21,G27*Inittialize!$A$21))</f>
        <v>0.12225128527055081</v>
      </c>
      <c r="G17" s="2">
        <f>(SUM(I17*Inittialize!$B$21,J17*Inittialize!$C$21,K17*Inittialize!$D$21,L17*Inittialize!$E$21,M17*Inittialize!$F$21,N17*Inittialize!$G$21,O17*Inittialize!$H$21,P17*Inittialize!$I$21,Q17*Inittialize!$J$21,H27*Inittialize!$A$21))</f>
        <v>0.10626657887021029</v>
      </c>
      <c r="H17" s="2">
        <f>(SUM(J17*Inittialize!$B$21,K17*Inittialize!$C$21,L17*Inittialize!$D$21,M17*Inittialize!$E$21,N17*Inittialize!$F$21,O17*Inittialize!$G$21,P17*Inittialize!$H$21,Q17*Inittialize!$I$21,R17*Inittialize!$J$21,I27*Inittialize!$A$21))</f>
        <v>0.13779696302500788</v>
      </c>
      <c r="I17" s="2">
        <f>(SUM(K17*Inittialize!$B$21,L17*Inittialize!$C$21,M17*Inittialize!$D$21,N17*Inittialize!$E$21,O17*Inittialize!$F$21,P17*Inittialize!$G$21,Q17*Inittialize!$H$21,R17*Inittialize!$I$21,S17*Inittialize!$J$21,J27*Inittialize!$A$21))</f>
        <v>0.35933577521840082</v>
      </c>
      <c r="J17" s="2">
        <f>(SUM(L17*Inittialize!$B$21,M17*Inittialize!$C$21,N17*Inittialize!$D$21,O17*Inittialize!$E$21,P17*Inittialize!$F$21,Q17*Inittialize!$G$21,R17*Inittialize!$H$21,S17*Inittialize!$I$21,T17*Inittialize!$J$21,K27*Inittialize!$A$21))</f>
        <v>0.11999544148589202</v>
      </c>
      <c r="K17" s="2">
        <f>(SUM(M17*Inittialize!$B$21,N17*Inittialize!$C$21,O17*Inittialize!$D$21,P17*Inittialize!$E$21,Q17*Inittialize!$F$21,R17*Inittialize!$G$21,S17*Inittialize!$H$21,T17*Inittialize!$I$21,U17*Inittialize!$J$21,L27*Inittialize!$A$21))</f>
        <v>0.11142433852261402</v>
      </c>
      <c r="L17" s="2">
        <f>(SUM(N17*Inittialize!$B$21,O17*Inittialize!$C$21,P17*Inittialize!$D$21,Q17*Inittialize!$E$21,R17*Inittialize!$F$21,S17*Inittialize!$G$21,T17*Inittialize!$H$21,U17*Inittialize!$I$21,V17*Inittialize!$J$21,M17*Inittialize!$A$21))</f>
        <v>0.11142433852261402</v>
      </c>
      <c r="M17" s="2">
        <f>(SUM(O17*Inittialize!$B$21,P17*Inittialize!$C$21,Q17*Inittialize!$D$21,R17*Inittialize!$E$21,S17*Inittialize!$F$21,T17*Inittialize!$G$21,U17*Inittialize!$H$21,V17*Inittialize!$I$21,W17*Inittialize!$J$21,N17*Inittialize!$A$21))</f>
        <v>0.10346545719957016</v>
      </c>
      <c r="N17" s="2">
        <f>(SUM(P17*Inittialize!$B$21,Q17*Inittialize!$C$21,R17*Inittialize!$D$21,S17*Inittialize!$E$21,T17*Inittialize!$F$21,U17*Inittialize!$G$21,V17*Inittialize!$H$21,W17*Inittialize!$I$21,X17*Inittialize!$J$21,O17*Inittialize!$A$21))</f>
        <v>9.6075067399600866E-2</v>
      </c>
      <c r="O17" s="2">
        <f>(SUM(Q17*Inittialize!$B$21,R17*Inittialize!$C$21,S17*Inittialize!$D$21,T17*Inittialize!$E$21,U17*Inittialize!$F$21,V17*Inittialize!$G$21,W17*Inittialize!$H$21,X17*Inittialize!$I$21,Y17*Inittialize!$J$21,P17*Inittialize!$A$21))</f>
        <v>8.9212562585343658E-2</v>
      </c>
      <c r="P17" s="2">
        <f>(SUM(R17*Inittialize!$B$21,S17*Inittialize!$C$21,T17*Inittialize!$D$21,U17*Inittialize!$E$21,V17*Inittialize!$F$21,W17*Inittialize!$G$21,X17*Inittialize!$H$21,Y17*Inittialize!$I$21,Z17*Inittialize!$J$21,Q17*Inittialize!$A$21))</f>
        <v>8.2840236686390539E-2</v>
      </c>
      <c r="Q17" s="2">
        <f>(SUM(S17*Inittialize!$B$21,T17*Inittialize!$C$21,U17*Inittialize!$D$21,V17*Inittialize!$E$21,W17*Inittialize!$F$21,X17*Inittialize!$G$21,Y17*Inittialize!$H$21,Z17*Inittialize!$I$21,AA17*Inittialize!$J$21,R17*Inittialize!$A$21))</f>
        <v>7.6923076923076927E-2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5">
      <c r="A18" s="24">
        <v>19</v>
      </c>
      <c r="B18" s="22">
        <f t="shared" si="8"/>
        <v>0.11142433852261402</v>
      </c>
      <c r="C18" s="2">
        <f>(SUM(E18*Inittialize!$B$21,F18*Inittialize!$C$21,G18*Inittialize!$D$21,H18*Inittialize!$E$21,I18*Inittialize!$F$21,J18*Inittialize!$G$21,K18*Inittialize!$H$21,L18*Inittialize!$I$21,M18*Inittialize!$J$21,D28*Inittialize!$A$21))</f>
        <v>0.12965543342500779</v>
      </c>
      <c r="D18" s="2">
        <f>(SUM(F18*Inittialize!$B$21,G18*Inittialize!$C$21,H18*Inittialize!$D$21,I18*Inittialize!$E$21,J18*Inittialize!$F$21,K18*Inittialize!$G$21,L18*Inittialize!$H$21,M18*Inittialize!$I$21,N18*Inittialize!$J$21,E28*Inittialize!$A$21))</f>
        <v>0.12558053730170399</v>
      </c>
      <c r="E18" s="2">
        <f>(SUM(G18*Inittialize!$B$21,H18*Inittialize!$C$21,I18*Inittialize!$D$21,J18*Inittialize!$E$21,K18*Inittialize!$F$21,L18*Inittialize!$G$21,M18*Inittialize!$H$21,N18*Inittialize!$I$21,O18*Inittialize!$J$21,F28*Inittialize!$A$21))</f>
        <v>0.12138641313680808</v>
      </c>
      <c r="F18" s="2">
        <f>(SUM(H18*Inittialize!$B$21,I18*Inittialize!$C$21,J18*Inittialize!$D$21,K18*Inittialize!$E$21,L18*Inittialize!$F$21,M18*Inittialize!$G$21,N18*Inittialize!$H$21,O18*Inittialize!$I$21,P18*Inittialize!$J$21,G28*Inittialize!$A$21))</f>
        <v>0.11769962391415573</v>
      </c>
      <c r="G18" s="2">
        <f>(SUM(I18*Inittialize!$B$21,J18*Inittialize!$C$21,K18*Inittialize!$D$21,L18*Inittialize!$E$21,M18*Inittialize!$F$21,N18*Inittialize!$G$21,O18*Inittialize!$H$21,P18*Inittialize!$I$21,Q18*Inittialize!$J$21,H28*Inittialize!$A$21))</f>
        <v>0.10626657887021029</v>
      </c>
      <c r="H18" s="2">
        <f>(SUM(J18*Inittialize!$B$21,K18*Inittialize!$C$21,L18*Inittialize!$D$21,M18*Inittialize!$E$21,N18*Inittialize!$F$21,O18*Inittialize!$G$21,P18*Inittialize!$H$21,Q18*Inittialize!$I$21,R18*Inittialize!$J$21,I28*Inittialize!$A$21))</f>
        <v>7.8625365391871774E-2</v>
      </c>
      <c r="I18" s="2">
        <f>(SUM(K18*Inittialize!$B$21,L18*Inittialize!$C$21,M18*Inittialize!$D$21,N18*Inittialize!$E$21,O18*Inittialize!$F$21,P18*Inittialize!$G$21,Q18*Inittialize!$H$21,R18*Inittialize!$I$21,S18*Inittialize!$J$21,J28*Inittialize!$A$21))</f>
        <v>0.12856654444917004</v>
      </c>
      <c r="J18" s="2">
        <f>(SUM(L18*Inittialize!$B$21,M18*Inittialize!$C$21,N18*Inittialize!$D$21,O18*Inittialize!$E$21,P18*Inittialize!$F$21,Q18*Inittialize!$G$21,R18*Inittialize!$H$21,S18*Inittialize!$I$21,T18*Inittialize!$J$21,K28*Inittialize!$A$21))</f>
        <v>0.35076467225512281</v>
      </c>
      <c r="K18" s="2">
        <f>(SUM(M18*Inittialize!$B$21,N18*Inittialize!$C$21,O18*Inittialize!$D$21,P18*Inittialize!$E$21,Q18*Inittialize!$F$21,R18*Inittialize!$G$21,S18*Inittialize!$H$21,T18*Inittialize!$I$21,U18*Inittialize!$J$21,L28*Inittialize!$A$21))</f>
        <v>0.11142433852261402</v>
      </c>
      <c r="L18" s="2">
        <f>(SUM(N18*Inittialize!$B$21,O18*Inittialize!$C$21,P18*Inittialize!$D$21,Q18*Inittialize!$E$21,R18*Inittialize!$F$21,S18*Inittialize!$G$21,T18*Inittialize!$H$21,U18*Inittialize!$I$21,V18*Inittialize!$J$21,M18*Inittialize!$A$21))</f>
        <v>0.11142433852261402</v>
      </c>
      <c r="M18" s="2">
        <f>(SUM(O18*Inittialize!$B$21,P18*Inittialize!$C$21,Q18*Inittialize!$D$21,R18*Inittialize!$E$21,S18*Inittialize!$F$21,T18*Inittialize!$G$21,U18*Inittialize!$H$21,V18*Inittialize!$I$21,W18*Inittialize!$J$21,N18*Inittialize!$A$21))</f>
        <v>0.10346545719957016</v>
      </c>
      <c r="N18" s="2">
        <f>(SUM(P18*Inittialize!$B$21,Q18*Inittialize!$C$21,R18*Inittialize!$D$21,S18*Inittialize!$E$21,T18*Inittialize!$F$21,U18*Inittialize!$G$21,V18*Inittialize!$H$21,W18*Inittialize!$I$21,X18*Inittialize!$J$21,O18*Inittialize!$A$21))</f>
        <v>9.6075067399600866E-2</v>
      </c>
      <c r="O18" s="2">
        <f>(SUM(Q18*Inittialize!$B$21,R18*Inittialize!$C$21,S18*Inittialize!$D$21,T18*Inittialize!$E$21,U18*Inittialize!$F$21,V18*Inittialize!$G$21,W18*Inittialize!$H$21,X18*Inittialize!$I$21,Y18*Inittialize!$J$21,P18*Inittialize!$A$21))</f>
        <v>8.9212562585343658E-2</v>
      </c>
      <c r="P18" s="2">
        <f>(SUM(R18*Inittialize!$B$21,S18*Inittialize!$C$21,T18*Inittialize!$D$21,U18*Inittialize!$E$21,V18*Inittialize!$F$21,W18*Inittialize!$G$21,X18*Inittialize!$H$21,Y18*Inittialize!$I$21,Z18*Inittialize!$J$21,Q18*Inittialize!$A$21))</f>
        <v>8.2840236686390539E-2</v>
      </c>
      <c r="Q18" s="2">
        <f>(SUM(S18*Inittialize!$B$21,T18*Inittialize!$C$21,U18*Inittialize!$D$21,V18*Inittialize!$E$21,W18*Inittialize!$F$21,X18*Inittialize!$G$21,Y18*Inittialize!$H$21,Z18*Inittialize!$I$21,AA18*Inittialize!$J$21,R18*Inittialize!$A$21))</f>
        <v>7.6923076923076927E-2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5">
      <c r="A19" s="24">
        <v>20</v>
      </c>
      <c r="B19" s="22">
        <f t="shared" si="8"/>
        <v>0.11142433852261402</v>
      </c>
      <c r="C19" s="2">
        <f>(SUM(E19*Inittialize!$B$21,F19*Inittialize!$C$21,G19*Inittialize!$D$21,H19*Inittialize!$E$21,I19*Inittialize!$F$21,J19*Inittialize!$G$21,K19*Inittialize!$H$21,L19*Inittialize!$I$21,M19*Inittialize!$J$21,D29*Inittialize!$A$21))</f>
        <v>0.12402645577124112</v>
      </c>
      <c r="D19" s="2">
        <f>(SUM(F19*Inittialize!$B$21,G19*Inittialize!$C$21,H19*Inittialize!$D$21,I19*Inittialize!$E$21,J19*Inittialize!$F$21,K19*Inittialize!$G$21,L19*Inittialize!$H$21,M19*Inittialize!$I$21,N19*Inittialize!$J$21,E29*Inittialize!$A$21))</f>
        <v>0.12032862035201736</v>
      </c>
      <c r="E19" s="2">
        <f>(SUM(G19*Inittialize!$B$21,H19*Inittialize!$C$21,I19*Inittialize!$D$21,J19*Inittialize!$E$21,K19*Inittialize!$F$21,L19*Inittialize!$G$21,M19*Inittialize!$H$21,N19*Inittialize!$I$21,O19*Inittialize!$J$21,F29*Inittialize!$A$21))</f>
        <v>0.1164846239837672</v>
      </c>
      <c r="F19" s="2">
        <f>(SUM(H19*Inittialize!$B$21,I19*Inittialize!$C$21,J19*Inittialize!$D$21,K19*Inittialize!$E$21,L19*Inittialize!$F$21,M19*Inittialize!$G$21,N19*Inittialize!$H$21,O19*Inittialize!$I$21,P19*Inittialize!$J$21,G29*Inittialize!$A$21))</f>
        <v>0.11314796255776065</v>
      </c>
      <c r="G19" s="2">
        <f>(SUM(I19*Inittialize!$B$21,J19*Inittialize!$C$21,K19*Inittialize!$D$21,L19*Inittialize!$E$21,M19*Inittialize!$F$21,N19*Inittialize!$G$21,O19*Inittialize!$H$21,P19*Inittialize!$I$21,Q19*Inittialize!$J$21,H29*Inittialize!$A$21))</f>
        <v>0.10171491751381523</v>
      </c>
      <c r="H19" s="2">
        <f>(SUM(J19*Inittialize!$B$21,K19*Inittialize!$C$21,L19*Inittialize!$D$21,M19*Inittialize!$E$21,N19*Inittialize!$F$21,O19*Inittialize!$G$21,P19*Inittialize!$H$21,Q19*Inittialize!$I$21,R19*Inittialize!$J$21,I29*Inittialize!$A$21))</f>
        <v>7.8625365391871774E-2</v>
      </c>
      <c r="I19" s="2">
        <f>(SUM(K19*Inittialize!$B$21,L19*Inittialize!$C$21,M19*Inittialize!$D$21,N19*Inittialize!$E$21,O19*Inittialize!$F$21,P19*Inittialize!$G$21,Q19*Inittialize!$H$21,R19*Inittialize!$I$21,S19*Inittialize!$J$21,J29*Inittialize!$A$21))</f>
        <v>6.939494681603392E-2</v>
      </c>
      <c r="J19" s="2">
        <f>(SUM(L19*Inittialize!$B$21,M19*Inittialize!$C$21,N19*Inittialize!$D$21,O19*Inittialize!$E$21,P19*Inittialize!$F$21,Q19*Inittialize!$G$21,R19*Inittialize!$H$21,S19*Inittialize!$I$21,T19*Inittialize!$J$21,K29*Inittialize!$A$21))</f>
        <v>0.11999544148589202</v>
      </c>
      <c r="K19" s="2">
        <f>(SUM(M19*Inittialize!$B$21,N19*Inittialize!$C$21,O19*Inittialize!$D$21,P19*Inittialize!$E$21,Q19*Inittialize!$F$21,R19*Inittialize!$G$21,S19*Inittialize!$H$21,T19*Inittialize!$I$21,U19*Inittialize!$J$21,L29*Inittialize!$A$21))</f>
        <v>0.3421935692918448</v>
      </c>
      <c r="L19" s="2">
        <f>(SUM(N19*Inittialize!$B$21,O19*Inittialize!$C$21,P19*Inittialize!$D$21,Q19*Inittialize!$E$21,R19*Inittialize!$F$21,S19*Inittialize!$G$21,T19*Inittialize!$H$21,U19*Inittialize!$I$21,V19*Inittialize!$J$21,M19*Inittialize!$A$21))</f>
        <v>0.11142433852261402</v>
      </c>
      <c r="M19" s="2">
        <f>(SUM(O19*Inittialize!$B$21,P19*Inittialize!$C$21,Q19*Inittialize!$D$21,R19*Inittialize!$E$21,S19*Inittialize!$F$21,T19*Inittialize!$G$21,U19*Inittialize!$H$21,V19*Inittialize!$I$21,W19*Inittialize!$J$21,N19*Inittialize!$A$21))</f>
        <v>0.10346545719957016</v>
      </c>
      <c r="N19" s="2">
        <f>(SUM(P19*Inittialize!$B$21,Q19*Inittialize!$C$21,R19*Inittialize!$D$21,S19*Inittialize!$E$21,T19*Inittialize!$F$21,U19*Inittialize!$G$21,V19*Inittialize!$H$21,W19*Inittialize!$I$21,X19*Inittialize!$J$21,O19*Inittialize!$A$21))</f>
        <v>9.6075067399600866E-2</v>
      </c>
      <c r="O19" s="2">
        <f>(SUM(Q19*Inittialize!$B$21,R19*Inittialize!$C$21,S19*Inittialize!$D$21,T19*Inittialize!$E$21,U19*Inittialize!$F$21,V19*Inittialize!$G$21,W19*Inittialize!$H$21,X19*Inittialize!$I$21,Y19*Inittialize!$J$21,P19*Inittialize!$A$21))</f>
        <v>8.9212562585343658E-2</v>
      </c>
      <c r="P19" s="2">
        <f>(SUM(R19*Inittialize!$B$21,S19*Inittialize!$C$21,T19*Inittialize!$D$21,U19*Inittialize!$E$21,V19*Inittialize!$F$21,W19*Inittialize!$G$21,X19*Inittialize!$H$21,Y19*Inittialize!$I$21,Z19*Inittialize!$J$21,Q19*Inittialize!$A$21))</f>
        <v>8.2840236686390539E-2</v>
      </c>
      <c r="Q19" s="2">
        <f>(SUM(S19*Inittialize!$B$21,T19*Inittialize!$C$21,U19*Inittialize!$D$21,V19*Inittialize!$E$21,W19*Inittialize!$F$21,X19*Inittialize!$G$21,Y19*Inittialize!$H$21,Z19*Inittialize!$I$21,AA19*Inittialize!$J$21,R19*Inittialize!$A$21))</f>
        <v>7.6923076923076927E-2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9">
        <v>0</v>
      </c>
    </row>
    <row r="20" spans="1:32" x14ac:dyDescent="0.25">
      <c r="A20" s="25">
        <v>21</v>
      </c>
      <c r="B20" s="22">
        <f t="shared" si="8"/>
        <v>0.3421935692918448</v>
      </c>
      <c r="C20" s="2">
        <f>(SUM(E20*Inittialize!$B$21,F20*Inittialize!$C$21,G20*Inittialize!$D$21,H20*Inittialize!$E$21,I20*Inittialize!$F$21,J20*Inittialize!$G$21,K20*Inittialize!$H$21,L20*Inittialize!$I$21,M20*Inittialize!$J$21,D30*Inittialize!$A$21))</f>
        <v>0.11799348450596005</v>
      </c>
      <c r="D20" s="2">
        <f>(SUM(F20*Inittialize!$B$21,G20*Inittialize!$C$21,H20*Inittialize!$D$21,I20*Inittialize!$E$21,J20*Inittialize!$F$21,K20*Inittialize!$G$21,L20*Inittialize!$H$21,M20*Inittialize!$I$21,N20*Inittialize!$J$21,E30*Inittialize!$A$21))</f>
        <v>0.11469964269825067</v>
      </c>
      <c r="E20" s="2">
        <f>(SUM(G20*Inittialize!$B$21,H20*Inittialize!$C$21,I20*Inittialize!$D$21,J20*Inittialize!$E$21,K20*Inittialize!$F$21,L20*Inittialize!$G$21,M20*Inittialize!$H$21,N20*Inittialize!$I$21,O20*Inittialize!$J$21,F30*Inittialize!$A$21))</f>
        <v>0.11123270703408057</v>
      </c>
      <c r="F20" s="2">
        <f>(SUM(H20*Inittialize!$B$21,I20*Inittialize!$C$21,J20*Inittialize!$D$21,K20*Inittialize!$E$21,L20*Inittialize!$F$21,M20*Inittialize!$G$21,N20*Inittialize!$H$21,O20*Inittialize!$I$21,P20*Inittialize!$J$21,G30*Inittialize!$A$21))</f>
        <v>0.10824617340471979</v>
      </c>
      <c r="G20" s="2">
        <f>(SUM(I20*Inittialize!$B$21,J20*Inittialize!$C$21,K20*Inittialize!$D$21,L20*Inittialize!$E$21,M20*Inittialize!$F$21,N20*Inittialize!$G$21,O20*Inittialize!$H$21,P20*Inittialize!$I$21,Q20*Inittialize!$J$21,H30*Inittialize!$A$21))</f>
        <v>9.7163256157420136E-2</v>
      </c>
      <c r="H20" s="2">
        <f>(SUM(J20*Inittialize!$B$21,K20*Inittialize!$C$21,L20*Inittialize!$D$21,M20*Inittialize!$E$21,N20*Inittialize!$F$21,O20*Inittialize!$G$21,P20*Inittialize!$H$21,Q20*Inittialize!$I$21,R20*Inittialize!$J$21,I30*Inittialize!$A$21))</f>
        <v>7.4073704035476681E-2</v>
      </c>
      <c r="I20" s="2">
        <f>(SUM(K20*Inittialize!$B$21,L20*Inittialize!$C$21,M20*Inittialize!$D$21,N20*Inittialize!$E$21,O20*Inittialize!$F$21,P20*Inittialize!$G$21,Q20*Inittialize!$H$21,R20*Inittialize!$I$21,S20*Inittialize!$J$21,J30*Inittialize!$A$21))</f>
        <v>6.939494681603392E-2</v>
      </c>
      <c r="J20" s="2">
        <f>(SUM(L20*Inittialize!$B$21,M20*Inittialize!$C$21,N20*Inittialize!$D$21,O20*Inittialize!$E$21,P20*Inittialize!$F$21,Q20*Inittialize!$G$21,R20*Inittialize!$H$21,S20*Inittialize!$I$21,T20*Inittialize!$J$21,K30*Inittialize!$A$21))</f>
        <v>6.0823843852755924E-2</v>
      </c>
      <c r="K20" s="2">
        <f>(SUM(M20*Inittialize!$B$21,N20*Inittialize!$C$21,O20*Inittialize!$D$21,P20*Inittialize!$E$21,Q20*Inittialize!$F$21,R20*Inittialize!$G$21,S20*Inittialize!$H$21,T20*Inittialize!$I$21,U20*Inittialize!$J$21,L30*Inittialize!$A$21))</f>
        <v>0.11142433852261402</v>
      </c>
      <c r="L20" s="2">
        <f>(SUM(N20*Inittialize!$B$21,O20*Inittialize!$C$21,P20*Inittialize!$D$21,Q20*Inittialize!$E$21,R20*Inittialize!$F$21,S20*Inittialize!$G$21,T20*Inittialize!$H$21,U20*Inittialize!$I$21,V20*Inittialize!$J$21,M20*Inittialize!$A$21))</f>
        <v>0.3421935692918448</v>
      </c>
      <c r="M20" s="2">
        <f>(SUM(O20*Inittialize!$B$21,P20*Inittialize!$C$21,Q20*Inittialize!$D$21,R20*Inittialize!$E$21,S20*Inittialize!$F$21,T20*Inittialize!$G$21,U20*Inittialize!$H$21,V20*Inittialize!$I$21,W20*Inittialize!$J$21,N20*Inittialize!$A$21))</f>
        <v>0.10346545719957016</v>
      </c>
      <c r="N20" s="2">
        <f>(SUM(P20*Inittialize!$B$21,Q20*Inittialize!$C$21,R20*Inittialize!$D$21,S20*Inittialize!$E$21,T20*Inittialize!$F$21,U20*Inittialize!$G$21,V20*Inittialize!$H$21,W20*Inittialize!$I$21,X20*Inittialize!$J$21,O20*Inittialize!$A$21))</f>
        <v>9.6075067399600866E-2</v>
      </c>
      <c r="O20" s="2">
        <f>(SUM(Q20*Inittialize!$B$21,R20*Inittialize!$C$21,S20*Inittialize!$D$21,T20*Inittialize!$E$21,U20*Inittialize!$F$21,V20*Inittialize!$G$21,W20*Inittialize!$H$21,X20*Inittialize!$I$21,Y20*Inittialize!$J$21,P20*Inittialize!$A$21))</f>
        <v>8.9212562585343658E-2</v>
      </c>
      <c r="P20" s="2">
        <f>(SUM(R20*Inittialize!$B$21,S20*Inittialize!$C$21,T20*Inittialize!$D$21,U20*Inittialize!$E$21,V20*Inittialize!$F$21,W20*Inittialize!$G$21,X20*Inittialize!$H$21,Y20*Inittialize!$I$21,Z20*Inittialize!$J$21,Q20*Inittialize!$A$21))</f>
        <v>8.2840236686390539E-2</v>
      </c>
      <c r="Q20" s="2">
        <f>(SUM(S20*Inittialize!$B$21,T20*Inittialize!$C$21,U20*Inittialize!$D$21,V20*Inittialize!$E$21,W20*Inittialize!$F$21,X20*Inittialize!$G$21,Y20*Inittialize!$H$21,Z20*Inittialize!$I$21,AA20*Inittialize!$J$21,R20*Inittialize!$A$21))</f>
        <v>7.6923076923076927E-2</v>
      </c>
      <c r="R20" s="26">
        <v>0</v>
      </c>
      <c r="S20" s="26">
        <v>0</v>
      </c>
      <c r="T20" s="26">
        <v>0</v>
      </c>
      <c r="U20" s="26">
        <v>0</v>
      </c>
      <c r="V20" s="26">
        <v>1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7">
        <v>0</v>
      </c>
    </row>
    <row r="21" spans="1:32" ht="16.5" thickBot="1" x14ac:dyDescent="0.3">
      <c r="A21" s="123">
        <v>22</v>
      </c>
      <c r="B21" s="22">
        <f t="shared" si="8"/>
        <v>0</v>
      </c>
      <c r="C21" s="2">
        <f>(SUM(E21*Inittialize!$B$21,F21*Inittialize!$C$21,G21*Inittialize!$D$21,H21*Inittialize!$E$21,I21*Inittialize!$F$21,J21*Inittialize!$G$21,K21*Inittialize!$H$21,L21*Inittialize!$I$21,M21*Inittialize!$J$21,D31*Inittialize!$A$21))</f>
        <v>0</v>
      </c>
      <c r="D21" s="2">
        <f>(SUM(F21*Inittialize!$B$21,G21*Inittialize!$C$21,H21*Inittialize!$D$21,I21*Inittialize!$E$21,J21*Inittialize!$F$21,K21*Inittialize!$G$21,L21*Inittialize!$H$21,M21*Inittialize!$I$21,N21*Inittialize!$J$21,E31*Inittialize!$A$21))</f>
        <v>0</v>
      </c>
      <c r="E21" s="2">
        <f>(SUM(G21*Inittialize!$B$21,H21*Inittialize!$C$21,I21*Inittialize!$D$21,J21*Inittialize!$E$21,K21*Inittialize!$F$21,L21*Inittialize!$G$21,M21*Inittialize!$H$21,N21*Inittialize!$I$21,O21*Inittialize!$J$21,F31*Inittialize!$A$21))</f>
        <v>0</v>
      </c>
      <c r="F21" s="2">
        <f>(SUM(H21*Inittialize!$B$21,I21*Inittialize!$C$21,J21*Inittialize!$D$21,K21*Inittialize!$E$21,L21*Inittialize!$F$21,M21*Inittialize!$G$21,N21*Inittialize!$H$21,O21*Inittialize!$I$21,P21*Inittialize!$J$21,G31*Inittialize!$A$21))</f>
        <v>0</v>
      </c>
      <c r="G21" s="2">
        <f>(SUM(I21*Inittialize!$B$21,J21*Inittialize!$C$21,K21*Inittialize!$D$21,L21*Inittialize!$E$21,M21*Inittialize!$F$21,N21*Inittialize!$G$21,O21*Inittialize!$H$21,P21*Inittialize!$I$21,Q21*Inittialize!$J$21,H31*Inittialize!$A$21))</f>
        <v>0</v>
      </c>
      <c r="H21" s="2">
        <f>(SUM(J21*Inittialize!$B$21,K21*Inittialize!$C$21,L21*Inittialize!$D$21,M21*Inittialize!$E$21,N21*Inittialize!$F$21,O21*Inittialize!$G$21,P21*Inittialize!$H$21,Q21*Inittialize!$I$21,R21*Inittialize!$J$21,I31*Inittialize!$A$21))</f>
        <v>0</v>
      </c>
      <c r="I21" s="2">
        <f>(SUM(K21*Inittialize!$B$21,L21*Inittialize!$C$21,M21*Inittialize!$D$21,N21*Inittialize!$E$21,O21*Inittialize!$F$21,P21*Inittialize!$G$21,Q21*Inittialize!$H$21,R21*Inittialize!$I$21,S21*Inittialize!$J$21,J31*Inittialize!$A$21))</f>
        <v>0</v>
      </c>
      <c r="J21" s="2">
        <f>(SUM(L21*Inittialize!$B$21,M21*Inittialize!$C$21,N21*Inittialize!$D$21,O21*Inittialize!$E$21,P21*Inittialize!$F$21,Q21*Inittialize!$G$21,R21*Inittialize!$H$21,S21*Inittialize!$I$21,T21*Inittialize!$J$21,K31*Inittialize!$A$21))</f>
        <v>0</v>
      </c>
      <c r="K21" s="2">
        <f>(SUM(M21*Inittialize!$B$21,N21*Inittialize!$C$21,O21*Inittialize!$D$21,P21*Inittialize!$E$21,Q21*Inittialize!$F$21,R21*Inittialize!$G$21,S21*Inittialize!$H$21,T21*Inittialize!$I$21,U21*Inittialize!$J$21,L31*Inittialize!$A$21))</f>
        <v>0</v>
      </c>
      <c r="L21" s="2">
        <f>(SUM(N21*Inittialize!$B$21,O21*Inittialize!$C$21,P21*Inittialize!$D$21,Q21*Inittialize!$E$21,R21*Inittialize!$F$21,S21*Inittialize!$G$21,T21*Inittialize!$H$21,U21*Inittialize!$I$21,V21*Inittialize!$J$21,M21*Inittialize!$A$21))</f>
        <v>0</v>
      </c>
      <c r="M21" s="2">
        <f>(SUM(O21*Inittialize!$B$21,P21*Inittialize!$C$21,Q21*Inittialize!$D$21,R21*Inittialize!$E$21,S21*Inittialize!$F$21,T21*Inittialize!$G$21,U21*Inittialize!$H$21,V21*Inittialize!$I$21,W21*Inittialize!$J$21,N21*Inittialize!$A$21))</f>
        <v>0</v>
      </c>
      <c r="N21" s="2">
        <f>(SUM(P21*Inittialize!$B$21,Q21*Inittialize!$C$21,R21*Inittialize!$D$21,S21*Inittialize!$E$21,T21*Inittialize!$F$21,U21*Inittialize!$G$21,V21*Inittialize!$H$21,W21*Inittialize!$I$21,X21*Inittialize!$J$21,O21*Inittialize!$A$21))</f>
        <v>0</v>
      </c>
      <c r="O21" s="2">
        <f>(SUM(Q21*Inittialize!$B$21,R21*Inittialize!$C$21,S21*Inittialize!$D$21,T21*Inittialize!$E$21,U21*Inittialize!$F$21,V21*Inittialize!$G$21,W21*Inittialize!$H$21,X21*Inittialize!$I$21,Y21*Inittialize!$J$21,P21*Inittialize!$A$21))</f>
        <v>0</v>
      </c>
      <c r="P21" s="2">
        <f>(SUM(R21*Inittialize!$B$21,S21*Inittialize!$C$21,T21*Inittialize!$D$21,U21*Inittialize!$E$21,V21*Inittialize!$F$21,W21*Inittialize!$G$21,X21*Inittialize!$H$21,Y21*Inittialize!$I$21,Z21*Inittialize!$J$21,Q21*Inittialize!$A$21))</f>
        <v>0</v>
      </c>
      <c r="Q21" s="2">
        <f>(SUM(S21*Inittialize!$B$21,T21*Inittialize!$C$21,U21*Inittialize!$D$21,V21*Inittialize!$E$21,W21*Inittialize!$F$21,X21*Inittialize!$G$21,Y21*Inittialize!$H$21,Z21*Inittialize!$I$21,AA21*Inittialize!$J$21,R21*Inittialize!$A$21))</f>
        <v>0</v>
      </c>
      <c r="R21" s="117">
        <v>0</v>
      </c>
      <c r="S21" s="117">
        <v>0</v>
      </c>
      <c r="T21" s="117">
        <v>0</v>
      </c>
      <c r="U21" s="117">
        <v>0</v>
      </c>
      <c r="V21" s="117">
        <v>0</v>
      </c>
      <c r="W21" s="117">
        <f>IF(Rules!$B$15=Rules!$D$15,0,1)</f>
        <v>0</v>
      </c>
      <c r="X21" s="117">
        <v>0</v>
      </c>
      <c r="Y21" s="117">
        <v>0</v>
      </c>
      <c r="Z21" s="117">
        <v>0</v>
      </c>
      <c r="AA21" s="117">
        <v>0</v>
      </c>
      <c r="AB21" s="117">
        <v>0</v>
      </c>
      <c r="AC21" s="117">
        <v>0</v>
      </c>
      <c r="AD21" s="117">
        <v>0</v>
      </c>
      <c r="AE21" s="117">
        <v>0</v>
      </c>
      <c r="AF21" s="101">
        <v>0</v>
      </c>
    </row>
    <row r="22" spans="1:32" ht="16.5" thickBot="1" x14ac:dyDescent="0.3">
      <c r="A22" s="4" t="s">
        <v>2</v>
      </c>
      <c r="B22" s="21">
        <f>SUM(B15:B21)</f>
        <v>1</v>
      </c>
      <c r="C22" s="21">
        <f t="shared" ref="C22:Q22" si="9">SUM(C15:C21)</f>
        <v>1.0000000000000002</v>
      </c>
      <c r="D22" s="21">
        <f t="shared" si="9"/>
        <v>1.0000000000000002</v>
      </c>
      <c r="E22" s="21">
        <f t="shared" si="9"/>
        <v>1.0000000000000002</v>
      </c>
      <c r="F22" s="21">
        <f t="shared" si="9"/>
        <v>1.0000000000000002</v>
      </c>
      <c r="G22" s="21">
        <f t="shared" si="9"/>
        <v>1</v>
      </c>
      <c r="H22" s="21">
        <f t="shared" si="9"/>
        <v>1.0000000000000002</v>
      </c>
      <c r="I22" s="21">
        <f t="shared" si="9"/>
        <v>1.0000000000000002</v>
      </c>
      <c r="J22" s="21">
        <f t="shared" si="9"/>
        <v>1</v>
      </c>
      <c r="K22" s="21">
        <f t="shared" si="9"/>
        <v>1</v>
      </c>
      <c r="L22" s="21">
        <f t="shared" si="9"/>
        <v>1</v>
      </c>
      <c r="M22" s="21">
        <f t="shared" si="9"/>
        <v>0.99999999999999989</v>
      </c>
      <c r="N22" s="21">
        <f t="shared" si="9"/>
        <v>1.0000000000000004</v>
      </c>
      <c r="O22" s="21">
        <f t="shared" si="9"/>
        <v>1.0000000000000002</v>
      </c>
      <c r="P22" s="21">
        <f t="shared" si="9"/>
        <v>1</v>
      </c>
      <c r="Q22" s="21">
        <f t="shared" si="9"/>
        <v>0.99999999999999978</v>
      </c>
      <c r="R22" s="19">
        <f t="shared" ref="R22:AF22" si="10">SUM(R15:R20)</f>
        <v>1</v>
      </c>
      <c r="S22" s="19">
        <f t="shared" si="10"/>
        <v>1</v>
      </c>
      <c r="T22" s="19">
        <f t="shared" si="10"/>
        <v>1</v>
      </c>
      <c r="U22" s="19">
        <f t="shared" si="10"/>
        <v>1</v>
      </c>
      <c r="V22" s="19">
        <f t="shared" si="10"/>
        <v>1</v>
      </c>
      <c r="W22" s="19">
        <f t="shared" si="10"/>
        <v>1</v>
      </c>
      <c r="X22" s="19">
        <f t="shared" si="10"/>
        <v>1</v>
      </c>
      <c r="Y22" s="19">
        <f t="shared" si="10"/>
        <v>1</v>
      </c>
      <c r="Z22" s="19">
        <f t="shared" si="10"/>
        <v>1</v>
      </c>
      <c r="AA22" s="19">
        <f t="shared" si="10"/>
        <v>1</v>
      </c>
      <c r="AB22" s="19">
        <f t="shared" si="10"/>
        <v>1</v>
      </c>
      <c r="AC22" s="19">
        <f t="shared" si="10"/>
        <v>1</v>
      </c>
      <c r="AD22" s="19">
        <f t="shared" si="10"/>
        <v>1</v>
      </c>
      <c r="AE22" s="19">
        <f t="shared" si="10"/>
        <v>1</v>
      </c>
      <c r="AF22" s="20">
        <f t="shared" si="10"/>
        <v>1</v>
      </c>
    </row>
    <row r="23" spans="1:32" ht="16.5" thickBot="1" x14ac:dyDescent="0.3"/>
    <row r="24" spans="1:32" ht="16.5" thickBot="1" x14ac:dyDescent="0.3">
      <c r="A24" s="125" t="s">
        <v>4</v>
      </c>
      <c r="B24" s="115">
        <v>11</v>
      </c>
      <c r="C24" s="116">
        <v>12</v>
      </c>
      <c r="D24" s="116">
        <v>13</v>
      </c>
      <c r="E24" s="116">
        <v>14</v>
      </c>
      <c r="F24" s="116">
        <v>15</v>
      </c>
      <c r="G24" s="116">
        <v>16</v>
      </c>
      <c r="H24" s="116">
        <v>17</v>
      </c>
      <c r="I24" s="116">
        <v>18</v>
      </c>
      <c r="J24" s="116">
        <v>19</v>
      </c>
      <c r="K24" s="116">
        <v>20</v>
      </c>
      <c r="L24" s="116">
        <v>21</v>
      </c>
      <c r="M24" s="116">
        <v>22</v>
      </c>
      <c r="N24" s="116">
        <v>23</v>
      </c>
      <c r="O24" s="116">
        <v>24</v>
      </c>
      <c r="P24" s="116">
        <v>25</v>
      </c>
      <c r="Q24" s="116">
        <v>26</v>
      </c>
      <c r="R24" s="116">
        <v>27</v>
      </c>
      <c r="S24" s="116">
        <v>28</v>
      </c>
      <c r="T24" s="116">
        <v>29</v>
      </c>
      <c r="U24" s="116">
        <v>30</v>
      </c>
      <c r="V24" s="116">
        <v>31</v>
      </c>
      <c r="W24" s="104">
        <v>32</v>
      </c>
    </row>
    <row r="25" spans="1:32" x14ac:dyDescent="0.25">
      <c r="A25" s="125" t="s">
        <v>0</v>
      </c>
      <c r="B25" s="107">
        <f t="shared" ref="B25:B31" si="11">L15</f>
        <v>0.2121090766176992</v>
      </c>
      <c r="C25" s="108">
        <f>(SUM(E25*Inittialize!$B$21,F25*Inittialize!$C$21,G25*Inittialize!$D$21,H25*Inittialize!$E$21,I25*Inittialize!$F$21,J25*Inittialize!$G$21,K25*Inittialize!$H$21,L25*Inittialize!$I$21,M25*Inittialize!$J$21,D25*Inittialize!$A$21))</f>
        <v>0.24495802642312864</v>
      </c>
      <c r="D25" s="108">
        <f>(SUM(F25*Inittialize!$B$21,G25*Inittialize!$C$21,H25*Inittialize!$D$21,I25*Inittialize!$E$21,J25*Inittialize!$F$21,K25*Inittialize!$G$21,L25*Inittialize!$H$21,M25*Inittialize!$I$21,N25*Inittialize!$J$21,E25*Inittialize!$A$21))</f>
        <v>0.27249534667872916</v>
      </c>
      <c r="E25" s="108">
        <f>(SUM(G25*Inittialize!$B$21,H25*Inittialize!$C$21,I25*Inittialize!$D$21,J25*Inittialize!$E$21,K25*Inittialize!$F$21,L25*Inittialize!$G$21,M25*Inittialize!$H$21,N25*Inittialize!$I$21,O25*Inittialize!$J$21,F25*Inittialize!$A$21))</f>
        <v>0.29995101900790128</v>
      </c>
      <c r="F25" s="108">
        <f>(SUM(H25*Inittialize!$B$21,I25*Inittialize!$C$21,J25*Inittialize!$D$21,K25*Inittialize!$E$21,L25*Inittialize!$F$21,M25*Inittialize!$G$21,N25*Inittialize!$H$21,O25*Inittialize!$I$21,P25*Inittialize!$J$21,G25*Inittialize!$A$21))</f>
        <v>0.32719621086821865</v>
      </c>
      <c r="G25" s="108">
        <f>(SUM(I25*Inittialize!$B$21,J25*Inittialize!$C$21,K25*Inittialize!$D$21,L25*Inittialize!$E$21,M25*Inittialize!$F$21,N25*Inittialize!$G$21,O25*Inittialize!$H$21,P25*Inittialize!$I$21,Q25*Inittialize!$J$21,H25*Inittialize!$A$21))</f>
        <v>0.35412091093722586</v>
      </c>
      <c r="H25" s="108">
        <f>IF(Rules!$B$4=Rules!$E$4,0,SUM(J25*Inittialize!$B$21,K25*Inittialize!$C$21,L25*Inittialize!$D$21,M25*Inittialize!$E$21,N25*Inittialize!$F$21,O25*Inittialize!$G$21,P25*Inittialize!$H$21,Q25*Inittialize!$I$21,R25*Inittialize!$J$21,I25*Inittialize!$A$21))</f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f t="shared" ref="M25:V25" si="12">M15</f>
        <v>0.48267271400214928</v>
      </c>
      <c r="N25" s="108">
        <f t="shared" si="12"/>
        <v>0.51962466300199583</v>
      </c>
      <c r="O25" s="108">
        <f t="shared" si="12"/>
        <v>0.55393718707328177</v>
      </c>
      <c r="P25" s="108">
        <f t="shared" si="12"/>
        <v>0.58579881656804744</v>
      </c>
      <c r="Q25" s="108">
        <f t="shared" si="12"/>
        <v>0.61538461538461542</v>
      </c>
      <c r="R25" s="108">
        <f t="shared" si="12"/>
        <v>0</v>
      </c>
      <c r="S25" s="108">
        <f t="shared" si="12"/>
        <v>0</v>
      </c>
      <c r="T25" s="108">
        <f t="shared" si="12"/>
        <v>0</v>
      </c>
      <c r="U25" s="108">
        <f t="shared" si="12"/>
        <v>0</v>
      </c>
      <c r="V25" s="108">
        <f t="shared" si="12"/>
        <v>0</v>
      </c>
      <c r="W25" s="57">
        <f t="shared" ref="W25:W31" si="13">W15</f>
        <v>1</v>
      </c>
    </row>
    <row r="26" spans="1:32" x14ac:dyDescent="0.25">
      <c r="A26" s="124">
        <v>17</v>
      </c>
      <c r="B26" s="28">
        <f t="shared" si="11"/>
        <v>0.11142433852261402</v>
      </c>
      <c r="C26" s="2">
        <f>(SUM(E26*Inittialize!$B$21,F26*Inittialize!$C$21,G26*Inittialize!$D$21,H26*Inittialize!$E$21,I26*Inittialize!$F$21,J26*Inittialize!$G$21,K26*Inittialize!$H$21,L26*Inittialize!$I$21,M26*Inittialize!$J$21,D26*Inittialize!$A$21))</f>
        <v>0.15100839471537428</v>
      </c>
      <c r="D26" s="2">
        <f>(SUM(F26*Inittialize!$B$21,G26*Inittialize!$C$21,H26*Inittialize!$D$21,I26*Inittialize!$E$21,J26*Inittialize!$F$21,K26*Inittialize!$G$21,L26*Inittialize!$H$21,M26*Inittialize!$I$21,N26*Inittialize!$J$21,E26*Inittialize!$A$21))</f>
        <v>0.14550093066425421</v>
      </c>
      <c r="E26" s="2">
        <f>(SUM(G26*Inittialize!$B$21,H26*Inittialize!$C$21,I26*Inittialize!$D$21,J26*Inittialize!$E$21,K26*Inittialize!$F$21,L26*Inittialize!$G$21,M26*Inittialize!$H$21,N26*Inittialize!$I$21,O26*Inittialize!$J$21,F26*Inittialize!$A$21))</f>
        <v>0.14000979619841977</v>
      </c>
      <c r="F26" s="2">
        <f>(SUM(H26*Inittialize!$B$21,I26*Inittialize!$C$21,J26*Inittialize!$D$21,K26*Inittialize!$E$21,L26*Inittialize!$F$21,M26*Inittialize!$G$21,N26*Inittialize!$H$21,O26*Inittialize!$I$21,P26*Inittialize!$J$21,G26*Inittialize!$A$21))</f>
        <v>0.13456075782635629</v>
      </c>
      <c r="G26" s="2">
        <f>(SUM(I26*Inittialize!$B$21,J26*Inittialize!$C$21,K26*Inittialize!$D$21,L26*Inittialize!$E$21,M26*Inittialize!$F$21,N26*Inittialize!$G$21,O26*Inittialize!$H$21,P26*Inittialize!$I$21,Q26*Inittialize!$J$21,H26*Inittialize!$A$21))</f>
        <v>0.12917581781255486</v>
      </c>
      <c r="H26" s="2">
        <f>IF(Rules!$B$4=Rules!$E$4,1,SUM(J26*Inittialize!$B$21,K26*Inittialize!$C$21,L26*Inittialize!$D$21,M26*Inittialize!$E$21,N26*Inittialize!$F$21,O26*Inittialize!$G$21,P26*Inittialize!$H$21,Q26*Inittialize!$I$21,R26*Inittialize!$J$21,I26*Inittialize!$A$21))</f>
        <v>1</v>
      </c>
      <c r="I26" s="1">
        <v>0</v>
      </c>
      <c r="J26" s="1">
        <v>0</v>
      </c>
      <c r="K26" s="1">
        <v>0</v>
      </c>
      <c r="L26" s="1">
        <v>0</v>
      </c>
      <c r="M26" s="2">
        <f t="shared" ref="M26:V26" si="14">M16</f>
        <v>0.10346545719957016</v>
      </c>
      <c r="N26" s="2">
        <f t="shared" si="14"/>
        <v>9.6075067399600866E-2</v>
      </c>
      <c r="O26" s="2">
        <f t="shared" si="14"/>
        <v>8.9212562585343658E-2</v>
      </c>
      <c r="P26" s="2">
        <f t="shared" si="14"/>
        <v>8.2840236686390539E-2</v>
      </c>
      <c r="Q26" s="2">
        <f t="shared" si="14"/>
        <v>7.6923076923076927E-2</v>
      </c>
      <c r="R26" s="1">
        <f t="shared" si="14"/>
        <v>1</v>
      </c>
      <c r="S26" s="1">
        <f t="shared" si="14"/>
        <v>0</v>
      </c>
      <c r="T26" s="1">
        <f t="shared" si="14"/>
        <v>0</v>
      </c>
      <c r="U26" s="1">
        <f t="shared" si="14"/>
        <v>0</v>
      </c>
      <c r="V26" s="1">
        <f t="shared" si="14"/>
        <v>0</v>
      </c>
      <c r="W26" s="9">
        <f t="shared" si="13"/>
        <v>0</v>
      </c>
    </row>
    <row r="27" spans="1:32" x14ac:dyDescent="0.25">
      <c r="A27" s="124">
        <v>18</v>
      </c>
      <c r="B27" s="28">
        <f t="shared" si="11"/>
        <v>0.11142433852261402</v>
      </c>
      <c r="C27" s="2">
        <f>(SUM(E27*Inittialize!$B$21,F27*Inittialize!$C$21,G27*Inittialize!$D$21,H27*Inittialize!$E$21,I27*Inittialize!$F$21,J27*Inittialize!$G$21,K27*Inittialize!$H$21,L27*Inittialize!$I$21,M27*Inittialize!$J$21,D27*Inittialize!$A$21))</f>
        <v>0.15100839471537428</v>
      </c>
      <c r="D27" s="2">
        <f>(SUM(F27*Inittialize!$B$21,G27*Inittialize!$C$21,H27*Inittialize!$D$21,I27*Inittialize!$E$21,J27*Inittialize!$F$21,K27*Inittialize!$G$21,L27*Inittialize!$H$21,M27*Inittialize!$I$21,N27*Inittialize!$J$21,E27*Inittialize!$A$21))</f>
        <v>0.14550093066425421</v>
      </c>
      <c r="E27" s="2">
        <f>(SUM(G27*Inittialize!$B$21,H27*Inittialize!$C$21,I27*Inittialize!$D$21,J27*Inittialize!$E$21,K27*Inittialize!$F$21,L27*Inittialize!$G$21,M27*Inittialize!$H$21,N27*Inittialize!$I$21,O27*Inittialize!$J$21,F27*Inittialize!$A$21))</f>
        <v>0.14000979619841977</v>
      </c>
      <c r="F27" s="2">
        <f>(SUM(H27*Inittialize!$B$21,I27*Inittialize!$C$21,J27*Inittialize!$D$21,K27*Inittialize!$E$21,L27*Inittialize!$F$21,M27*Inittialize!$G$21,N27*Inittialize!$H$21,O27*Inittialize!$I$21,P27*Inittialize!$J$21,G27*Inittialize!$A$21))</f>
        <v>0.13456075782635629</v>
      </c>
      <c r="G27" s="2">
        <f>(SUM(I27*Inittialize!$B$21,J27*Inittialize!$C$21,K27*Inittialize!$D$21,L27*Inittialize!$E$21,M27*Inittialize!$F$21,N27*Inittialize!$G$21,O27*Inittialize!$H$21,P27*Inittialize!$I$21,Q27*Inittialize!$J$21,H27*Inittialize!$A$21))</f>
        <v>0.12917581781255486</v>
      </c>
      <c r="H27" s="2">
        <f>IF(Rules!$B$4=Rules!$E$4,0,SUM(J27*Inittialize!$B$21,K27*Inittialize!$C$21,L27*Inittialize!$D$21,M27*Inittialize!$E$21,N27*Inittialize!$F$21,O27*Inittialize!$G$21,P27*Inittialize!$H$21,Q27*Inittialize!$I$21,R27*Inittialize!$J$21,I27*Inittialize!$A$21))</f>
        <v>0</v>
      </c>
      <c r="I27" s="1">
        <v>1</v>
      </c>
      <c r="J27" s="1">
        <v>0</v>
      </c>
      <c r="K27" s="1">
        <v>0</v>
      </c>
      <c r="L27" s="1">
        <v>0</v>
      </c>
      <c r="M27" s="2">
        <f t="shared" ref="M27:V27" si="15">M17</f>
        <v>0.10346545719957016</v>
      </c>
      <c r="N27" s="2">
        <f t="shared" si="15"/>
        <v>9.6075067399600866E-2</v>
      </c>
      <c r="O27" s="2">
        <f t="shared" si="15"/>
        <v>8.9212562585343658E-2</v>
      </c>
      <c r="P27" s="2">
        <f t="shared" si="15"/>
        <v>8.2840236686390539E-2</v>
      </c>
      <c r="Q27" s="2">
        <f t="shared" si="15"/>
        <v>7.6923076923076927E-2</v>
      </c>
      <c r="R27" s="1">
        <f t="shared" si="15"/>
        <v>0</v>
      </c>
      <c r="S27" s="1">
        <f t="shared" si="15"/>
        <v>1</v>
      </c>
      <c r="T27" s="1">
        <f t="shared" si="15"/>
        <v>0</v>
      </c>
      <c r="U27" s="1">
        <f t="shared" si="15"/>
        <v>0</v>
      </c>
      <c r="V27" s="1">
        <f t="shared" si="15"/>
        <v>0</v>
      </c>
      <c r="W27" s="9">
        <f t="shared" si="13"/>
        <v>0</v>
      </c>
    </row>
    <row r="28" spans="1:32" x14ac:dyDescent="0.25">
      <c r="A28" s="124">
        <v>19</v>
      </c>
      <c r="B28" s="28">
        <f t="shared" si="11"/>
        <v>0.11142433852261402</v>
      </c>
      <c r="C28" s="2">
        <f>(SUM(E28*Inittialize!$B$21,F28*Inittialize!$C$21,G28*Inittialize!$D$21,H28*Inittialize!$E$21,I28*Inittialize!$F$21,J28*Inittialize!$G$21,K28*Inittialize!$H$21,L28*Inittialize!$I$21,M28*Inittialize!$J$21,D28*Inittialize!$A$21))</f>
        <v>0.15100839471537428</v>
      </c>
      <c r="D28" s="2">
        <f>(SUM(F28*Inittialize!$B$21,G28*Inittialize!$C$21,H28*Inittialize!$D$21,I28*Inittialize!$E$21,J28*Inittialize!$F$21,K28*Inittialize!$G$21,L28*Inittialize!$H$21,M28*Inittialize!$I$21,N28*Inittialize!$J$21,E28*Inittialize!$A$21))</f>
        <v>0.14550093066425421</v>
      </c>
      <c r="E28" s="2">
        <f>(SUM(G28*Inittialize!$B$21,H28*Inittialize!$C$21,I28*Inittialize!$D$21,J28*Inittialize!$E$21,K28*Inittialize!$F$21,L28*Inittialize!$G$21,M28*Inittialize!$H$21,N28*Inittialize!$I$21,O28*Inittialize!$J$21,F28*Inittialize!$A$21))</f>
        <v>0.14000979619841977</v>
      </c>
      <c r="F28" s="2">
        <f>(SUM(H28*Inittialize!$B$21,I28*Inittialize!$C$21,J28*Inittialize!$D$21,K28*Inittialize!$E$21,L28*Inittialize!$F$21,M28*Inittialize!$G$21,N28*Inittialize!$H$21,O28*Inittialize!$I$21,P28*Inittialize!$J$21,G28*Inittialize!$A$21))</f>
        <v>0.13456075782635629</v>
      </c>
      <c r="G28" s="2">
        <f>(SUM(I28*Inittialize!$B$21,J28*Inittialize!$C$21,K28*Inittialize!$D$21,L28*Inittialize!$E$21,M28*Inittialize!$F$21,N28*Inittialize!$G$21,O28*Inittialize!$H$21,P28*Inittialize!$I$21,Q28*Inittialize!$J$21,H28*Inittialize!$A$21))</f>
        <v>0.12917581781255486</v>
      </c>
      <c r="H28" s="2">
        <f>IF(Rules!$B$4=Rules!$E$4,0,SUM(J28*Inittialize!$B$21,K28*Inittialize!$C$21,L28*Inittialize!$D$21,M28*Inittialize!$E$21,N28*Inittialize!$F$21,O28*Inittialize!$G$21,P28*Inittialize!$H$21,Q28*Inittialize!$I$21,R28*Inittialize!$J$21,I28*Inittialize!$A$21))</f>
        <v>0</v>
      </c>
      <c r="I28" s="1">
        <v>0</v>
      </c>
      <c r="J28" s="1">
        <v>1</v>
      </c>
      <c r="K28" s="1">
        <v>0</v>
      </c>
      <c r="L28" s="1">
        <v>0</v>
      </c>
      <c r="M28" s="2">
        <f t="shared" ref="M28:V28" si="16">M18</f>
        <v>0.10346545719957016</v>
      </c>
      <c r="N28" s="2">
        <f t="shared" si="16"/>
        <v>9.6075067399600866E-2</v>
      </c>
      <c r="O28" s="2">
        <f t="shared" si="16"/>
        <v>8.9212562585343658E-2</v>
      </c>
      <c r="P28" s="2">
        <f t="shared" si="16"/>
        <v>8.2840236686390539E-2</v>
      </c>
      <c r="Q28" s="2">
        <f t="shared" si="16"/>
        <v>7.6923076923076927E-2</v>
      </c>
      <c r="R28" s="1">
        <f t="shared" si="16"/>
        <v>0</v>
      </c>
      <c r="S28" s="1">
        <f t="shared" si="16"/>
        <v>0</v>
      </c>
      <c r="T28" s="1">
        <f t="shared" si="16"/>
        <v>1</v>
      </c>
      <c r="U28" s="1">
        <f t="shared" si="16"/>
        <v>0</v>
      </c>
      <c r="V28" s="1">
        <f t="shared" si="16"/>
        <v>0</v>
      </c>
      <c r="W28" s="9">
        <f t="shared" si="13"/>
        <v>0</v>
      </c>
    </row>
    <row r="29" spans="1:32" x14ac:dyDescent="0.25">
      <c r="A29" s="124">
        <v>20</v>
      </c>
      <c r="B29" s="28">
        <f t="shared" si="11"/>
        <v>0.11142433852261402</v>
      </c>
      <c r="C29" s="2">
        <f>(SUM(E29*Inittialize!$B$21,F29*Inittialize!$C$21,G29*Inittialize!$D$21,H29*Inittialize!$E$21,I29*Inittialize!$F$21,J29*Inittialize!$G$21,K29*Inittialize!$H$21,L29*Inittialize!$I$21,M29*Inittialize!$J$21,D29*Inittialize!$A$21))</f>
        <v>0.15100839471537428</v>
      </c>
      <c r="D29" s="2">
        <f>(SUM(F29*Inittialize!$B$21,G29*Inittialize!$C$21,H29*Inittialize!$D$21,I29*Inittialize!$E$21,J29*Inittialize!$F$21,K29*Inittialize!$G$21,L29*Inittialize!$H$21,M29*Inittialize!$I$21,N29*Inittialize!$J$21,E29*Inittialize!$A$21))</f>
        <v>0.14550093066425421</v>
      </c>
      <c r="E29" s="2">
        <f>(SUM(G29*Inittialize!$B$21,H29*Inittialize!$C$21,I29*Inittialize!$D$21,J29*Inittialize!$E$21,K29*Inittialize!$F$21,L29*Inittialize!$G$21,M29*Inittialize!$H$21,N29*Inittialize!$I$21,O29*Inittialize!$J$21,F29*Inittialize!$A$21))</f>
        <v>0.14000979619841977</v>
      </c>
      <c r="F29" s="2">
        <f>(SUM(H29*Inittialize!$B$21,I29*Inittialize!$C$21,J29*Inittialize!$D$21,K29*Inittialize!$E$21,L29*Inittialize!$F$21,M29*Inittialize!$G$21,N29*Inittialize!$H$21,O29*Inittialize!$I$21,P29*Inittialize!$J$21,G29*Inittialize!$A$21))</f>
        <v>0.13456075782635629</v>
      </c>
      <c r="G29" s="2">
        <f>(SUM(I29*Inittialize!$B$21,J29*Inittialize!$C$21,K29*Inittialize!$D$21,L29*Inittialize!$E$21,M29*Inittialize!$F$21,N29*Inittialize!$G$21,O29*Inittialize!$H$21,P29*Inittialize!$I$21,Q29*Inittialize!$J$21,H29*Inittialize!$A$21))</f>
        <v>0.12917581781255486</v>
      </c>
      <c r="H29" s="2">
        <f>IF(Rules!$B$4=Rules!$E$4,0,SUM(J29*Inittialize!$B$21,K29*Inittialize!$C$21,L29*Inittialize!$D$21,M29*Inittialize!$E$21,N29*Inittialize!$F$21,O29*Inittialize!$G$21,P29*Inittialize!$H$21,Q29*Inittialize!$I$21,R29*Inittialize!$J$21,I29*Inittialize!$A$21))</f>
        <v>0</v>
      </c>
      <c r="I29" s="1">
        <v>0</v>
      </c>
      <c r="J29" s="1">
        <v>0</v>
      </c>
      <c r="K29" s="1">
        <v>1</v>
      </c>
      <c r="L29" s="1">
        <v>0</v>
      </c>
      <c r="M29" s="2">
        <f t="shared" ref="M29:V29" si="17">M19</f>
        <v>0.10346545719957016</v>
      </c>
      <c r="N29" s="2">
        <f t="shared" si="17"/>
        <v>9.6075067399600866E-2</v>
      </c>
      <c r="O29" s="2">
        <f t="shared" si="17"/>
        <v>8.9212562585343658E-2</v>
      </c>
      <c r="P29" s="2">
        <f t="shared" si="17"/>
        <v>8.2840236686390539E-2</v>
      </c>
      <c r="Q29" s="2">
        <f t="shared" si="17"/>
        <v>7.6923076923076927E-2</v>
      </c>
      <c r="R29" s="1">
        <f t="shared" si="17"/>
        <v>0</v>
      </c>
      <c r="S29" s="1">
        <f t="shared" si="17"/>
        <v>0</v>
      </c>
      <c r="T29" s="1">
        <f t="shared" si="17"/>
        <v>0</v>
      </c>
      <c r="U29" s="1">
        <f t="shared" si="17"/>
        <v>1</v>
      </c>
      <c r="V29" s="1">
        <f t="shared" si="17"/>
        <v>0</v>
      </c>
      <c r="W29" s="9">
        <f t="shared" si="13"/>
        <v>0</v>
      </c>
    </row>
    <row r="30" spans="1:32" x14ac:dyDescent="0.25">
      <c r="A30" s="124">
        <v>21</v>
      </c>
      <c r="B30" s="28">
        <f t="shared" si="11"/>
        <v>0.3421935692918448</v>
      </c>
      <c r="C30" s="2">
        <f>(SUM(E30*Inittialize!$B$21,F30*Inittialize!$C$21,G30*Inittialize!$D$21,H30*Inittialize!$E$21,I30*Inittialize!$F$21,J30*Inittialize!$G$21,K30*Inittialize!$H$21,L30*Inittialize!$I$21,M30*Inittialize!$J$21,D30*Inittialize!$A$21))</f>
        <v>0.15100839471537428</v>
      </c>
      <c r="D30" s="2">
        <f>(SUM(F30*Inittialize!$B$21,G30*Inittialize!$C$21,H30*Inittialize!$D$21,I30*Inittialize!$E$21,J30*Inittialize!$F$21,K30*Inittialize!$G$21,L30*Inittialize!$H$21,M30*Inittialize!$I$21,N30*Inittialize!$J$21,E30*Inittialize!$A$21))</f>
        <v>0.14550093066425421</v>
      </c>
      <c r="E30" s="2">
        <f>(SUM(G30*Inittialize!$B$21,H30*Inittialize!$C$21,I30*Inittialize!$D$21,J30*Inittialize!$E$21,K30*Inittialize!$F$21,L30*Inittialize!$G$21,M30*Inittialize!$H$21,N30*Inittialize!$I$21,O30*Inittialize!$J$21,F30*Inittialize!$A$21))</f>
        <v>0.14000979619841977</v>
      </c>
      <c r="F30" s="2">
        <f>(SUM(H30*Inittialize!$B$21,I30*Inittialize!$C$21,J30*Inittialize!$D$21,K30*Inittialize!$E$21,L30*Inittialize!$F$21,M30*Inittialize!$G$21,N30*Inittialize!$H$21,O30*Inittialize!$I$21,P30*Inittialize!$J$21,G30*Inittialize!$A$21))</f>
        <v>0.13456075782635629</v>
      </c>
      <c r="G30" s="2">
        <f>(SUM(I30*Inittialize!$B$21,J30*Inittialize!$C$21,K30*Inittialize!$D$21,L30*Inittialize!$E$21,M30*Inittialize!$F$21,N30*Inittialize!$G$21,O30*Inittialize!$H$21,P30*Inittialize!$I$21,Q30*Inittialize!$J$21,H30*Inittialize!$A$21))</f>
        <v>0.12917581781255486</v>
      </c>
      <c r="H30" s="2">
        <f>IF(Rules!$B$4=Rules!$E$4,0,SUM(J30*Inittialize!$B$21,K30*Inittialize!$C$21,L30*Inittialize!$D$21,M30*Inittialize!$E$21,N30*Inittialize!$F$21,O30*Inittialize!$G$21,P30*Inittialize!$H$21,Q30*Inittialize!$I$21,R30*Inittialize!$J$21,I30*Inittialize!$A$21))</f>
        <v>0</v>
      </c>
      <c r="I30" s="26">
        <v>0</v>
      </c>
      <c r="J30" s="26">
        <v>0</v>
      </c>
      <c r="K30" s="26">
        <v>0</v>
      </c>
      <c r="L30" s="26">
        <v>1</v>
      </c>
      <c r="M30" s="2">
        <f t="shared" ref="M30:Q31" si="18">M20</f>
        <v>0.10346545719957016</v>
      </c>
      <c r="N30" s="2">
        <f t="shared" si="18"/>
        <v>9.6075067399600866E-2</v>
      </c>
      <c r="O30" s="2">
        <f t="shared" si="18"/>
        <v>8.9212562585343658E-2</v>
      </c>
      <c r="P30" s="2">
        <f t="shared" si="18"/>
        <v>8.2840236686390539E-2</v>
      </c>
      <c r="Q30" s="2">
        <f t="shared" si="18"/>
        <v>7.6923076923076927E-2</v>
      </c>
      <c r="R30" s="26">
        <f t="shared" ref="R30:V31" si="19">R20</f>
        <v>0</v>
      </c>
      <c r="S30" s="26">
        <f t="shared" si="19"/>
        <v>0</v>
      </c>
      <c r="T30" s="26">
        <f t="shared" si="19"/>
        <v>0</v>
      </c>
      <c r="U30" s="1">
        <f t="shared" si="19"/>
        <v>0</v>
      </c>
      <c r="V30" s="1">
        <f t="shared" si="19"/>
        <v>1</v>
      </c>
      <c r="W30" s="9">
        <f t="shared" si="13"/>
        <v>0</v>
      </c>
    </row>
    <row r="31" spans="1:32" ht="16.5" thickBot="1" x14ac:dyDescent="0.3">
      <c r="A31" s="126">
        <v>22</v>
      </c>
      <c r="B31" s="105">
        <f t="shared" si="11"/>
        <v>0</v>
      </c>
      <c r="C31" s="2">
        <f>(SUM(E31*Inittialize!$B$21,F31*Inittialize!$C$21,G31*Inittialize!$D$21,H31*Inittialize!$E$21,I31*Inittialize!$F$21,J31*Inittialize!$G$21,K31*Inittialize!$H$21,L31*Inittialize!$I$21,M31*Inittialize!$J$21,D31*Inittialize!$A$21))</f>
        <v>0</v>
      </c>
      <c r="D31" s="2">
        <f>(SUM(F31*Inittialize!$B$21,G31*Inittialize!$C$21,H31*Inittialize!$D$21,I31*Inittialize!$E$21,J31*Inittialize!$F$21,K31*Inittialize!$G$21,L31*Inittialize!$H$21,M31*Inittialize!$I$21,N31*Inittialize!$J$21,E31*Inittialize!$A$21))</f>
        <v>0</v>
      </c>
      <c r="E31" s="2">
        <f>(SUM(G31*Inittialize!$B$21,H31*Inittialize!$C$21,I31*Inittialize!$D$21,J31*Inittialize!$E$21,K31*Inittialize!$F$21,L31*Inittialize!$G$21,M31*Inittialize!$H$21,N31*Inittialize!$I$21,O31*Inittialize!$J$21,F31*Inittialize!$A$21))</f>
        <v>0</v>
      </c>
      <c r="F31" s="2">
        <f>(SUM(H31*Inittialize!$B$21,I31*Inittialize!$C$21,J31*Inittialize!$D$21,K31*Inittialize!$E$21,L31*Inittialize!$F$21,M31*Inittialize!$G$21,N31*Inittialize!$H$21,O31*Inittialize!$I$21,P31*Inittialize!$J$21,G31*Inittialize!$A$21))</f>
        <v>0</v>
      </c>
      <c r="G31" s="2">
        <f>(SUM(I31*Inittialize!$B$21,J31*Inittialize!$C$21,K31*Inittialize!$D$21,L31*Inittialize!$E$21,M31*Inittialize!$F$21,N31*Inittialize!$G$21,O31*Inittialize!$H$21,P31*Inittialize!$I$21,Q31*Inittialize!$J$21,H31*Inittialize!$A$21))</f>
        <v>0</v>
      </c>
      <c r="H31" s="106">
        <f>IF(Rules!$B$4=Rules!$E$4,0,SUM(J31*Inittialize!$B$21,K31*Inittialize!$C$21,L31*Inittialize!$D$21,M31*Inittialize!$E$21,N31*Inittialize!$F$21,O31*Inittialize!$G$21,P31*Inittialize!$H$21,Q31*Inittialize!$I$21,R31*Inittialize!$J$21,I31*Inittialize!$A$21))</f>
        <v>0</v>
      </c>
      <c r="I31" s="109">
        <v>0</v>
      </c>
      <c r="J31" s="109">
        <v>0</v>
      </c>
      <c r="K31" s="109">
        <v>0</v>
      </c>
      <c r="L31" s="109">
        <v>0</v>
      </c>
      <c r="M31" s="106">
        <f t="shared" si="18"/>
        <v>0</v>
      </c>
      <c r="N31" s="106">
        <f t="shared" si="18"/>
        <v>0</v>
      </c>
      <c r="O31" s="106">
        <f t="shared" si="18"/>
        <v>0</v>
      </c>
      <c r="P31" s="106">
        <f t="shared" si="18"/>
        <v>0</v>
      </c>
      <c r="Q31" s="106">
        <f t="shared" si="18"/>
        <v>0</v>
      </c>
      <c r="R31" s="109">
        <f t="shared" si="19"/>
        <v>0</v>
      </c>
      <c r="S31" s="109">
        <f t="shared" si="19"/>
        <v>0</v>
      </c>
      <c r="T31" s="109">
        <f t="shared" si="19"/>
        <v>0</v>
      </c>
      <c r="U31" s="109">
        <f t="shared" si="19"/>
        <v>0</v>
      </c>
      <c r="V31" s="109">
        <f t="shared" si="19"/>
        <v>0</v>
      </c>
      <c r="W31" s="10">
        <f t="shared" si="13"/>
        <v>0</v>
      </c>
    </row>
    <row r="32" spans="1:32" ht="16.5" thickBot="1" x14ac:dyDescent="0.3">
      <c r="A32" s="103"/>
      <c r="B32" s="127">
        <f t="shared" ref="B32:W32" si="20">SUM(B25:B31)</f>
        <v>1</v>
      </c>
      <c r="C32" s="106">
        <f t="shared" si="20"/>
        <v>1</v>
      </c>
      <c r="D32" s="106">
        <f t="shared" si="20"/>
        <v>1.0000000000000002</v>
      </c>
      <c r="E32" s="106">
        <f t="shared" si="20"/>
        <v>1.0000000000000002</v>
      </c>
      <c r="F32" s="106">
        <f t="shared" si="20"/>
        <v>1.0000000000000002</v>
      </c>
      <c r="G32" s="106">
        <f t="shared" si="20"/>
        <v>1</v>
      </c>
      <c r="H32" s="106">
        <f t="shared" si="20"/>
        <v>1</v>
      </c>
      <c r="I32" s="106">
        <f t="shared" si="20"/>
        <v>1</v>
      </c>
      <c r="J32" s="106">
        <f t="shared" si="20"/>
        <v>1</v>
      </c>
      <c r="K32" s="106">
        <f t="shared" si="20"/>
        <v>1</v>
      </c>
      <c r="L32" s="106">
        <f t="shared" si="20"/>
        <v>1</v>
      </c>
      <c r="M32" s="106">
        <f t="shared" si="20"/>
        <v>0.99999999999999989</v>
      </c>
      <c r="N32" s="106">
        <f t="shared" si="20"/>
        <v>1.0000000000000004</v>
      </c>
      <c r="O32" s="106">
        <f t="shared" si="20"/>
        <v>1.0000000000000002</v>
      </c>
      <c r="P32" s="106">
        <f t="shared" si="20"/>
        <v>1</v>
      </c>
      <c r="Q32" s="106">
        <f t="shared" si="20"/>
        <v>0.99999999999999978</v>
      </c>
      <c r="R32" s="106">
        <f t="shared" si="20"/>
        <v>1</v>
      </c>
      <c r="S32" s="106">
        <f t="shared" si="20"/>
        <v>1</v>
      </c>
      <c r="T32" s="106">
        <f t="shared" si="20"/>
        <v>1</v>
      </c>
      <c r="U32" s="106">
        <f t="shared" si="20"/>
        <v>1</v>
      </c>
      <c r="V32" s="106">
        <f t="shared" si="20"/>
        <v>1</v>
      </c>
      <c r="W32" s="106">
        <f t="shared" si="20"/>
        <v>1</v>
      </c>
    </row>
    <row r="33" spans="2:15" ht="16.5" thickBot="1" x14ac:dyDescent="0.3"/>
    <row r="34" spans="2:15" ht="16.5" thickBot="1" x14ac:dyDescent="0.3">
      <c r="B34" s="4" t="s">
        <v>5</v>
      </c>
      <c r="C34" s="15" t="s">
        <v>0</v>
      </c>
      <c r="D34" s="11" t="s">
        <v>6</v>
      </c>
      <c r="E34" s="3"/>
      <c r="F34" s="30"/>
      <c r="I34" s="1" t="s">
        <v>29</v>
      </c>
      <c r="J34" s="1">
        <f>2*(Inittialize!A21)*(Inittialize!J21)</f>
        <v>4.7337278106508882E-2</v>
      </c>
      <c r="L34" s="60" t="s">
        <v>32</v>
      </c>
      <c r="M34" s="63" t="s">
        <v>0</v>
      </c>
      <c r="N34" s="62" t="s">
        <v>6</v>
      </c>
      <c r="O34" s="61"/>
    </row>
    <row r="35" spans="2:15" ht="16.5" thickBot="1" x14ac:dyDescent="0.3">
      <c r="B35" s="5" t="s">
        <v>1</v>
      </c>
      <c r="C35" s="16">
        <f>B15</f>
        <v>0.2121090766176992</v>
      </c>
      <c r="D35" s="12">
        <f>SUM(B16:B20)</f>
        <v>0.78789092338230082</v>
      </c>
      <c r="E35" s="8">
        <f>SUM(C35:D35)</f>
        <v>1</v>
      </c>
      <c r="F35" s="30"/>
      <c r="G35" s="30"/>
      <c r="L35" s="54">
        <v>5</v>
      </c>
      <c r="M35" s="55">
        <f>F15</f>
        <v>0.41640366958226238</v>
      </c>
      <c r="N35" s="56">
        <f>1-M35</f>
        <v>0.58359633041773762</v>
      </c>
      <c r="O35" s="57">
        <f t="shared" ref="O35:O46" si="21">SUM(M35:N35)</f>
        <v>1</v>
      </c>
    </row>
    <row r="36" spans="2:15" ht="16.5" thickBot="1" x14ac:dyDescent="0.3">
      <c r="B36" s="6">
        <v>2</v>
      </c>
      <c r="C36" s="17">
        <f>C15</f>
        <v>0.35360813639536137</v>
      </c>
      <c r="D36" s="13">
        <f>SUM(C16:C20)</f>
        <v>0.64639186360463874</v>
      </c>
      <c r="E36" s="9">
        <f t="shared" ref="E36:E44" si="22">SUM(C36:D36)</f>
        <v>1</v>
      </c>
      <c r="F36" s="30"/>
      <c r="G36" s="30"/>
      <c r="L36" s="58">
        <v>6</v>
      </c>
      <c r="M36" s="53">
        <f>G15</f>
        <v>0.42315049208499778</v>
      </c>
      <c r="N36" s="56">
        <f t="shared" ref="N36:N46" si="23">1-M36</f>
        <v>0.57684950791500222</v>
      </c>
      <c r="O36" s="9">
        <f t="shared" si="21"/>
        <v>1</v>
      </c>
    </row>
    <row r="37" spans="2:15" ht="16.5" thickBot="1" x14ac:dyDescent="0.3">
      <c r="B37" s="6">
        <v>3</v>
      </c>
      <c r="C37" s="17">
        <f>D15</f>
        <v>0.37387488538214331</v>
      </c>
      <c r="D37" s="13">
        <f>SUM(D16:D20)</f>
        <v>0.6261251146178568</v>
      </c>
      <c r="E37" s="9">
        <f t="shared" si="22"/>
        <v>1</v>
      </c>
      <c r="F37" s="30"/>
      <c r="G37" s="30"/>
      <c r="L37" s="58">
        <v>7</v>
      </c>
      <c r="M37" s="53">
        <f>H15</f>
        <v>0.26231240836153336</v>
      </c>
      <c r="N37" s="56">
        <f t="shared" si="23"/>
        <v>0.73768759163846664</v>
      </c>
      <c r="O37" s="9">
        <f t="shared" si="21"/>
        <v>1</v>
      </c>
    </row>
    <row r="38" spans="2:15" ht="16.5" thickBot="1" x14ac:dyDescent="0.3">
      <c r="B38" s="6">
        <v>4</v>
      </c>
      <c r="C38" s="17">
        <f>E15</f>
        <v>0.39446844550254284</v>
      </c>
      <c r="D38" s="13">
        <f>SUM(E16:E20)</f>
        <v>0.60553155449745721</v>
      </c>
      <c r="E38" s="9">
        <f t="shared" si="22"/>
        <v>1</v>
      </c>
      <c r="F38" s="30"/>
      <c r="G38" s="30"/>
      <c r="L38" s="58">
        <v>8</v>
      </c>
      <c r="M38" s="53">
        <f>I15</f>
        <v>0.24474124225119143</v>
      </c>
      <c r="N38" s="56">
        <f t="shared" si="23"/>
        <v>0.75525875774880857</v>
      </c>
      <c r="O38" s="9">
        <f t="shared" si="21"/>
        <v>1</v>
      </c>
    </row>
    <row r="39" spans="2:15" ht="16.5" thickBot="1" x14ac:dyDescent="0.3">
      <c r="B39" s="6">
        <v>5</v>
      </c>
      <c r="C39" s="17">
        <f>F15</f>
        <v>0.41640366958226238</v>
      </c>
      <c r="D39" s="13">
        <f>SUM(F16:F20)</f>
        <v>0.58359633041773784</v>
      </c>
      <c r="E39" s="9">
        <f t="shared" si="22"/>
        <v>1.0000000000000002</v>
      </c>
      <c r="F39" s="30"/>
      <c r="G39" s="30"/>
      <c r="L39" s="58">
        <v>9</v>
      </c>
      <c r="M39" s="53">
        <f>J15</f>
        <v>0.2284251594344453</v>
      </c>
      <c r="N39" s="56">
        <f t="shared" si="23"/>
        <v>0.7715748405655547</v>
      </c>
      <c r="O39" s="9">
        <f t="shared" si="21"/>
        <v>1</v>
      </c>
    </row>
    <row r="40" spans="2:15" ht="16.5" thickBot="1" x14ac:dyDescent="0.3">
      <c r="B40" s="6">
        <v>6</v>
      </c>
      <c r="C40" s="17">
        <f>G15</f>
        <v>0.42315049208499778</v>
      </c>
      <c r="D40" s="13">
        <f>SUM(G16:G20)</f>
        <v>0.57684950791500234</v>
      </c>
      <c r="E40" s="9">
        <f t="shared" si="22"/>
        <v>1</v>
      </c>
      <c r="F40" s="30"/>
      <c r="G40" s="30"/>
      <c r="L40" s="58">
        <v>10</v>
      </c>
      <c r="M40" s="53">
        <f>K15</f>
        <v>0.21210907661769923</v>
      </c>
      <c r="N40" s="56">
        <f t="shared" si="23"/>
        <v>0.78789092338230082</v>
      </c>
      <c r="O40" s="9">
        <f t="shared" si="21"/>
        <v>1</v>
      </c>
    </row>
    <row r="41" spans="2:15" ht="16.5" thickBot="1" x14ac:dyDescent="0.3">
      <c r="B41" s="6">
        <v>7</v>
      </c>
      <c r="C41" s="17">
        <f>H15</f>
        <v>0.26231240836153336</v>
      </c>
      <c r="D41" s="13">
        <f>SUM(H16:H20)</f>
        <v>0.73768759163846687</v>
      </c>
      <c r="E41" s="9">
        <f t="shared" si="22"/>
        <v>1.0000000000000002</v>
      </c>
      <c r="F41" s="30"/>
      <c r="G41" s="30"/>
      <c r="L41" s="58">
        <v>11</v>
      </c>
      <c r="M41" s="53">
        <f>L15</f>
        <v>0.2121090766176992</v>
      </c>
      <c r="N41" s="56">
        <f t="shared" si="23"/>
        <v>0.78789092338230082</v>
      </c>
      <c r="O41" s="9">
        <f t="shared" si="21"/>
        <v>1</v>
      </c>
    </row>
    <row r="42" spans="2:15" ht="16.5" thickBot="1" x14ac:dyDescent="0.3">
      <c r="B42" s="6">
        <v>8</v>
      </c>
      <c r="C42" s="17">
        <f>I15</f>
        <v>0.24474124225119143</v>
      </c>
      <c r="D42" s="13">
        <f>SUM(I16:I20)</f>
        <v>0.7552587577488088</v>
      </c>
      <c r="E42" s="9">
        <f t="shared" si="22"/>
        <v>1.0000000000000002</v>
      </c>
      <c r="F42" s="30"/>
      <c r="G42" s="30"/>
      <c r="L42" s="58">
        <v>12</v>
      </c>
      <c r="M42" s="53">
        <f>M15</f>
        <v>0.48267271400214928</v>
      </c>
      <c r="N42" s="56">
        <f t="shared" si="23"/>
        <v>0.51732728599785072</v>
      </c>
      <c r="O42" s="9">
        <f t="shared" si="21"/>
        <v>1</v>
      </c>
    </row>
    <row r="43" spans="2:15" ht="16.5" thickBot="1" x14ac:dyDescent="0.3">
      <c r="B43" s="6">
        <v>9</v>
      </c>
      <c r="C43" s="17">
        <f>J15</f>
        <v>0.2284251594344453</v>
      </c>
      <c r="D43" s="13">
        <f>SUM(J16:J20)</f>
        <v>0.77157484056555481</v>
      </c>
      <c r="E43" s="9">
        <f t="shared" si="22"/>
        <v>1</v>
      </c>
      <c r="F43" s="30"/>
      <c r="G43" s="30"/>
      <c r="L43" s="58">
        <v>13</v>
      </c>
      <c r="M43" s="53">
        <f>N15</f>
        <v>0.51962466300199583</v>
      </c>
      <c r="N43" s="56">
        <f t="shared" si="23"/>
        <v>0.48037533699800417</v>
      </c>
      <c r="O43" s="9">
        <f t="shared" si="21"/>
        <v>1</v>
      </c>
    </row>
    <row r="44" spans="2:15" ht="16.5" thickBot="1" x14ac:dyDescent="0.3">
      <c r="B44" s="7">
        <v>10</v>
      </c>
      <c r="C44" s="18">
        <f>K15</f>
        <v>0.21210907661769923</v>
      </c>
      <c r="D44" s="14">
        <f>SUM(K16:K20)</f>
        <v>0.78789092338230093</v>
      </c>
      <c r="E44" s="10">
        <f t="shared" si="22"/>
        <v>1.0000000000000002</v>
      </c>
      <c r="F44" s="30"/>
      <c r="G44" s="30"/>
      <c r="L44" s="58">
        <v>14</v>
      </c>
      <c r="M44" s="53">
        <f>O15</f>
        <v>0.55393718707328177</v>
      </c>
      <c r="N44" s="56">
        <f t="shared" si="23"/>
        <v>0.44606281292671823</v>
      </c>
      <c r="O44" s="9">
        <f t="shared" si="21"/>
        <v>1</v>
      </c>
    </row>
    <row r="45" spans="2:15" ht="16.5" thickBot="1" x14ac:dyDescent="0.3">
      <c r="C45" s="66">
        <f>SUM(C35:C44)/SUM($C$35:$D$44)</f>
        <v>0.31212025922298758</v>
      </c>
      <c r="D45" s="66">
        <f>SUM(D35:D44)/SUM($C$35:$D$44)</f>
        <v>0.68787974077701253</v>
      </c>
      <c r="L45" s="58">
        <v>15</v>
      </c>
      <c r="M45" s="53">
        <f>P15</f>
        <v>0.58579881656804744</v>
      </c>
      <c r="N45" s="56">
        <f t="shared" si="23"/>
        <v>0.41420118343195256</v>
      </c>
      <c r="O45" s="9">
        <f t="shared" si="21"/>
        <v>1</v>
      </c>
    </row>
    <row r="46" spans="2:15" ht="16.5" thickBot="1" x14ac:dyDescent="0.3">
      <c r="L46" s="59">
        <v>16</v>
      </c>
      <c r="M46" s="64">
        <f>Q15</f>
        <v>0.61538461538461542</v>
      </c>
      <c r="N46" s="65">
        <f t="shared" si="23"/>
        <v>0.38461538461538458</v>
      </c>
      <c r="O46" s="10">
        <f t="shared" si="21"/>
        <v>1</v>
      </c>
    </row>
    <row r="47" spans="2:15" x14ac:dyDescent="0.25">
      <c r="M47" s="66">
        <f>SUM(M35:M46)/SUM($M$35:$N$46)</f>
        <v>0.39638909341499318</v>
      </c>
      <c r="N47" s="66">
        <f>SUM(N35:N46)/SUM($M$35:$N$46)</f>
        <v>0.60361090658500682</v>
      </c>
    </row>
  </sheetData>
  <sheetProtection sheet="1" objects="1" scenarios="1"/>
  <mergeCells count="3">
    <mergeCell ref="A2:L2"/>
    <mergeCell ref="A13:L13"/>
    <mergeCell ref="A1:U1"/>
  </mergeCells>
  <phoneticPr fontId="16" type="noConversion"/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2FE-DE9E-DE45-9F04-E65736F466C5}">
  <sheetPr codeName="Sheet51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Analysis!W56</f>
        <v>0.19873168048730167</v>
      </c>
      <c r="C2" s="133" t="s">
        <v>123</v>
      </c>
      <c r="D2" s="138">
        <f>Analysis!X56</f>
        <v>0.80126831951269939</v>
      </c>
      <c r="E2" t="s">
        <v>93</v>
      </c>
      <c r="F2">
        <f>B2+D2</f>
        <v>1.0000000000000011</v>
      </c>
      <c r="G2" s="133" t="s">
        <v>46</v>
      </c>
      <c r="H2" s="138">
        <f>Analysis!Z56</f>
        <v>1.0661242586263351</v>
      </c>
      <c r="I2" t="s">
        <v>142</v>
      </c>
      <c r="J2" s="149">
        <f>Analysis!AA56</f>
        <v>3.2050732780507976</v>
      </c>
      <c r="K2" t="s">
        <v>47</v>
      </c>
      <c r="L2" s="149">
        <f>H2*B2-J2*D2</f>
        <v>-2.3562510138937309</v>
      </c>
      <c r="N2"/>
      <c r="O2"/>
    </row>
    <row r="4" spans="1:29" x14ac:dyDescent="0.25">
      <c r="A4" t="s">
        <v>120</v>
      </c>
      <c r="B4">
        <f>$B$2</f>
        <v>0.19873168048730167</v>
      </c>
      <c r="C4" t="s">
        <v>121</v>
      </c>
      <c r="D4">
        <f>$D$2</f>
        <v>0.80126831951269939</v>
      </c>
      <c r="E4" t="s">
        <v>129</v>
      </c>
      <c r="F4">
        <f>D4+B4</f>
        <v>1.0000000000000011</v>
      </c>
      <c r="G4" t="s">
        <v>46</v>
      </c>
      <c r="H4">
        <f>H2</f>
        <v>1.0661242586263351</v>
      </c>
      <c r="I4" t="s">
        <v>142</v>
      </c>
      <c r="J4">
        <f>J2</f>
        <v>3.2050732780507976</v>
      </c>
      <c r="K4" t="s">
        <v>47</v>
      </c>
      <c r="L4">
        <f>B4*H4-D4*J4</f>
        <v>-2.3562510138937309</v>
      </c>
    </row>
    <row r="5" spans="1:29" ht="16.5" thickBot="1" x14ac:dyDescent="0.3"/>
    <row r="6" spans="1:29" ht="16.5" thickBot="1" x14ac:dyDescent="0.3">
      <c r="A6" s="102">
        <v>4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0.19873168048730167</v>
      </c>
      <c r="C7" s="95">
        <v>1</v>
      </c>
      <c r="D7" s="22">
        <f>C7*D4</f>
        <v>0.80126831951269939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1.0000000000000011</v>
      </c>
      <c r="P7">
        <f>B4</f>
        <v>0.19873168048730167</v>
      </c>
      <c r="Q7">
        <f>D4</f>
        <v>0.80126831951269939</v>
      </c>
      <c r="R7">
        <f>H4</f>
        <v>1.0661242586263351</v>
      </c>
      <c r="S7">
        <f>A7*$J$4</f>
        <v>3.2050732780507976</v>
      </c>
      <c r="T7" s="239">
        <f>SUM(C7)</f>
        <v>1</v>
      </c>
      <c r="U7" s="100">
        <f>B7</f>
        <v>0.19873168048730167</v>
      </c>
      <c r="V7" s="95">
        <f>D7</f>
        <v>0.80126831951269939</v>
      </c>
      <c r="W7" s="157">
        <f>B7-D7</f>
        <v>-0.60253663902539767</v>
      </c>
      <c r="X7" s="57">
        <f>U7*R7</f>
        <v>0.21187266552509018</v>
      </c>
      <c r="Y7" s="100">
        <f>S7*V7</f>
        <v>2.5681236794188211</v>
      </c>
      <c r="Z7" s="222">
        <f>X7-Y7</f>
        <v>-2.3562510138937309</v>
      </c>
      <c r="AA7">
        <f>$A$6^A7</f>
        <v>4</v>
      </c>
      <c r="AB7">
        <f>SUM(AA7)</f>
        <v>4</v>
      </c>
      <c r="AC7">
        <f>Z7/AB7</f>
        <v>-0.58906275347343273</v>
      </c>
    </row>
    <row r="8" spans="1:29" x14ac:dyDescent="0.25">
      <c r="A8" s="98">
        <v>2</v>
      </c>
      <c r="B8" s="97">
        <f>C8*B4</f>
        <v>0.23637074294986676</v>
      </c>
      <c r="C8" s="97">
        <f>1/(1-B4*D4)</f>
        <v>1.1893963879854079</v>
      </c>
      <c r="D8" s="128">
        <f>C8*D4</f>
        <v>0.95302564503554243</v>
      </c>
      <c r="E8" s="1">
        <f>D8*D4</f>
        <v>0.7636292570501354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1.0000000000000022</v>
      </c>
      <c r="P8">
        <f>P7</f>
        <v>0.19873168048730167</v>
      </c>
      <c r="Q8">
        <f>Q7</f>
        <v>0.80126831951269939</v>
      </c>
      <c r="R8">
        <f>R7</f>
        <v>1.0661242586263351</v>
      </c>
      <c r="S8">
        <f>A8*$J$4</f>
        <v>6.4101465561015951</v>
      </c>
      <c r="T8" s="98">
        <f>SUM(C8:D8)</f>
        <v>2.1424220330209502</v>
      </c>
      <c r="U8" s="239">
        <f>B8</f>
        <v>0.23637074294986676</v>
      </c>
      <c r="V8" s="97">
        <f>E8</f>
        <v>0.7636292570501354</v>
      </c>
      <c r="W8" s="158">
        <f>B8-E8</f>
        <v>-0.52725851410026858</v>
      </c>
      <c r="X8" s="9">
        <f t="shared" ref="X8:X16" si="0">U8*R8</f>
        <v>0.25200058308838275</v>
      </c>
      <c r="Y8" s="98">
        <f t="shared" ref="Y8:Y16" si="1">S8*V8</f>
        <v>4.8949754522183451</v>
      </c>
      <c r="Z8" s="223">
        <f t="shared" ref="Z8:Z16" si="2">X8-Y8</f>
        <v>-4.6429748691299624</v>
      </c>
      <c r="AA8">
        <f>$A$6^A8</f>
        <v>16</v>
      </c>
      <c r="AB8">
        <f>SUM(AA7:AA8)</f>
        <v>20</v>
      </c>
      <c r="AC8">
        <f t="shared" ref="AC8:AC16" si="3">Z8/AB8</f>
        <v>-0.23214874345649811</v>
      </c>
    </row>
    <row r="9" spans="1:29" x14ac:dyDescent="0.25">
      <c r="A9" s="98">
        <v>3</v>
      </c>
      <c r="B9" s="97">
        <f>C9*B4</f>
        <v>0.24516505668336969</v>
      </c>
      <c r="C9" s="97">
        <f>1/(1-D4*B4/(1-D4*B4))</f>
        <v>1.2336485862858437</v>
      </c>
      <c r="D9" s="128">
        <f>C9*D4*C8</f>
        <v>1.1756987396922511</v>
      </c>
      <c r="E9" s="1">
        <f>D9*(D4)</f>
        <v>0.94205015340640863</v>
      </c>
      <c r="F9" s="1">
        <f>E9*D4</f>
        <v>0.7548349433166337</v>
      </c>
      <c r="G9" s="1"/>
      <c r="H9" s="1"/>
      <c r="I9" s="1"/>
      <c r="J9" s="1"/>
      <c r="K9" s="1"/>
      <c r="L9" s="1"/>
      <c r="M9" s="219"/>
      <c r="N9" s="236">
        <f>B9+F9</f>
        <v>1.0000000000000033</v>
      </c>
      <c r="P9">
        <f t="shared" ref="P9:S16" si="4">P8</f>
        <v>0.19873168048730167</v>
      </c>
      <c r="Q9">
        <f t="shared" si="4"/>
        <v>0.80126831951269939</v>
      </c>
      <c r="R9">
        <f t="shared" si="4"/>
        <v>1.0661242586263351</v>
      </c>
      <c r="S9">
        <f>A9*$J$4</f>
        <v>9.6152198341523931</v>
      </c>
      <c r="T9" s="98">
        <f>SUM(C9:E9)</f>
        <v>3.3513974793845032</v>
      </c>
      <c r="U9" s="239">
        <f>B9</f>
        <v>0.24516505668336969</v>
      </c>
      <c r="V9" s="97">
        <f>F9</f>
        <v>0.7548349433166337</v>
      </c>
      <c r="W9" s="158">
        <f>B9-F9</f>
        <v>-0.50966988663326407</v>
      </c>
      <c r="X9" s="9">
        <f t="shared" si="0"/>
        <v>0.26137641429764091</v>
      </c>
      <c r="Y9" s="98">
        <f t="shared" si="1"/>
        <v>7.2579039184893936</v>
      </c>
      <c r="Z9" s="223">
        <f t="shared" si="2"/>
        <v>-6.9965275041917527</v>
      </c>
      <c r="AA9">
        <f>$A$6^A9</f>
        <v>64</v>
      </c>
      <c r="AB9">
        <f>SUM(AA7:AA9)</f>
        <v>84</v>
      </c>
      <c r="AC9">
        <f t="shared" si="3"/>
        <v>-8.3291994097520861E-2</v>
      </c>
    </row>
    <row r="10" spans="1:29" x14ac:dyDescent="0.25">
      <c r="A10" s="98">
        <v>4</v>
      </c>
      <c r="B10" s="97">
        <f>C10*B4</f>
        <v>0.24731497423225993</v>
      </c>
      <c r="C10" s="97">
        <f>1/(1-D4*B4/(1-D4*B4/(1-D4*B4)))</f>
        <v>1.2444667786526495</v>
      </c>
      <c r="D10" s="128">
        <f>C10*D4*C9</f>
        <v>1.2301349138355935</v>
      </c>
      <c r="E10" s="1">
        <f>D10*D4*C8</f>
        <v>1.1723501197389079</v>
      </c>
      <c r="F10" s="1">
        <f>E10*D4</f>
        <v>0.93936701032370662</v>
      </c>
      <c r="G10" s="1">
        <f>F10*D4</f>
        <v>0.75268502576774499</v>
      </c>
      <c r="H10" s="1"/>
      <c r="I10" s="1"/>
      <c r="J10" s="1"/>
      <c r="K10" s="1"/>
      <c r="L10" s="1"/>
      <c r="M10" s="219"/>
      <c r="N10" s="236">
        <f>B10+G10</f>
        <v>1.0000000000000049</v>
      </c>
      <c r="P10">
        <f t="shared" si="4"/>
        <v>0.19873168048730167</v>
      </c>
      <c r="Q10">
        <f t="shared" si="4"/>
        <v>0.80126831951269939</v>
      </c>
      <c r="R10">
        <f t="shared" si="4"/>
        <v>1.0661242586263351</v>
      </c>
      <c r="S10">
        <f>A10*$J$4</f>
        <v>12.82029311220319</v>
      </c>
      <c r="T10" s="98">
        <f>SUM(C10:F10)</f>
        <v>4.586318822550858</v>
      </c>
      <c r="U10" s="239">
        <f>B10</f>
        <v>0.24731497423225993</v>
      </c>
      <c r="V10" s="97">
        <f>G10</f>
        <v>0.75268502576774499</v>
      </c>
      <c r="W10" s="158">
        <f>B10-G10</f>
        <v>-0.50537005153548509</v>
      </c>
      <c r="X10" s="9">
        <f t="shared" si="0"/>
        <v>0.26366849355055927</v>
      </c>
      <c r="Y10" s="98">
        <f t="shared" si="1"/>
        <v>9.6496426515087013</v>
      </c>
      <c r="Z10" s="223">
        <f t="shared" si="2"/>
        <v>-9.3859741579581417</v>
      </c>
      <c r="AA10">
        <f>$A$6^A10</f>
        <v>256</v>
      </c>
      <c r="AB10">
        <f>SUM(AA7:AA10)</f>
        <v>340</v>
      </c>
      <c r="AC10">
        <f t="shared" si="3"/>
        <v>-2.7605806346935709E-2</v>
      </c>
    </row>
    <row r="11" spans="1:29" x14ac:dyDescent="0.25">
      <c r="A11" s="98">
        <v>5</v>
      </c>
      <c r="B11" s="97">
        <f>C11*B4</f>
        <v>0.24784630569578889</v>
      </c>
      <c r="C11" s="97">
        <f>1/(1-D4*B4/(1-D4*B4/(1-D4*B4/(1-D4*B4))))</f>
        <v>1.2471403909434837</v>
      </c>
      <c r="D11" s="128">
        <f>C11*D4*C10</f>
        <v>1.2435882911948466</v>
      </c>
      <c r="E11" s="1">
        <f>D11*D4*C9</f>
        <v>1.2292665434525929</v>
      </c>
      <c r="F11" s="1">
        <f>E11*D4*C8</f>
        <v>1.1715225404945189</v>
      </c>
      <c r="G11" s="1">
        <f>F11*D4</f>
        <v>0.93870389729329151</v>
      </c>
      <c r="H11" s="1">
        <f>G11*D4</f>
        <v>0.7521536943042173</v>
      </c>
      <c r="I11" s="1"/>
      <c r="J11" s="1"/>
      <c r="K11" s="1"/>
      <c r="L11" s="1"/>
      <c r="M11" s="219"/>
      <c r="N11" s="236">
        <f>B11+H11</f>
        <v>1.0000000000000062</v>
      </c>
      <c r="P11">
        <f t="shared" si="4"/>
        <v>0.19873168048730167</v>
      </c>
      <c r="Q11">
        <f t="shared" si="4"/>
        <v>0.80126831951269939</v>
      </c>
      <c r="R11">
        <f t="shared" si="4"/>
        <v>1.0661242586263351</v>
      </c>
      <c r="S11">
        <f>A11*$J$4</f>
        <v>16.025366390253989</v>
      </c>
      <c r="T11" s="98">
        <f>SUM(C11:G11)</f>
        <v>5.830221663378734</v>
      </c>
      <c r="U11" s="239">
        <f>B11</f>
        <v>0.24784630569578889</v>
      </c>
      <c r="V11" s="97">
        <f>H11</f>
        <v>0.7521536943042173</v>
      </c>
      <c r="W11" s="158">
        <f>B11-H11</f>
        <v>-0.50430738860842839</v>
      </c>
      <c r="X11" s="9">
        <f t="shared" si="0"/>
        <v>0.26423495891319893</v>
      </c>
      <c r="Y11" s="98">
        <f t="shared" si="1"/>
        <v>12.053538533008178</v>
      </c>
      <c r="Z11" s="223">
        <f t="shared" si="2"/>
        <v>-11.789303574094978</v>
      </c>
      <c r="AA11">
        <f>$A$6^A11</f>
        <v>1024</v>
      </c>
      <c r="AB11">
        <f>SUM(AA7:AA11)</f>
        <v>1364</v>
      </c>
      <c r="AC11">
        <f t="shared" si="3"/>
        <v>-8.6431844384860547E-3</v>
      </c>
    </row>
    <row r="12" spans="1:29" x14ac:dyDescent="0.25">
      <c r="A12" s="98">
        <v>6</v>
      </c>
      <c r="B12" s="97">
        <f>C12*B4</f>
        <v>0.24797797118387321</v>
      </c>
      <c r="C12" s="97">
        <f>1/(1-D4*B4/(1-D4*B4/(1-D4*B4/(1-D4*B4/(1-D4*B4)))))</f>
        <v>1.2478029198757681</v>
      </c>
      <c r="D12" s="128">
        <f>C12*D4*C11</f>
        <v>1.2469220773866601</v>
      </c>
      <c r="E12" s="1">
        <f>D12*D4*C10</f>
        <v>1.2433705994377304</v>
      </c>
      <c r="F12" s="1">
        <f>E12*D4*C9</f>
        <v>1.2290513587361533</v>
      </c>
      <c r="G12" s="1">
        <f>F12*D4*C8</f>
        <v>1.1713174639413324</v>
      </c>
      <c r="H12" s="1">
        <f>G12*D4</f>
        <v>0.9385395759481483</v>
      </c>
      <c r="I12" s="1">
        <f>H12*D4</f>
        <v>0.75202202881613434</v>
      </c>
      <c r="J12" s="1"/>
      <c r="K12" s="1"/>
      <c r="L12" s="1"/>
      <c r="M12" s="219"/>
      <c r="N12" s="236">
        <f>B12+I12</f>
        <v>1.0000000000000075</v>
      </c>
      <c r="P12">
        <f t="shared" si="4"/>
        <v>0.19873168048730167</v>
      </c>
      <c r="Q12">
        <f t="shared" si="4"/>
        <v>0.80126831951269939</v>
      </c>
      <c r="R12">
        <f t="shared" si="4"/>
        <v>1.0661242586263351</v>
      </c>
      <c r="S12">
        <f>A12*$J$4</f>
        <v>19.230439668304786</v>
      </c>
      <c r="T12" s="98">
        <f>SUM(C12:H12)</f>
        <v>7.0770039953257919</v>
      </c>
      <c r="U12" s="239">
        <f>B12</f>
        <v>0.24797797118387321</v>
      </c>
      <c r="V12" s="97">
        <f>I12</f>
        <v>0.75202202881613434</v>
      </c>
      <c r="W12" s="158">
        <f>B12-I12</f>
        <v>-0.50404405763226112</v>
      </c>
      <c r="X12" s="9">
        <f t="shared" si="0"/>
        <v>0.26437533068406954</v>
      </c>
      <c r="Y12" s="98">
        <f t="shared" si="1"/>
        <v>14.461714254384836</v>
      </c>
      <c r="Z12" s="223">
        <f t="shared" si="2"/>
        <v>-14.197338923700766</v>
      </c>
      <c r="AA12">
        <f>$A$6^A12</f>
        <v>4096</v>
      </c>
      <c r="AB12">
        <f>SUM(AA7:AA12)</f>
        <v>5460</v>
      </c>
      <c r="AC12">
        <f t="shared" si="3"/>
        <v>-2.6002452241210192E-3</v>
      </c>
    </row>
    <row r="13" spans="1:29" x14ac:dyDescent="0.25">
      <c r="A13" s="98">
        <v>7</v>
      </c>
      <c r="B13" s="97">
        <f>C13*B4</f>
        <v>0.24801061990699111</v>
      </c>
      <c r="C13" s="97">
        <f>1/(1-D4*B4/(1-D4*B4/(1-D4*B4/(1-D4*B4/(1-D4*B4/(1-D4*B4))))))</f>
        <v>1.2479672053235529</v>
      </c>
      <c r="D13" s="128">
        <f>C13*D4*C12</f>
        <v>1.2477487470317903</v>
      </c>
      <c r="E13" s="1">
        <f>D13*D4*C11</f>
        <v>1.2468679427840919</v>
      </c>
      <c r="F13" s="1">
        <f>E13*D4*C10</f>
        <v>1.243316619021098</v>
      </c>
      <c r="G13" s="1">
        <f>F13*D4*C9</f>
        <v>1.2289979999833911</v>
      </c>
      <c r="H13" s="1">
        <f>G13*D4*C8</f>
        <v>1.1712666116815629</v>
      </c>
      <c r="I13" s="1">
        <f>H13*D4</f>
        <v>0.93849882964341935</v>
      </c>
      <c r="J13" s="1">
        <f>I13*D4</f>
        <v>0.75198938009301775</v>
      </c>
      <c r="K13" s="1"/>
      <c r="L13" s="1"/>
      <c r="M13" s="219"/>
      <c r="N13" s="236">
        <f>B13+J13</f>
        <v>1.0000000000000089</v>
      </c>
      <c r="P13">
        <f t="shared" si="4"/>
        <v>0.19873168048730167</v>
      </c>
      <c r="Q13">
        <f t="shared" si="4"/>
        <v>0.80126831951269939</v>
      </c>
      <c r="R13">
        <f t="shared" si="4"/>
        <v>1.0661242586263351</v>
      </c>
      <c r="S13">
        <f>A13*$J$4</f>
        <v>22.435512946355583</v>
      </c>
      <c r="T13" s="98">
        <f>SUM(C13:I13)</f>
        <v>8.3246639554689068</v>
      </c>
      <c r="U13" s="239">
        <f>B13</f>
        <v>0.24801061990699111</v>
      </c>
      <c r="V13" s="97">
        <f>J13</f>
        <v>0.75198938009301775</v>
      </c>
      <c r="W13" s="158">
        <f>B13-J13</f>
        <v>-0.50397876018602661</v>
      </c>
      <c r="X13" s="9">
        <f t="shared" si="0"/>
        <v>0.2644101382797987</v>
      </c>
      <c r="Y13" s="98">
        <f t="shared" si="1"/>
        <v>16.871267472598809</v>
      </c>
      <c r="Z13" s="223">
        <f t="shared" si="2"/>
        <v>-16.60685733431901</v>
      </c>
      <c r="AA13">
        <f>$A$6^A13</f>
        <v>16384</v>
      </c>
      <c r="AB13">
        <f>SUM(AA7:AA13)</f>
        <v>21844</v>
      </c>
      <c r="AC13">
        <f t="shared" si="3"/>
        <v>-7.6024800102174556E-4</v>
      </c>
    </row>
    <row r="14" spans="1:29" x14ac:dyDescent="0.25">
      <c r="A14" s="98">
        <v>8</v>
      </c>
      <c r="B14" s="97">
        <f>C14*B4</f>
        <v>0.24801871704986272</v>
      </c>
      <c r="C14" s="97">
        <f>1/(1-D4*B4/(1-D4*B4/(1-D4*B4/(1-D4*B4/(1-D4*B4/(1-D4*B4/(1-D4*B4)))))))</f>
        <v>1.2480079494205774</v>
      </c>
      <c r="D14" s="128">
        <f>C14*D4*C13</f>
        <v>1.2479537676753272</v>
      </c>
      <c r="E14" s="1">
        <f>D14*D4*C12</f>
        <v>1.2477353117358425</v>
      </c>
      <c r="F14" s="1">
        <f>E14*D4*C11</f>
        <v>1.2468545169723178</v>
      </c>
      <c r="G14" s="1">
        <f>F14*D4*C10</f>
        <v>1.2433032314486616</v>
      </c>
      <c r="H14" s="1">
        <f>G14*D4*C9</f>
        <v>1.2289847665885365</v>
      </c>
      <c r="I14" s="1">
        <f>H14*D4*C8</f>
        <v>1.1712539999168954</v>
      </c>
      <c r="J14" s="1">
        <f>I14*D4</f>
        <v>0.9384887242359381</v>
      </c>
      <c r="K14" s="1">
        <f>J14*D4</f>
        <v>0.75198128295014732</v>
      </c>
      <c r="L14" s="1"/>
      <c r="M14" s="219"/>
      <c r="N14" s="236">
        <f>B14+K14</f>
        <v>1.00000000000001</v>
      </c>
      <c r="P14">
        <f t="shared" si="4"/>
        <v>0.19873168048730167</v>
      </c>
      <c r="Q14">
        <f t="shared" si="4"/>
        <v>0.80126831951269939</v>
      </c>
      <c r="R14">
        <f t="shared" si="4"/>
        <v>1.0661242586263351</v>
      </c>
      <c r="S14">
        <f>A14*$J$4</f>
        <v>25.64058622440638</v>
      </c>
      <c r="T14" s="98">
        <f>SUM(C14:J14)</f>
        <v>9.5725822679940968</v>
      </c>
      <c r="U14" s="239">
        <f>B14</f>
        <v>0.24801871704986272</v>
      </c>
      <c r="V14" s="97">
        <f>K14</f>
        <v>0.75198128295014732</v>
      </c>
      <c r="W14" s="158">
        <f>B14-K14</f>
        <v>-0.50396256590028465</v>
      </c>
      <c r="X14" s="9">
        <f t="shared" si="0"/>
        <v>0.26441877084023968</v>
      </c>
      <c r="Y14" s="98">
        <f t="shared" si="1"/>
        <v>19.281240924622985</v>
      </c>
      <c r="Z14" s="223">
        <f t="shared" si="2"/>
        <v>-19.016822153782744</v>
      </c>
      <c r="AA14">
        <f>$A$6^A14</f>
        <v>65536</v>
      </c>
      <c r="AB14">
        <f>SUM(AA7:AA14)</f>
        <v>87380</v>
      </c>
      <c r="AC14">
        <f t="shared" si="3"/>
        <v>-2.1763357923761437E-4</v>
      </c>
    </row>
    <row r="15" spans="1:29" x14ac:dyDescent="0.25">
      <c r="A15" s="98">
        <v>9</v>
      </c>
      <c r="B15" s="97">
        <f>C15*B4</f>
        <v>0.24802072528748631</v>
      </c>
      <c r="C15" s="97">
        <f>1/(1-D4*B4/(1-D4*B4/(1-D4*B4/(1-D4*B4/(1-D4*B4/(1-D4*B4/(1-D4*B4/(1-D4*B4))))))))</f>
        <v>1.2480180546922617</v>
      </c>
      <c r="D15" s="128">
        <f>C15*D4*C14</f>
        <v>1.2480046164965091</v>
      </c>
      <c r="E15" s="1">
        <f>D15*D4*C13</f>
        <v>1.2479504348959565</v>
      </c>
      <c r="F15" s="1">
        <f>E15*D4*C12</f>
        <v>1.2477319795398791</v>
      </c>
      <c r="G15" s="1">
        <f>F15*D4*C11</f>
        <v>1.2468511871286008</v>
      </c>
      <c r="H15" s="1">
        <f>G15*D4*C10</f>
        <v>1.2432999110889909</v>
      </c>
      <c r="I15" s="1">
        <f>H15*D4*C9</f>
        <v>1.2289814844676894</v>
      </c>
      <c r="J15" s="1">
        <f>I15*D4*C8</f>
        <v>1.1712508719715582</v>
      </c>
      <c r="K15" s="1">
        <f>J15*D4</f>
        <v>0.93848621791243425</v>
      </c>
      <c r="L15" s="1">
        <f>K15*D4</f>
        <v>0.75197927471252524</v>
      </c>
      <c r="M15" s="219"/>
      <c r="N15" s="236">
        <f>B15+L15</f>
        <v>1.0000000000000115</v>
      </c>
      <c r="P15">
        <f t="shared" si="4"/>
        <v>0.19873168048730167</v>
      </c>
      <c r="Q15">
        <f t="shared" si="4"/>
        <v>0.80126831951269939</v>
      </c>
      <c r="R15">
        <f t="shared" si="4"/>
        <v>1.0661242586263351</v>
      </c>
      <c r="S15">
        <f>A15*$J$4</f>
        <v>28.845659502457178</v>
      </c>
      <c r="T15" s="98">
        <f>SUM(C15:K15)</f>
        <v>10.820574758193882</v>
      </c>
      <c r="U15" s="239">
        <f>B15</f>
        <v>0.24802072528748631</v>
      </c>
      <c r="V15" s="97">
        <f>L15</f>
        <v>0.75197927471252524</v>
      </c>
      <c r="W15" s="158">
        <f>B15-L15</f>
        <v>-0.50395854942503893</v>
      </c>
      <c r="X15" s="9">
        <f t="shared" si="0"/>
        <v>0.26442091187108724</v>
      </c>
      <c r="Y15" s="98">
        <f t="shared" si="1"/>
        <v>21.691338111262208</v>
      </c>
      <c r="Z15" s="223">
        <f t="shared" si="2"/>
        <v>-21.42691719939112</v>
      </c>
      <c r="AA15">
        <f>$A$6^A15</f>
        <v>262144</v>
      </c>
      <c r="AB15">
        <f>SUM(AA7:AA15)</f>
        <v>349524</v>
      </c>
      <c r="AC15">
        <f t="shared" si="3"/>
        <v>-6.1303135691372044E-5</v>
      </c>
    </row>
    <row r="16" spans="1:29" ht="16.5" thickBot="1" x14ac:dyDescent="0.3">
      <c r="A16" s="99">
        <v>10</v>
      </c>
      <c r="B16" s="129">
        <f>C16*B4</f>
        <v>0.24802122337170837</v>
      </c>
      <c r="C16" s="129">
        <f>1/(1-D4*B4/(1-D4*B4/(1-D4*B4/(1-D4*B4/(1-D4*B4/(1-D4*B4/(1-D4*B4/(1-D4*B4/(1-D4*B4)))))))))</f>
        <v>1.248020561007414</v>
      </c>
      <c r="D16" s="136">
        <f>C16*D4*C15</f>
        <v>1.2480172280496651</v>
      </c>
      <c r="E16" s="109">
        <f>D16*D4*C14</f>
        <v>1.2480037898628134</v>
      </c>
      <c r="F16" s="109">
        <f>E16*D4*C13</f>
        <v>1.2479496082981487</v>
      </c>
      <c r="G16" s="109">
        <f>F16*D4*C12</f>
        <v>1.2477311530867685</v>
      </c>
      <c r="H16" s="109">
        <f>G16*D4*C11</f>
        <v>1.2468503612588955</v>
      </c>
      <c r="I16" s="109">
        <f>H16*D4*C10</f>
        <v>1.243299087571524</v>
      </c>
      <c r="J16" s="109">
        <f>I16*D4*C9</f>
        <v>1.228980670434237</v>
      </c>
      <c r="K16" s="109">
        <f>J16*D4*C8</f>
        <v>1.171250096176802</v>
      </c>
      <c r="L16" s="109">
        <f>K16*D4</f>
        <v>0.9384855962926737</v>
      </c>
      <c r="M16" s="221">
        <f>L16*D4</f>
        <v>0.75197877662830426</v>
      </c>
      <c r="N16" s="237">
        <f>B16+M16</f>
        <v>1.0000000000000127</v>
      </c>
      <c r="P16">
        <f t="shared" si="4"/>
        <v>0.19873168048730167</v>
      </c>
      <c r="Q16">
        <f t="shared" si="4"/>
        <v>0.80126831951269939</v>
      </c>
      <c r="R16">
        <f t="shared" si="4"/>
        <v>1.0661242586263351</v>
      </c>
      <c r="S16">
        <f>A16*$J$4</f>
        <v>32.050732780507978</v>
      </c>
      <c r="T16" s="99">
        <f>SUM(C16:L16)</f>
        <v>12.068588152038943</v>
      </c>
      <c r="U16" s="415">
        <f>B16</f>
        <v>0.24802122337170837</v>
      </c>
      <c r="V16" s="129">
        <f>M16</f>
        <v>0.75197877662830426</v>
      </c>
      <c r="W16" s="159">
        <f>B16-M16</f>
        <v>-0.50395755325659586</v>
      </c>
      <c r="X16" s="10">
        <f t="shared" si="0"/>
        <v>0.26442144289075925</v>
      </c>
      <c r="Y16" s="99">
        <f t="shared" si="1"/>
        <v>24.101470826327077</v>
      </c>
      <c r="Z16" s="224">
        <f t="shared" si="2"/>
        <v>-23.837049383436316</v>
      </c>
      <c r="AA16">
        <f>$A$6^A16</f>
        <v>1048576</v>
      </c>
      <c r="AB16">
        <f>SUM(AA7:AA16)</f>
        <v>1398100</v>
      </c>
      <c r="AC16">
        <f t="shared" si="3"/>
        <v>-1.7049602591686086E-5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33" priority="13" operator="lessThanOrEqual">
      <formula>0</formula>
    </cfRule>
    <cfRule type="cellIs" dxfId="32" priority="14" operator="greaterThan">
      <formula>0</formula>
    </cfRule>
  </conditionalFormatting>
  <conditionalFormatting sqref="X7:Y16">
    <cfRule type="cellIs" dxfId="31" priority="1" operator="lessThanOrEqual">
      <formula>0</formula>
    </cfRule>
    <cfRule type="cellIs" dxfId="3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73AD-B6BC-3E41-8E28-6ED83E52CB7D}">
  <sheetPr codeName="Sheet52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Analysis!W57</f>
        <v>0.2138957567029714</v>
      </c>
      <c r="C2" s="133" t="s">
        <v>123</v>
      </c>
      <c r="D2" s="138">
        <f>Analysis!X57</f>
        <v>0.78610424329702944</v>
      </c>
      <c r="E2" t="s">
        <v>93</v>
      </c>
      <c r="F2">
        <f>B2+D2</f>
        <v>1.0000000000000009</v>
      </c>
      <c r="G2" s="133" t="s">
        <v>46</v>
      </c>
      <c r="H2" s="138">
        <f>Analysis!Z57</f>
        <v>1.1474740941107542</v>
      </c>
      <c r="I2" t="s">
        <v>142</v>
      </c>
      <c r="J2" s="149">
        <f>Analysis!AA57</f>
        <v>3.9305212164851473</v>
      </c>
      <c r="K2" t="s">
        <v>47</v>
      </c>
      <c r="L2" s="149">
        <f>H2*B2-J2*D2</f>
        <v>-2.8443595669911002</v>
      </c>
      <c r="N2"/>
      <c r="O2"/>
    </row>
    <row r="4" spans="1:29" x14ac:dyDescent="0.25">
      <c r="A4" t="s">
        <v>120</v>
      </c>
      <c r="B4">
        <f>$B$2</f>
        <v>0.2138957567029714</v>
      </c>
      <c r="C4" t="s">
        <v>121</v>
      </c>
      <c r="D4">
        <f>$D$2</f>
        <v>0.78610424329702944</v>
      </c>
      <c r="E4" t="s">
        <v>129</v>
      </c>
      <c r="F4">
        <f>D4+B4</f>
        <v>1.0000000000000009</v>
      </c>
      <c r="G4" t="s">
        <v>46</v>
      </c>
      <c r="H4">
        <f>H2</f>
        <v>1.1474740941107542</v>
      </c>
      <c r="I4" t="s">
        <v>142</v>
      </c>
      <c r="J4">
        <f>J2</f>
        <v>3.9305212164851473</v>
      </c>
      <c r="K4" t="s">
        <v>47</v>
      </c>
      <c r="L4">
        <f>B4*H4-D4*J4</f>
        <v>-2.8443595669911002</v>
      </c>
    </row>
    <row r="5" spans="1:29" ht="16.5" thickBot="1" x14ac:dyDescent="0.3"/>
    <row r="6" spans="1:29" ht="16.5" thickBot="1" x14ac:dyDescent="0.3">
      <c r="A6" s="102">
        <v>5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0.2138957567029714</v>
      </c>
      <c r="C7" s="95">
        <v>1</v>
      </c>
      <c r="D7" s="22">
        <f>C7*D4</f>
        <v>0.78610424329702944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1.0000000000000009</v>
      </c>
      <c r="P7">
        <f>B4</f>
        <v>0.2138957567029714</v>
      </c>
      <c r="Q7">
        <f>D4</f>
        <v>0.78610424329702944</v>
      </c>
      <c r="R7">
        <f>H4</f>
        <v>1.1474740941107542</v>
      </c>
      <c r="S7">
        <f>A7*$J$4</f>
        <v>3.9305212164851473</v>
      </c>
      <c r="T7" s="239">
        <f>SUM(C7)</f>
        <v>1</v>
      </c>
      <c r="U7" s="100">
        <f>B7</f>
        <v>0.2138957567029714</v>
      </c>
      <c r="V7" s="95">
        <f>D7</f>
        <v>0.78610424329702944</v>
      </c>
      <c r="W7" s="157">
        <f>B7-D7</f>
        <v>-0.57220848659405799</v>
      </c>
      <c r="X7" s="57">
        <f>U7*R7</f>
        <v>0.24543983965687638</v>
      </c>
      <c r="Y7" s="100">
        <f>S7*V7</f>
        <v>3.0897994066479764</v>
      </c>
      <c r="Z7" s="222">
        <f>X7-Y7</f>
        <v>-2.8443595669911002</v>
      </c>
      <c r="AA7">
        <f>$A$6^A7</f>
        <v>5</v>
      </c>
      <c r="AB7">
        <f>SUM(AA7)</f>
        <v>5</v>
      </c>
      <c r="AC7">
        <f>Z7/AB7</f>
        <v>-0.56887191339822007</v>
      </c>
    </row>
    <row r="8" spans="1:29" x14ac:dyDescent="0.25">
      <c r="A8" s="98">
        <v>2</v>
      </c>
      <c r="B8" s="97">
        <f>C8*B4</f>
        <v>0.25713086132211549</v>
      </c>
      <c r="C8" s="97">
        <f>1/(1-B4*D4)</f>
        <v>1.2021316611679351</v>
      </c>
      <c r="D8" s="128">
        <f>C8*D4</f>
        <v>0.94500079984582064</v>
      </c>
      <c r="E8" s="1">
        <f>D8*D4</f>
        <v>0.7428691386778864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1.0000000000000018</v>
      </c>
      <c r="P8">
        <f>P7</f>
        <v>0.2138957567029714</v>
      </c>
      <c r="Q8">
        <f>Q7</f>
        <v>0.78610424329702944</v>
      </c>
      <c r="R8">
        <f>R7</f>
        <v>1.1474740941107542</v>
      </c>
      <c r="S8">
        <f>A8*$J$4</f>
        <v>7.8610424329702946</v>
      </c>
      <c r="T8" s="98">
        <f>SUM(C8:D8)</f>
        <v>2.1471324610137557</v>
      </c>
      <c r="U8" s="239">
        <f>B8</f>
        <v>0.25713086132211549</v>
      </c>
      <c r="V8" s="97">
        <f>E8</f>
        <v>0.7428691386778864</v>
      </c>
      <c r="W8" s="158">
        <f>B8-E8</f>
        <v>-0.48573827735577091</v>
      </c>
      <c r="X8" s="9">
        <f t="shared" ref="X8:X16" si="0">U8*R8</f>
        <v>0.29505100216351243</v>
      </c>
      <c r="Y8" s="98">
        <f t="shared" ref="Y8:Y16" si="1">S8*V8</f>
        <v>5.8397258212909593</v>
      </c>
      <c r="Z8" s="223">
        <f t="shared" ref="Z8:Z16" si="2">X8-Y8</f>
        <v>-5.5446748191274473</v>
      </c>
      <c r="AA8">
        <f>$A$6^A8</f>
        <v>25</v>
      </c>
      <c r="AB8">
        <f>SUM(AA7:AA8)</f>
        <v>30</v>
      </c>
      <c r="AC8">
        <f t="shared" ref="AC8:AC16" si="3">Z8/AB8</f>
        <v>-0.18482249397091491</v>
      </c>
    </row>
    <row r="9" spans="1:29" x14ac:dyDescent="0.25">
      <c r="A9" s="98">
        <v>3</v>
      </c>
      <c r="B9" s="97">
        <f>C9*B4</f>
        <v>0.26808402626437855</v>
      </c>
      <c r="C9" s="97">
        <f>1/(1-D4*B4/(1-D4*B4))</f>
        <v>1.2533396192457258</v>
      </c>
      <c r="D9" s="128">
        <f>C9*D4*C8</f>
        <v>1.1844069426656672</v>
      </c>
      <c r="E9" s="1">
        <f>D9*(D4)</f>
        <v>0.93106732341994236</v>
      </c>
      <c r="F9" s="1">
        <f>E9*D4</f>
        <v>0.73191597373562434</v>
      </c>
      <c r="G9" s="1"/>
      <c r="H9" s="1"/>
      <c r="I9" s="1"/>
      <c r="J9" s="1"/>
      <c r="K9" s="1"/>
      <c r="L9" s="1"/>
      <c r="M9" s="219"/>
      <c r="N9" s="236">
        <f>B9+F9</f>
        <v>1.0000000000000029</v>
      </c>
      <c r="P9">
        <f t="shared" ref="P9:S16" si="4">P8</f>
        <v>0.2138957567029714</v>
      </c>
      <c r="Q9">
        <f t="shared" si="4"/>
        <v>0.78610424329702944</v>
      </c>
      <c r="R9">
        <f t="shared" si="4"/>
        <v>1.1474740941107542</v>
      </c>
      <c r="S9">
        <f>A9*$J$4</f>
        <v>11.791563649455442</v>
      </c>
      <c r="T9" s="98">
        <f>SUM(C9:E9)</f>
        <v>3.3688138853313352</v>
      </c>
      <c r="U9" s="239">
        <f>B9</f>
        <v>0.26808402626437855</v>
      </c>
      <c r="V9" s="97">
        <f>F9</f>
        <v>0.73191597373562434</v>
      </c>
      <c r="W9" s="158">
        <f>B9-F9</f>
        <v>-0.46383194747124579</v>
      </c>
      <c r="X9" s="9">
        <f t="shared" si="0"/>
        <v>0.30761947518328142</v>
      </c>
      <c r="Y9" s="98">
        <f t="shared" si="1"/>
        <v>8.6304337903567721</v>
      </c>
      <c r="Z9" s="223">
        <f t="shared" si="2"/>
        <v>-8.3228143151734901</v>
      </c>
      <c r="AA9">
        <f>$A$6^A9</f>
        <v>125</v>
      </c>
      <c r="AB9">
        <f>SUM(AA7:AA9)</f>
        <v>155</v>
      </c>
      <c r="AC9">
        <f t="shared" si="3"/>
        <v>-5.3695576226925744E-2</v>
      </c>
    </row>
    <row r="10" spans="1:29" x14ac:dyDescent="0.25">
      <c r="A10" s="98">
        <v>4</v>
      </c>
      <c r="B10" s="97">
        <f>C10*B4</f>
        <v>0.27100866149886765</v>
      </c>
      <c r="C10" s="97">
        <f>1/(1-D4*B4/(1-D4*B4/(1-D4*B4)))</f>
        <v>1.2670127994881484</v>
      </c>
      <c r="D10" s="128">
        <f>C10*D4*C9</f>
        <v>1.2483314470746538</v>
      </c>
      <c r="E10" s="1">
        <f>D10*D4*C8</f>
        <v>1.1796742159582385</v>
      </c>
      <c r="F10" s="1">
        <f>E10*D4</f>
        <v>0.92734690687286758</v>
      </c>
      <c r="G10" s="1">
        <f>F10*D4</f>
        <v>0.7289913385011364</v>
      </c>
      <c r="H10" s="1"/>
      <c r="I10" s="1"/>
      <c r="J10" s="1"/>
      <c r="K10" s="1"/>
      <c r="L10" s="1"/>
      <c r="M10" s="219"/>
      <c r="N10" s="236">
        <f>B10+G10</f>
        <v>1.000000000000004</v>
      </c>
      <c r="P10">
        <f t="shared" si="4"/>
        <v>0.2138957567029714</v>
      </c>
      <c r="Q10">
        <f t="shared" si="4"/>
        <v>0.78610424329702944</v>
      </c>
      <c r="R10">
        <f t="shared" si="4"/>
        <v>1.1474740941107542</v>
      </c>
      <c r="S10">
        <f>A10*$J$4</f>
        <v>15.722084865940589</v>
      </c>
      <c r="T10" s="98">
        <f>SUM(C10:F10)</f>
        <v>4.6223653693939077</v>
      </c>
      <c r="U10" s="239">
        <f>B10</f>
        <v>0.27100866149886765</v>
      </c>
      <c r="V10" s="97">
        <f>G10</f>
        <v>0.7289913385011364</v>
      </c>
      <c r="W10" s="158">
        <f>B10-G10</f>
        <v>-0.45798267700226875</v>
      </c>
      <c r="X10" s="9">
        <f t="shared" si="0"/>
        <v>0.3109754183495812</v>
      </c>
      <c r="Y10" s="98">
        <f t="shared" si="1"/>
        <v>11.46126369045049</v>
      </c>
      <c r="Z10" s="223">
        <f t="shared" si="2"/>
        <v>-11.150288272100909</v>
      </c>
      <c r="AA10">
        <f>$A$6^A10</f>
        <v>625</v>
      </c>
      <c r="AB10">
        <f>SUM(AA7:AA10)</f>
        <v>780</v>
      </c>
      <c r="AC10">
        <f t="shared" si="3"/>
        <v>-1.4295241374488345E-2</v>
      </c>
    </row>
    <row r="11" spans="1:29" x14ac:dyDescent="0.25">
      <c r="A11" s="98">
        <v>5</v>
      </c>
      <c r="B11" s="97">
        <f>C11*B4</f>
        <v>0.27180040215297924</v>
      </c>
      <c r="C11" s="97">
        <f>1/(1-D4*B4/(1-D4*B4/(1-D4*B4/(1-D4*B4))))</f>
        <v>1.2707143252515183</v>
      </c>
      <c r="D11" s="128">
        <f>C11*D4*C10</f>
        <v>1.2656367261527703</v>
      </c>
      <c r="E11" s="1">
        <f>D11*D4*C9</f>
        <v>1.24697566312462</v>
      </c>
      <c r="F11" s="1">
        <f>E11*D4*C8</f>
        <v>1.1783929990410384</v>
      </c>
      <c r="G11" s="1">
        <f>F11*D4</f>
        <v>0.92633973681767268</v>
      </c>
      <c r="H11" s="1">
        <f>G11*D4</f>
        <v>0.72819959784702593</v>
      </c>
      <c r="I11" s="1"/>
      <c r="J11" s="1"/>
      <c r="K11" s="1"/>
      <c r="L11" s="1"/>
      <c r="M11" s="219"/>
      <c r="N11" s="236">
        <f>B11+H11</f>
        <v>1.0000000000000051</v>
      </c>
      <c r="P11">
        <f t="shared" si="4"/>
        <v>0.2138957567029714</v>
      </c>
      <c r="Q11">
        <f t="shared" si="4"/>
        <v>0.78610424329702944</v>
      </c>
      <c r="R11">
        <f t="shared" si="4"/>
        <v>1.1474740941107542</v>
      </c>
      <c r="S11">
        <f>A11*$J$4</f>
        <v>19.652606082425738</v>
      </c>
      <c r="T11" s="98">
        <f>SUM(C11:G11)</f>
        <v>5.8880594503876189</v>
      </c>
      <c r="U11" s="239">
        <f>B11</f>
        <v>0.27180040215297924</v>
      </c>
      <c r="V11" s="97">
        <f>H11</f>
        <v>0.72819959784702593</v>
      </c>
      <c r="W11" s="158">
        <f>B11-H11</f>
        <v>-0.45639919569404669</v>
      </c>
      <c r="X11" s="9">
        <f t="shared" si="0"/>
        <v>0.31188392023942851</v>
      </c>
      <c r="Y11" s="98">
        <f t="shared" si="1"/>
        <v>14.311019845868438</v>
      </c>
      <c r="Z11" s="223">
        <f t="shared" si="2"/>
        <v>-13.999135925629011</v>
      </c>
      <c r="AA11">
        <f>$A$6^A11</f>
        <v>3125</v>
      </c>
      <c r="AB11">
        <f>SUM(AA7:AA11)</f>
        <v>3905</v>
      </c>
      <c r="AC11">
        <f t="shared" si="3"/>
        <v>-3.584925973272474E-3</v>
      </c>
    </row>
    <row r="12" spans="1:29" x14ac:dyDescent="0.25">
      <c r="A12" s="98">
        <v>6</v>
      </c>
      <c r="B12" s="97">
        <f>C12*B4</f>
        <v>0.27201553400602779</v>
      </c>
      <c r="C12" s="97">
        <f>1/(1-D4*B4/(1-D4*B4/(1-D4*B4/(1-D4*B4/(1-D4*B4)))))</f>
        <v>1.2717201042177055</v>
      </c>
      <c r="D12" s="128">
        <f>C12*D4*C11</f>
        <v>1.2703389183873925</v>
      </c>
      <c r="E12" s="1">
        <f>D12*D4*C10</f>
        <v>1.2652628193626714</v>
      </c>
      <c r="F12" s="1">
        <f>E12*D4*C9</f>
        <v>1.2466072693684214</v>
      </c>
      <c r="G12" s="1">
        <f>F12*D4*C8</f>
        <v>1.1780448666467724</v>
      </c>
      <c r="H12" s="1">
        <f>G12*D4</f>
        <v>0.92606606846531103</v>
      </c>
      <c r="I12" s="1">
        <f>H12*D4</f>
        <v>0.72798446599397837</v>
      </c>
      <c r="J12" s="1"/>
      <c r="K12" s="1"/>
      <c r="L12" s="1"/>
      <c r="M12" s="219"/>
      <c r="N12" s="236">
        <f>B12+I12</f>
        <v>1.0000000000000062</v>
      </c>
      <c r="P12">
        <f t="shared" si="4"/>
        <v>0.2138957567029714</v>
      </c>
      <c r="Q12">
        <f t="shared" si="4"/>
        <v>0.78610424329702944</v>
      </c>
      <c r="R12">
        <f t="shared" si="4"/>
        <v>1.1474740941107542</v>
      </c>
      <c r="S12">
        <f>A12*$J$4</f>
        <v>23.583127298910885</v>
      </c>
      <c r="T12" s="98">
        <f>SUM(C12:H12)</f>
        <v>7.1580400464482752</v>
      </c>
      <c r="U12" s="239">
        <f>B12</f>
        <v>0.27201553400602779</v>
      </c>
      <c r="V12" s="97">
        <f>I12</f>
        <v>0.72798446599397837</v>
      </c>
      <c r="W12" s="158">
        <f>B12-I12</f>
        <v>-0.45596893198795058</v>
      </c>
      <c r="X12" s="9">
        <f t="shared" si="0"/>
        <v>0.31213077846761977</v>
      </c>
      <c r="Y12" s="98">
        <f t="shared" si="1"/>
        <v>17.168150333165652</v>
      </c>
      <c r="Z12" s="223">
        <f t="shared" si="2"/>
        <v>-16.856019554698033</v>
      </c>
      <c r="AA12">
        <f>$A$6^A12</f>
        <v>15625</v>
      </c>
      <c r="AB12">
        <f>SUM(AA7:AA12)</f>
        <v>19530</v>
      </c>
      <c r="AC12">
        <f t="shared" si="3"/>
        <v>-8.6308343854060591E-4</v>
      </c>
    </row>
    <row r="13" spans="1:29" x14ac:dyDescent="0.25">
      <c r="A13" s="98">
        <v>7</v>
      </c>
      <c r="B13" s="97">
        <f>C13*B4</f>
        <v>0.27207404850821421</v>
      </c>
      <c r="C13" s="97">
        <f>1/(1-D4*B4/(1-D4*B4/(1-D4*B4/(1-D4*B4/(1-D4*B4/(1-D4*B4))))))</f>
        <v>1.2719936697296557</v>
      </c>
      <c r="D13" s="128">
        <f>C13*D4*C12</f>
        <v>1.2716178849090616</v>
      </c>
      <c r="E13" s="1">
        <f>D13*D4*C11</f>
        <v>1.2702368100967787</v>
      </c>
      <c r="F13" s="1">
        <f>E13*D4*C10</f>
        <v>1.265161119082697</v>
      </c>
      <c r="G13" s="1">
        <f>F13*D4*C9</f>
        <v>1.2465070685987687</v>
      </c>
      <c r="H13" s="1">
        <f>G13*D4*C8</f>
        <v>1.1779501768393057</v>
      </c>
      <c r="I13" s="1">
        <f>H13*D4</f>
        <v>0.92599163240586446</v>
      </c>
      <c r="J13" s="1">
        <f>I13*D4</f>
        <v>0.72792595149179318</v>
      </c>
      <c r="K13" s="1"/>
      <c r="L13" s="1"/>
      <c r="M13" s="219"/>
      <c r="N13" s="236">
        <f>B13+J13</f>
        <v>1.0000000000000073</v>
      </c>
      <c r="P13">
        <f t="shared" si="4"/>
        <v>0.2138957567029714</v>
      </c>
      <c r="Q13">
        <f t="shared" si="4"/>
        <v>0.78610424329702944</v>
      </c>
      <c r="R13">
        <f t="shared" si="4"/>
        <v>1.1474740941107542</v>
      </c>
      <c r="S13">
        <f>A13*$J$4</f>
        <v>27.513648515396032</v>
      </c>
      <c r="T13" s="98">
        <f>SUM(C13:I13)</f>
        <v>8.4294583616621335</v>
      </c>
      <c r="U13" s="239">
        <f>B13</f>
        <v>0.27207404850821421</v>
      </c>
      <c r="V13" s="97">
        <f>J13</f>
        <v>0.72792595149179318</v>
      </c>
      <c r="W13" s="158">
        <f>B13-J13</f>
        <v>-0.45585190298357897</v>
      </c>
      <c r="X13" s="9">
        <f t="shared" si="0"/>
        <v>0.31219792234300847</v>
      </c>
      <c r="Y13" s="98">
        <f t="shared" si="1"/>
        <v>20.027898774580418</v>
      </c>
      <c r="Z13" s="223">
        <f t="shared" si="2"/>
        <v>-19.715700852237411</v>
      </c>
      <c r="AA13">
        <f>$A$6^A13</f>
        <v>78125</v>
      </c>
      <c r="AB13">
        <f>SUM(AA7:AA13)</f>
        <v>97655</v>
      </c>
      <c r="AC13">
        <f t="shared" si="3"/>
        <v>-2.0189136093633108E-4</v>
      </c>
    </row>
    <row r="14" spans="1:29" x14ac:dyDescent="0.25">
      <c r="A14" s="98">
        <v>8</v>
      </c>
      <c r="B14" s="97">
        <f>C14*B4</f>
        <v>0.27208996843753985</v>
      </c>
      <c r="C14" s="97">
        <f>1/(1-D4*B4/(1-D4*B4/(1-D4*B4/(1-D4*B4/(1-D4*B4/(1-D4*B4/(1-D4*B4)))))))</f>
        <v>1.2720680981782191</v>
      </c>
      <c r="D14" s="128">
        <f>C14*D4*C13</f>
        <v>1.2719658508982457</v>
      </c>
      <c r="E14" s="1">
        <f>D14*D4*C12</f>
        <v>1.271590074296163</v>
      </c>
      <c r="F14" s="1">
        <f>E14*D4*C11</f>
        <v>1.2702090296883444</v>
      </c>
      <c r="G14" s="1">
        <f>F14*D4*C10</f>
        <v>1.2651334496809414</v>
      </c>
      <c r="H14" s="1">
        <f>G14*D4*C9</f>
        <v>1.2464798071659347</v>
      </c>
      <c r="I14" s="1">
        <f>H14*D4*C8</f>
        <v>1.1779244147634726</v>
      </c>
      <c r="J14" s="1">
        <f>I14*D4</f>
        <v>0.92597138072873597</v>
      </c>
      <c r="K14" s="1">
        <f>J14*D4</f>
        <v>0.72791003156246858</v>
      </c>
      <c r="L14" s="1"/>
      <c r="M14" s="219"/>
      <c r="N14" s="236">
        <f>B14+K14</f>
        <v>1.0000000000000084</v>
      </c>
      <c r="P14">
        <f t="shared" si="4"/>
        <v>0.2138957567029714</v>
      </c>
      <c r="Q14">
        <f t="shared" si="4"/>
        <v>0.78610424329702944</v>
      </c>
      <c r="R14">
        <f t="shared" si="4"/>
        <v>1.1474740941107542</v>
      </c>
      <c r="S14">
        <f>A14*$J$4</f>
        <v>31.444169731881178</v>
      </c>
      <c r="T14" s="98">
        <f>SUM(C14:J14)</f>
        <v>9.701342105400057</v>
      </c>
      <c r="U14" s="239">
        <f>B14</f>
        <v>0.27208996843753985</v>
      </c>
      <c r="V14" s="97">
        <f>K14</f>
        <v>0.72791003156246858</v>
      </c>
      <c r="W14" s="158">
        <f>B14-K14</f>
        <v>-0.45582006312492873</v>
      </c>
      <c r="X14" s="9">
        <f t="shared" si="0"/>
        <v>0.31221619004948975</v>
      </c>
      <c r="Y14" s="98">
        <f t="shared" si="1"/>
        <v>22.888526581989247</v>
      </c>
      <c r="Z14" s="223">
        <f t="shared" si="2"/>
        <v>-22.576310391939757</v>
      </c>
      <c r="AA14">
        <f>$A$6^A14</f>
        <v>390625</v>
      </c>
      <c r="AB14">
        <f>SUM(AA7:AA14)</f>
        <v>488280</v>
      </c>
      <c r="AC14">
        <f t="shared" si="3"/>
        <v>-4.6236402047881867E-5</v>
      </c>
    </row>
    <row r="15" spans="1:29" x14ac:dyDescent="0.25">
      <c r="A15" s="98">
        <v>9</v>
      </c>
      <c r="B15" s="97">
        <f>C15*B4</f>
        <v>0.27209430006483099</v>
      </c>
      <c r="C15" s="97">
        <f>1/(1-D4*B4/(1-D4*B4/(1-D4*B4/(1-D4*B4/(1-D4*B4/(1-D4*B4/(1-D4*B4/(1-D4*B4))))))))</f>
        <v>1.2720883492919293</v>
      </c>
      <c r="D15" s="128">
        <f>C15*D4*C14</f>
        <v>1.2720605283898527</v>
      </c>
      <c r="E15" s="1">
        <f>D15*D4*C13</f>
        <v>1.2719582817183295</v>
      </c>
      <c r="F15" s="1">
        <f>E15*D4*C12</f>
        <v>1.2715825073524081</v>
      </c>
      <c r="G15" s="1">
        <f>F15*D4*C11</f>
        <v>1.2702014709628722</v>
      </c>
      <c r="H15" s="1">
        <f>G15*D4*C10</f>
        <v>1.2651259211590931</v>
      </c>
      <c r="I15" s="1">
        <f>H15*D4*C9</f>
        <v>1.2464723896476766</v>
      </c>
      <c r="J15" s="1">
        <f>I15*D4*C8</f>
        <v>1.1779174052027857</v>
      </c>
      <c r="K15" s="1">
        <f>J15*D4</f>
        <v>0.92596587048333623</v>
      </c>
      <c r="L15" s="1">
        <f>K15*D4</f>
        <v>0.72790569993517817</v>
      </c>
      <c r="M15" s="219"/>
      <c r="N15" s="236">
        <f>B15+L15</f>
        <v>1.0000000000000091</v>
      </c>
      <c r="P15">
        <f t="shared" si="4"/>
        <v>0.2138957567029714</v>
      </c>
      <c r="Q15">
        <f t="shared" si="4"/>
        <v>0.78610424329702944</v>
      </c>
      <c r="R15">
        <f t="shared" si="4"/>
        <v>1.1474740941107542</v>
      </c>
      <c r="S15">
        <f>A15*$J$4</f>
        <v>35.374690948366329</v>
      </c>
      <c r="T15" s="98">
        <f>SUM(C15:K15)</f>
        <v>10.973372724208284</v>
      </c>
      <c r="U15" s="239">
        <f>B15</f>
        <v>0.27209430006483099</v>
      </c>
      <c r="V15" s="97">
        <f>L15</f>
        <v>0.72790569993517817</v>
      </c>
      <c r="W15" s="158">
        <f>B15-L15</f>
        <v>-0.45581139987034719</v>
      </c>
      <c r="X15" s="9">
        <f t="shared" si="0"/>
        <v>0.31222116047959164</v>
      </c>
      <c r="Y15" s="98">
        <f t="shared" si="1"/>
        <v>25.749439174761203</v>
      </c>
      <c r="Z15" s="223">
        <f t="shared" si="2"/>
        <v>-25.437218014281612</v>
      </c>
      <c r="AA15">
        <f>$A$6^A15</f>
        <v>1953125</v>
      </c>
      <c r="AB15">
        <f>SUM(AA7:AA15)</f>
        <v>2441405</v>
      </c>
      <c r="AC15">
        <f t="shared" si="3"/>
        <v>-1.0419089833223744E-5</v>
      </c>
    </row>
    <row r="16" spans="1:29" ht="16.5" thickBot="1" x14ac:dyDescent="0.3">
      <c r="A16" s="99">
        <v>10</v>
      </c>
      <c r="B16" s="129">
        <f>C16*B4</f>
        <v>0.27209547867401851</v>
      </c>
      <c r="C16" s="129">
        <f>1/(1-D4*B4/(1-D4*B4/(1-D4*B4/(1-D4*B4/(1-D4*B4/(1-D4*B4/(1-D4*B4/(1-D4*B4/(1-D4*B4)))))))))</f>
        <v>1.2720938594956177</v>
      </c>
      <c r="D16" s="136">
        <f>C16*D4*C15</f>
        <v>1.2720862895539515</v>
      </c>
      <c r="E16" s="109">
        <f>D16*D4*C14</f>
        <v>1.2720584686969219</v>
      </c>
      <c r="F16" s="109">
        <f>E16*D4*C13</f>
        <v>1.2719562221909544</v>
      </c>
      <c r="G16" s="109">
        <f>F16*D4*C12</f>
        <v>1.2715804484334787</v>
      </c>
      <c r="H16" s="109">
        <f>G16*D4*C11</f>
        <v>1.2701994142800872</v>
      </c>
      <c r="I16" s="109">
        <f>H16*D4*C10</f>
        <v>1.2651238726945289</v>
      </c>
      <c r="J16" s="109">
        <f>I16*D4*C9</f>
        <v>1.246470371386508</v>
      </c>
      <c r="K16" s="109">
        <f>J16*D4*C8</f>
        <v>1.1779154979443671</v>
      </c>
      <c r="L16" s="109">
        <f>K16*D4</f>
        <v>0.92596437117940034</v>
      </c>
      <c r="M16" s="221">
        <f>L16*D4</f>
        <v>0.72790452132599215</v>
      </c>
      <c r="N16" s="237">
        <f>B16+M16</f>
        <v>1.0000000000000107</v>
      </c>
      <c r="P16">
        <f t="shared" si="4"/>
        <v>0.2138957567029714</v>
      </c>
      <c r="Q16">
        <f t="shared" si="4"/>
        <v>0.78610424329702944</v>
      </c>
      <c r="R16">
        <f t="shared" si="4"/>
        <v>1.1474740941107542</v>
      </c>
      <c r="S16">
        <f>A16*$J$4</f>
        <v>39.305212164851476</v>
      </c>
      <c r="T16" s="99">
        <f>SUM(C16:L16)</f>
        <v>12.245448815855816</v>
      </c>
      <c r="U16" s="415">
        <f>B16</f>
        <v>0.27209547867401851</v>
      </c>
      <c r="V16" s="129">
        <f>M16</f>
        <v>0.72790452132599215</v>
      </c>
      <c r="W16" s="159">
        <f>B16-M16</f>
        <v>-0.45580904265197364</v>
      </c>
      <c r="X16" s="10">
        <f t="shared" si="0"/>
        <v>0.31222251290310143</v>
      </c>
      <c r="Y16" s="99">
        <f t="shared" si="1"/>
        <v>28.610441646472776</v>
      </c>
      <c r="Z16" s="224">
        <f t="shared" si="2"/>
        <v>-28.298219133569674</v>
      </c>
      <c r="AA16">
        <f>$A$6^A16</f>
        <v>9765625</v>
      </c>
      <c r="AB16">
        <f>SUM(AA7:AA16)</f>
        <v>12207030</v>
      </c>
      <c r="AC16">
        <f t="shared" si="3"/>
        <v>-2.3181903488047192E-6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29" priority="13" operator="lessThanOrEqual">
      <formula>0</formula>
    </cfRule>
    <cfRule type="cellIs" dxfId="28" priority="14" operator="greaterThan">
      <formula>0</formula>
    </cfRule>
  </conditionalFormatting>
  <conditionalFormatting sqref="X7:Y16">
    <cfRule type="cellIs" dxfId="27" priority="1" operator="lessThanOrEqual">
      <formula>0</formula>
    </cfRule>
    <cfRule type="cellIs" dxfId="2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DA1D-27D7-3943-9C9D-0867B9CE4F42}">
  <sheetPr codeName="Sheet53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Analysis!W58</f>
        <v>0.22425620576546471</v>
      </c>
      <c r="C2" s="133" t="s">
        <v>123</v>
      </c>
      <c r="D2" s="138">
        <f>Analysis!X58</f>
        <v>0.77574379423453632</v>
      </c>
      <c r="E2" t="s">
        <v>93</v>
      </c>
      <c r="F2">
        <f>B2+D2</f>
        <v>1.0000000000000011</v>
      </c>
      <c r="G2" s="133" t="s">
        <v>46</v>
      </c>
      <c r="H2" s="138">
        <f>Analysis!Z58</f>
        <v>1.2030541910973156</v>
      </c>
      <c r="I2" t="s">
        <v>142</v>
      </c>
      <c r="J2" s="149">
        <f>Analysis!AA58</f>
        <v>4.6544627654072181</v>
      </c>
      <c r="K2" t="s">
        <v>47</v>
      </c>
      <c r="L2" s="149">
        <f>H2*B2-J2*D2</f>
        <v>-3.3408782375346435</v>
      </c>
      <c r="N2"/>
      <c r="O2"/>
    </row>
    <row r="4" spans="1:29" x14ac:dyDescent="0.25">
      <c r="A4" t="s">
        <v>120</v>
      </c>
      <c r="B4">
        <f>$B$2</f>
        <v>0.22425620576546471</v>
      </c>
      <c r="C4" t="s">
        <v>121</v>
      </c>
      <c r="D4">
        <f>$D$2</f>
        <v>0.77574379423453632</v>
      </c>
      <c r="E4" t="s">
        <v>129</v>
      </c>
      <c r="F4">
        <f>D4+B4</f>
        <v>1.0000000000000011</v>
      </c>
      <c r="G4" t="s">
        <v>46</v>
      </c>
      <c r="H4">
        <f>H2</f>
        <v>1.2030541910973156</v>
      </c>
      <c r="I4" t="s">
        <v>142</v>
      </c>
      <c r="J4">
        <f>J2</f>
        <v>4.6544627654072181</v>
      </c>
      <c r="K4" t="s">
        <v>47</v>
      </c>
      <c r="L4">
        <f>B4*H4-D4*J4</f>
        <v>-3.3408782375346435</v>
      </c>
    </row>
    <row r="5" spans="1:29" ht="16.5" thickBot="1" x14ac:dyDescent="0.3"/>
    <row r="6" spans="1:29" ht="16.5" thickBot="1" x14ac:dyDescent="0.3">
      <c r="A6" s="102">
        <v>6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0.22425620576546471</v>
      </c>
      <c r="C7" s="95">
        <v>1</v>
      </c>
      <c r="D7" s="22">
        <f>C7*D4</f>
        <v>0.77574379423453632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1.0000000000000011</v>
      </c>
      <c r="P7">
        <f>B4</f>
        <v>0.22425620576546471</v>
      </c>
      <c r="Q7">
        <f>D4</f>
        <v>0.77574379423453632</v>
      </c>
      <c r="R7">
        <f>H4</f>
        <v>1.2030541910973156</v>
      </c>
      <c r="S7">
        <f>A7*$J$4</f>
        <v>4.6544627654072181</v>
      </c>
      <c r="T7" s="239">
        <f>SUM(C7)</f>
        <v>1</v>
      </c>
      <c r="U7" s="100">
        <f>B7</f>
        <v>0.22425620576546471</v>
      </c>
      <c r="V7" s="95">
        <f>D7</f>
        <v>0.77574379423453632</v>
      </c>
      <c r="W7" s="157">
        <f>B7-D7</f>
        <v>-0.55148758846907164</v>
      </c>
      <c r="X7" s="57">
        <f>U7*R7</f>
        <v>0.26979236822572428</v>
      </c>
      <c r="Y7" s="100">
        <f>S7*V7</f>
        <v>3.6106706057603679</v>
      </c>
      <c r="Z7" s="222">
        <f>X7-Y7</f>
        <v>-3.3408782375346435</v>
      </c>
      <c r="AA7">
        <f>$A$6^A7</f>
        <v>6</v>
      </c>
      <c r="AB7">
        <f>SUM(AA7)</f>
        <v>6</v>
      </c>
      <c r="AC7">
        <f>Z7/AB7</f>
        <v>-0.55681303958910722</v>
      </c>
    </row>
    <row r="8" spans="1:29" x14ac:dyDescent="0.25">
      <c r="A8" s="98">
        <v>2</v>
      </c>
      <c r="B8" s="97">
        <f>C8*B4</f>
        <v>0.27148523184147066</v>
      </c>
      <c r="C8" s="97">
        <f>1/(1-B4*D4)</f>
        <v>1.2106029838273451</v>
      </c>
      <c r="D8" s="128">
        <f>C8*D4</f>
        <v>0.93911775198587566</v>
      </c>
      <c r="E8" s="1">
        <f>D8*D4</f>
        <v>0.72851476815853144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1.0000000000000022</v>
      </c>
      <c r="P8">
        <f>P7</f>
        <v>0.22425620576546471</v>
      </c>
      <c r="Q8">
        <f>Q7</f>
        <v>0.77574379423453632</v>
      </c>
      <c r="R8">
        <f>R7</f>
        <v>1.2030541910973156</v>
      </c>
      <c r="S8">
        <f>A8*$J$4</f>
        <v>9.3089255308144363</v>
      </c>
      <c r="T8" s="98">
        <f>SUM(C8:D8)</f>
        <v>2.1497207358132209</v>
      </c>
      <c r="U8" s="239">
        <f>B8</f>
        <v>0.27148523184147066</v>
      </c>
      <c r="V8" s="97">
        <f>E8</f>
        <v>0.72851476815853144</v>
      </c>
      <c r="W8" s="158">
        <f>B8-E8</f>
        <v>-0.45702953631706078</v>
      </c>
      <c r="X8" s="9">
        <f t="shared" ref="X8:X16" si="0">U8*R8</f>
        <v>0.3266114459879077</v>
      </c>
      <c r="Y8" s="98">
        <f t="shared" ref="Y8:Y16" si="1">S8*V8</f>
        <v>6.7816897248863137</v>
      </c>
      <c r="Z8" s="223">
        <f t="shared" ref="Z8:Z16" si="2">X8-Y8</f>
        <v>-6.455078278898406</v>
      </c>
      <c r="AA8">
        <f>$A$6^A8</f>
        <v>36</v>
      </c>
      <c r="AB8">
        <f>SUM(AA7:AA8)</f>
        <v>42</v>
      </c>
      <c r="AC8">
        <f t="shared" ref="AC8:AC16" si="3">Z8/AB8</f>
        <v>-0.15369233997377157</v>
      </c>
    </row>
    <row r="9" spans="1:29" x14ac:dyDescent="0.25">
      <c r="A9" s="98">
        <v>3</v>
      </c>
      <c r="B9" s="97">
        <f>C9*B4</f>
        <v>0.28408544898327309</v>
      </c>
      <c r="C9" s="97">
        <f>1/(1-D4*B4/(1-D4*B4))</f>
        <v>1.2667896882210696</v>
      </c>
      <c r="D9" s="128">
        <f>C9*D4*C8</f>
        <v>1.1896646842410592</v>
      </c>
      <c r="E9" s="1">
        <f>D9*(D4)</f>
        <v>0.9228749960199909</v>
      </c>
      <c r="F9" s="1">
        <f>E9*D4</f>
        <v>0.71591455101673029</v>
      </c>
      <c r="G9" s="1"/>
      <c r="H9" s="1"/>
      <c r="I9" s="1"/>
      <c r="J9" s="1"/>
      <c r="K9" s="1"/>
      <c r="L9" s="1"/>
      <c r="M9" s="219"/>
      <c r="N9" s="236">
        <f>B9+F9</f>
        <v>1.0000000000000033</v>
      </c>
      <c r="P9">
        <f t="shared" ref="P9:S16" si="4">P8</f>
        <v>0.22425620576546471</v>
      </c>
      <c r="Q9">
        <f t="shared" si="4"/>
        <v>0.77574379423453632</v>
      </c>
      <c r="R9">
        <f t="shared" si="4"/>
        <v>1.2030541910973156</v>
      </c>
      <c r="S9">
        <f>A9*$J$4</f>
        <v>13.963388296221655</v>
      </c>
      <c r="T9" s="98">
        <f>SUM(C9:E9)</f>
        <v>3.3793293684821197</v>
      </c>
      <c r="U9" s="239">
        <f>B9</f>
        <v>0.28408544898327309</v>
      </c>
      <c r="V9" s="97">
        <f>F9</f>
        <v>0.71591455101673029</v>
      </c>
      <c r="W9" s="158">
        <f>B9-F9</f>
        <v>-0.4318291020334572</v>
      </c>
      <c r="X9" s="9">
        <f t="shared" si="0"/>
        <v>0.34177019002908932</v>
      </c>
      <c r="Y9" s="98">
        <f t="shared" si="1"/>
        <v>9.9965928627617924</v>
      </c>
      <c r="Z9" s="223">
        <f t="shared" si="2"/>
        <v>-9.6548226727327027</v>
      </c>
      <c r="AA9">
        <f>$A$6^A9</f>
        <v>216</v>
      </c>
      <c r="AB9">
        <f>SUM(AA7:AA9)</f>
        <v>258</v>
      </c>
      <c r="AC9">
        <f t="shared" si="3"/>
        <v>-3.7421793305165513E-2</v>
      </c>
    </row>
    <row r="10" spans="1:29" x14ac:dyDescent="0.25">
      <c r="A10" s="98">
        <v>4</v>
      </c>
      <c r="B10" s="97">
        <f>C10*B4</f>
        <v>0.28764717884915697</v>
      </c>
      <c r="C10" s="97">
        <f>1/(1-D4*B4/(1-D4*B4/(1-D4*B4)))</f>
        <v>1.2826721020598595</v>
      </c>
      <c r="D10" s="128">
        <f>C10*D4*C9</f>
        <v>1.2604873122462812</v>
      </c>
      <c r="E10" s="1">
        <f>D10*D4*C8</f>
        <v>1.1837460110834461</v>
      </c>
      <c r="F10" s="1">
        <f>E10*D4</f>
        <v>0.91828362204786995</v>
      </c>
      <c r="G10" s="1">
        <f>F10*D4</f>
        <v>0.71235282115084753</v>
      </c>
      <c r="H10" s="1"/>
      <c r="I10" s="1"/>
      <c r="J10" s="1"/>
      <c r="K10" s="1"/>
      <c r="L10" s="1"/>
      <c r="M10" s="219"/>
      <c r="N10" s="236">
        <f>B10+G10</f>
        <v>1.0000000000000044</v>
      </c>
      <c r="P10">
        <f t="shared" si="4"/>
        <v>0.22425620576546471</v>
      </c>
      <c r="Q10">
        <f t="shared" si="4"/>
        <v>0.77574379423453632</v>
      </c>
      <c r="R10">
        <f t="shared" si="4"/>
        <v>1.2030541910973156</v>
      </c>
      <c r="S10">
        <f>A10*$J$4</f>
        <v>18.617851061628873</v>
      </c>
      <c r="T10" s="98">
        <f>SUM(C10:F10)</f>
        <v>4.6451890474374569</v>
      </c>
      <c r="U10" s="239">
        <f>B10</f>
        <v>0.28764717884915697</v>
      </c>
      <c r="V10" s="97">
        <f>G10</f>
        <v>0.71235282115084753</v>
      </c>
      <c r="W10" s="158">
        <f>B10-G10</f>
        <v>-0.42470564230169056</v>
      </c>
      <c r="X10" s="9">
        <f t="shared" si="0"/>
        <v>0.34605514407179738</v>
      </c>
      <c r="Y10" s="98">
        <f t="shared" si="1"/>
        <v>13.26247872751763</v>
      </c>
      <c r="Z10" s="223">
        <f t="shared" si="2"/>
        <v>-12.916423583445832</v>
      </c>
      <c r="AA10">
        <f>$A$6^A10</f>
        <v>1296</v>
      </c>
      <c r="AB10">
        <f>SUM(AA7:AA10)</f>
        <v>1554</v>
      </c>
      <c r="AC10">
        <f t="shared" si="3"/>
        <v>-8.3117268876742798E-3</v>
      </c>
    </row>
    <row r="11" spans="1:29" x14ac:dyDescent="0.25">
      <c r="A11" s="98">
        <v>5</v>
      </c>
      <c r="B11" s="97">
        <f>C11*B4</f>
        <v>0.2886702290235636</v>
      </c>
      <c r="C11" s="97">
        <f>1/(1-D4*B4/(1-D4*B4/(1-D4*B4/(1-D4*B4))))</f>
        <v>1.2872340724673876</v>
      </c>
      <c r="D11" s="128">
        <f>C11*D4*C10</f>
        <v>1.2808299841110637</v>
      </c>
      <c r="E11" s="1">
        <f>D11*D4*C9</f>
        <v>1.2586770551288236</v>
      </c>
      <c r="F11" s="1">
        <f>E11*D4*C8</f>
        <v>1.182045966488783</v>
      </c>
      <c r="G11" s="1">
        <f>F11*D4</f>
        <v>0.91696482300363813</v>
      </c>
      <c r="H11" s="1">
        <f>G11*D4</f>
        <v>0.71132977097644223</v>
      </c>
      <c r="I11" s="1"/>
      <c r="J11" s="1"/>
      <c r="K11" s="1"/>
      <c r="L11" s="1"/>
      <c r="M11" s="219"/>
      <c r="N11" s="236">
        <f>B11+H11</f>
        <v>1.0000000000000058</v>
      </c>
      <c r="P11">
        <f t="shared" si="4"/>
        <v>0.22425620576546471</v>
      </c>
      <c r="Q11">
        <f t="shared" si="4"/>
        <v>0.77574379423453632</v>
      </c>
      <c r="R11">
        <f t="shared" si="4"/>
        <v>1.2030541910973156</v>
      </c>
      <c r="S11">
        <f>A11*$J$4</f>
        <v>23.27231382703609</v>
      </c>
      <c r="T11" s="98">
        <f>SUM(C11:G11)</f>
        <v>5.9257519011996953</v>
      </c>
      <c r="U11" s="239">
        <f>B11</f>
        <v>0.2886702290235636</v>
      </c>
      <c r="V11" s="97">
        <f>H11</f>
        <v>0.71132977097644223</v>
      </c>
      <c r="W11" s="158">
        <f>B11-H11</f>
        <v>-0.42265954195287864</v>
      </c>
      <c r="X11" s="9">
        <f t="shared" si="0"/>
        <v>0.34728592887182014</v>
      </c>
      <c r="Y11" s="98">
        <f t="shared" si="1"/>
        <v>16.554289664677473</v>
      </c>
      <c r="Z11" s="223">
        <f t="shared" si="2"/>
        <v>-16.207003735805653</v>
      </c>
      <c r="AA11">
        <f>$A$6^A11</f>
        <v>7776</v>
      </c>
      <c r="AB11">
        <f>SUM(AA7:AA11)</f>
        <v>9330</v>
      </c>
      <c r="AC11">
        <f t="shared" si="3"/>
        <v>-1.7370850735054291E-3</v>
      </c>
    </row>
    <row r="12" spans="1:29" x14ac:dyDescent="0.25">
      <c r="A12" s="98">
        <v>6</v>
      </c>
      <c r="B12" s="97">
        <f>C12*B4</f>
        <v>0.28896543059231777</v>
      </c>
      <c r="C12" s="97">
        <f>1/(1-D4*B4/(1-D4*B4/(1-D4*B4/(1-D4*B4/(1-D4*B4)))))</f>
        <v>1.2885504309946647</v>
      </c>
      <c r="D12" s="128">
        <f>C12*D4*C11</f>
        <v>1.2866998708452302</v>
      </c>
      <c r="E12" s="1">
        <f>D12*D4*C10</f>
        <v>1.2802984401829978</v>
      </c>
      <c r="F12" s="1">
        <f>E12*D4*C9</f>
        <v>1.258154704657372</v>
      </c>
      <c r="G12" s="1">
        <f>F12*D4*C8</f>
        <v>1.1815554178882846</v>
      </c>
      <c r="H12" s="1">
        <f>G12*D4</f>
        <v>0.91658428297103101</v>
      </c>
      <c r="I12" s="1">
        <f>H12*D4</f>
        <v>0.7110345694076895</v>
      </c>
      <c r="J12" s="1"/>
      <c r="K12" s="1"/>
      <c r="L12" s="1"/>
      <c r="M12" s="219"/>
      <c r="N12" s="236">
        <f>B12+I12</f>
        <v>1.0000000000000073</v>
      </c>
      <c r="P12">
        <f t="shared" si="4"/>
        <v>0.22425620576546471</v>
      </c>
      <c r="Q12">
        <f t="shared" si="4"/>
        <v>0.77574379423453632</v>
      </c>
      <c r="R12">
        <f t="shared" si="4"/>
        <v>1.2030541910973156</v>
      </c>
      <c r="S12">
        <f>A12*$J$4</f>
        <v>27.926776592443311</v>
      </c>
      <c r="T12" s="98">
        <f>SUM(C12:H12)</f>
        <v>7.2118431475395797</v>
      </c>
      <c r="U12" s="239">
        <f>B12</f>
        <v>0.28896543059231777</v>
      </c>
      <c r="V12" s="97">
        <f>I12</f>
        <v>0.7110345694076895</v>
      </c>
      <c r="W12" s="158">
        <f>B12-I12</f>
        <v>-0.42206913881537172</v>
      </c>
      <c r="X12" s="9">
        <f t="shared" si="0"/>
        <v>0.34764107235632835</v>
      </c>
      <c r="Y12" s="98">
        <f t="shared" si="1"/>
        <v>19.856903569352671</v>
      </c>
      <c r="Z12" s="223">
        <f t="shared" si="2"/>
        <v>-19.509262496996342</v>
      </c>
      <c r="AA12">
        <f>$A$6^A12</f>
        <v>46656</v>
      </c>
      <c r="AB12">
        <f>SUM(AA7:AA12)</f>
        <v>55986</v>
      </c>
      <c r="AC12">
        <f t="shared" si="3"/>
        <v>-3.4846680414740011E-4</v>
      </c>
    </row>
    <row r="13" spans="1:29" x14ac:dyDescent="0.25">
      <c r="A13" s="98">
        <v>7</v>
      </c>
      <c r="B13" s="97">
        <f>C13*B4</f>
        <v>0.28905072340813753</v>
      </c>
      <c r="C13" s="97">
        <f>1/(1-D4*B4/(1-D4*B4/(1-D4*B4/(1-D4*B4/(1-D4*B4/(1-D4*B4))))))</f>
        <v>1.2889307674742223</v>
      </c>
      <c r="D13" s="128">
        <f>C13*D4*C12</f>
        <v>1.2883958617243196</v>
      </c>
      <c r="E13" s="1">
        <f>D13*D4*C11</f>
        <v>1.2865455235605561</v>
      </c>
      <c r="F13" s="1">
        <f>E13*D4*C10</f>
        <v>1.2801448607879169</v>
      </c>
      <c r="G13" s="1">
        <f>F13*D4*C9</f>
        <v>1.2580037815347664</v>
      </c>
      <c r="H13" s="1">
        <f>G13*D4*C8</f>
        <v>1.1814136833046605</v>
      </c>
      <c r="I13" s="1">
        <f>H13*D4</f>
        <v>0.91647433324735617</v>
      </c>
      <c r="J13" s="1">
        <f>I13*D4</f>
        <v>0.7109492765918709</v>
      </c>
      <c r="K13" s="1"/>
      <c r="L13" s="1"/>
      <c r="M13" s="219"/>
      <c r="N13" s="236">
        <f>B13+J13</f>
        <v>1.0000000000000084</v>
      </c>
      <c r="P13">
        <f t="shared" si="4"/>
        <v>0.22425620576546471</v>
      </c>
      <c r="Q13">
        <f t="shared" si="4"/>
        <v>0.77574379423453632</v>
      </c>
      <c r="R13">
        <f t="shared" si="4"/>
        <v>1.2030541910973156</v>
      </c>
      <c r="S13">
        <f>A13*$J$4</f>
        <v>32.581239357850528</v>
      </c>
      <c r="T13" s="98">
        <f>SUM(C13:I13)</f>
        <v>8.499908811633798</v>
      </c>
      <c r="U13" s="239">
        <f>B13</f>
        <v>0.28905072340813753</v>
      </c>
      <c r="V13" s="97">
        <f>J13</f>
        <v>0.7109492765918709</v>
      </c>
      <c r="W13" s="158">
        <f>B13-J13</f>
        <v>-0.42189855318373337</v>
      </c>
      <c r="X13" s="9">
        <f t="shared" si="0"/>
        <v>0.34774368423587082</v>
      </c>
      <c r="Y13" s="98">
        <f t="shared" si="1"/>
        <v>23.163608551930427</v>
      </c>
      <c r="Z13" s="223">
        <f t="shared" si="2"/>
        <v>-22.815864867694557</v>
      </c>
      <c r="AA13">
        <f>$A$6^A13</f>
        <v>279936</v>
      </c>
      <c r="AB13">
        <f>SUM(AA7:AA13)</f>
        <v>335922</v>
      </c>
      <c r="AC13">
        <f t="shared" si="3"/>
        <v>-6.7920126897596936E-5</v>
      </c>
    </row>
    <row r="14" spans="1:29" x14ac:dyDescent="0.25">
      <c r="A14" s="98">
        <v>8</v>
      </c>
      <c r="B14" s="97">
        <f>C14*B4</f>
        <v>0.28907537650334381</v>
      </c>
      <c r="C14" s="97">
        <f>1/(1-D4*B4/(1-D4*B4/(1-D4*B4/(1-D4*B4/(1-D4*B4/(1-D4*B4/(1-D4*B4)))))))</f>
        <v>1.2890407001965838</v>
      </c>
      <c r="D14" s="128">
        <f>C14*D4*C13</f>
        <v>1.2888860721155386</v>
      </c>
      <c r="E14" s="1">
        <f>D14*D4*C12</f>
        <v>1.2883511849141918</v>
      </c>
      <c r="F14" s="1">
        <f>E14*D4*C11</f>
        <v>1.2865009109133219</v>
      </c>
      <c r="G14" s="1">
        <f>F14*D4*C10</f>
        <v>1.2801004700920287</v>
      </c>
      <c r="H14" s="1">
        <f>G14*D4*C9</f>
        <v>1.2579601586097344</v>
      </c>
      <c r="I14" s="1">
        <f>H14*D4*C8</f>
        <v>1.1813727162413694</v>
      </c>
      <c r="J14" s="1">
        <f>I14*D4</f>
        <v>0.91644255330224011</v>
      </c>
      <c r="K14" s="1">
        <f>J14*D4</f>
        <v>0.71092462349666607</v>
      </c>
      <c r="L14" s="1"/>
      <c r="M14" s="219"/>
      <c r="N14" s="236">
        <f>B14+K14</f>
        <v>1.0000000000000098</v>
      </c>
      <c r="P14">
        <f t="shared" si="4"/>
        <v>0.22425620576546471</v>
      </c>
      <c r="Q14">
        <f t="shared" si="4"/>
        <v>0.77574379423453632</v>
      </c>
      <c r="R14">
        <f t="shared" si="4"/>
        <v>1.2030541910973156</v>
      </c>
      <c r="S14">
        <f>A14*$J$4</f>
        <v>37.235702123257745</v>
      </c>
      <c r="T14" s="98">
        <f>SUM(C14:J14)</f>
        <v>9.7886547663850081</v>
      </c>
      <c r="U14" s="239">
        <f>B14</f>
        <v>0.28907537650334381</v>
      </c>
      <c r="V14" s="97">
        <f>K14</f>
        <v>0.71092462349666607</v>
      </c>
      <c r="W14" s="158">
        <f>B14-K14</f>
        <v>-0.42184924699332227</v>
      </c>
      <c r="X14" s="9">
        <f t="shared" si="0"/>
        <v>0.34777334324538223</v>
      </c>
      <c r="Y14" s="98">
        <f t="shared" si="1"/>
        <v>26.471777512611023</v>
      </c>
      <c r="Z14" s="223">
        <f t="shared" si="2"/>
        <v>-26.124004169365641</v>
      </c>
      <c r="AA14">
        <f>$A$6^A14</f>
        <v>1679616</v>
      </c>
      <c r="AB14">
        <f>SUM(AA7:AA14)</f>
        <v>2015538</v>
      </c>
      <c r="AC14">
        <f t="shared" si="3"/>
        <v>-1.2961305700694127E-5</v>
      </c>
    </row>
    <row r="15" spans="1:29" x14ac:dyDescent="0.25">
      <c r="A15" s="98">
        <v>9</v>
      </c>
      <c r="B15" s="97">
        <f>C15*B4</f>
        <v>0.28908250303468319</v>
      </c>
      <c r="C15" s="97">
        <f>1/(1-D4*B4/(1-D4*B4/(1-D4*B4/(1-D4*B4/(1-D4*B4/(1-D4*B4/(1-D4*B4/(1-D4*B4))))))))</f>
        <v>1.2890724787211294</v>
      </c>
      <c r="D15" s="128">
        <f>C15*D4*C14</f>
        <v>1.2890277784484232</v>
      </c>
      <c r="E15" s="1">
        <f>D15*D4*C13</f>
        <v>1.2888731519174186</v>
      </c>
      <c r="F15" s="1">
        <f>E15*D4*C12</f>
        <v>1.2883382700779487</v>
      </c>
      <c r="G15" s="1">
        <f>F15*D4*C11</f>
        <v>1.2864880146248054</v>
      </c>
      <c r="H15" s="1">
        <f>G15*D4*C10</f>
        <v>1.280087637963538</v>
      </c>
      <c r="I15" s="1">
        <f>H15*D4*C9</f>
        <v>1.2579475484226681</v>
      </c>
      <c r="J15" s="1">
        <f>I15*D4*C8</f>
        <v>1.1813608737908394</v>
      </c>
      <c r="K15" s="1">
        <f>J15*D4</f>
        <v>0.91643336659473296</v>
      </c>
      <c r="L15" s="1">
        <f>K15*D4</f>
        <v>0.71091749696532791</v>
      </c>
      <c r="M15" s="219"/>
      <c r="N15" s="236">
        <f>B15+L15</f>
        <v>1.0000000000000111</v>
      </c>
      <c r="P15">
        <f t="shared" si="4"/>
        <v>0.22425620576546471</v>
      </c>
      <c r="Q15">
        <f t="shared" si="4"/>
        <v>0.77574379423453632</v>
      </c>
      <c r="R15">
        <f t="shared" si="4"/>
        <v>1.2030541910973156</v>
      </c>
      <c r="S15">
        <f>A15*$J$4</f>
        <v>41.890164888664962</v>
      </c>
      <c r="T15" s="98">
        <f>SUM(C15:K15)</f>
        <v>11.077629120561506</v>
      </c>
      <c r="U15" s="239">
        <f>B15</f>
        <v>0.28908250303468319</v>
      </c>
      <c r="V15" s="97">
        <f>L15</f>
        <v>0.71091749696532791</v>
      </c>
      <c r="W15" s="158">
        <f>B15-L15</f>
        <v>-0.42183499393064472</v>
      </c>
      <c r="X15" s="9">
        <f t="shared" si="0"/>
        <v>0.34778191684877807</v>
      </c>
      <c r="Y15" s="98">
        <f t="shared" si="1"/>
        <v>29.78045117011456</v>
      </c>
      <c r="Z15" s="223">
        <f t="shared" si="2"/>
        <v>-29.432669253265782</v>
      </c>
      <c r="AA15">
        <f>$A$6^A15</f>
        <v>10077696</v>
      </c>
      <c r="AB15">
        <f>SUM(AA7:AA15)</f>
        <v>12093234</v>
      </c>
      <c r="AC15">
        <f t="shared" si="3"/>
        <v>-2.4338129282262944E-6</v>
      </c>
    </row>
    <row r="16" spans="1:29" ht="16.5" thickBot="1" x14ac:dyDescent="0.3">
      <c r="A16" s="99">
        <v>10</v>
      </c>
      <c r="B16" s="129">
        <f>C16*B4</f>
        <v>0.2890845631842307</v>
      </c>
      <c r="C16" s="129">
        <f>1/(1-D4*B4/(1-D4*B4/(1-D4*B4/(1-D4*B4/(1-D4*B4/(1-D4*B4/(1-D4*B4/(1-D4*B4/(1-D4*B4)))))))))</f>
        <v>1.2890816653099262</v>
      </c>
      <c r="D16" s="136">
        <f>C16*D4*C15</f>
        <v>1.2890687431511183</v>
      </c>
      <c r="E16" s="109">
        <f>D16*D4*C14</f>
        <v>1.2890240430079478</v>
      </c>
      <c r="F16" s="109">
        <f>E16*D4*C13</f>
        <v>1.2888694169250312</v>
      </c>
      <c r="G16" s="109">
        <f>F16*D4*C12</f>
        <v>1.2883345366355816</v>
      </c>
      <c r="H16" s="109">
        <f>G16*D4*C11</f>
        <v>1.2864842865442463</v>
      </c>
      <c r="I16" s="109">
        <f>H16*D4*C10</f>
        <v>1.2800839284304657</v>
      </c>
      <c r="J16" s="109">
        <f>I16*D4*C9</f>
        <v>1.2579439030487924</v>
      </c>
      <c r="K16" s="109">
        <f>J16*D4*C8</f>
        <v>1.1813574503555202</v>
      </c>
      <c r="L16" s="109">
        <f>K16*D4</f>
        <v>0.91643071088602912</v>
      </c>
      <c r="M16" s="221">
        <f>L16*D4</f>
        <v>0.71091543681578162</v>
      </c>
      <c r="N16" s="237">
        <f>B16+M16</f>
        <v>1.0000000000000124</v>
      </c>
      <c r="P16">
        <f t="shared" si="4"/>
        <v>0.22425620576546471</v>
      </c>
      <c r="Q16">
        <f t="shared" si="4"/>
        <v>0.77574379423453632</v>
      </c>
      <c r="R16">
        <f t="shared" si="4"/>
        <v>1.2030541910973156</v>
      </c>
      <c r="S16">
        <f>A16*$J$4</f>
        <v>46.54462765407218</v>
      </c>
      <c r="T16" s="99">
        <f>SUM(C16:L16)</f>
        <v>12.366678684294659</v>
      </c>
      <c r="U16" s="415">
        <f>B16</f>
        <v>0.2890845631842307</v>
      </c>
      <c r="V16" s="129">
        <f>M16</f>
        <v>0.71091543681578162</v>
      </c>
      <c r="W16" s="159">
        <f>B16-M16</f>
        <v>-0.42183087363155092</v>
      </c>
      <c r="X16" s="10">
        <f t="shared" si="0"/>
        <v>0.34778439532032551</v>
      </c>
      <c r="Y16" s="99">
        <f t="shared" si="1"/>
        <v>33.089294300122631</v>
      </c>
      <c r="Z16" s="224">
        <f t="shared" si="2"/>
        <v>-32.741509904802307</v>
      </c>
      <c r="AA16">
        <f>$A$6^A16</f>
        <v>60466176</v>
      </c>
      <c r="AB16">
        <f>SUM(AA7:AA16)</f>
        <v>72559410</v>
      </c>
      <c r="AC16">
        <f t="shared" si="3"/>
        <v>-4.5123726756877304E-7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25" priority="13" operator="lessThanOrEqual">
      <formula>0</formula>
    </cfRule>
    <cfRule type="cellIs" dxfId="24" priority="14" operator="greaterThan">
      <formula>0</formula>
    </cfRule>
  </conditionalFormatting>
  <conditionalFormatting sqref="X7:Y16">
    <cfRule type="cellIs" dxfId="23" priority="1" operator="lessThanOrEqual">
      <formula>0</formula>
    </cfRule>
    <cfRule type="cellIs" dxfId="22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166F-4FCC-BD4D-8A94-40AC9759472F}">
  <sheetPr codeName="Sheet54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t="s">
        <v>310</v>
      </c>
      <c r="B2" s="138">
        <f>Analysis!W59</f>
        <v>0.23140476320654452</v>
      </c>
      <c r="C2" s="133" t="s">
        <v>123</v>
      </c>
      <c r="D2" s="138">
        <f>Analysis!X59</f>
        <v>0.76859523679345709</v>
      </c>
      <c r="E2" t="s">
        <v>93</v>
      </c>
      <c r="F2">
        <f>B2+D2</f>
        <v>1.0000000000000016</v>
      </c>
      <c r="G2" s="133" t="s">
        <v>46</v>
      </c>
      <c r="H2" s="138">
        <f>Analysis!Z59</f>
        <v>1.2414036403820559</v>
      </c>
      <c r="I2" t="s">
        <v>142</v>
      </c>
      <c r="J2" s="149">
        <f>Analysis!AA59</f>
        <v>5.3801666575541995</v>
      </c>
      <c r="K2" t="s">
        <v>47</v>
      </c>
      <c r="L2" s="149">
        <f>H2*B2-J2*D2</f>
        <v>-3.8479037507047806</v>
      </c>
      <c r="N2"/>
      <c r="O2"/>
    </row>
    <row r="4" spans="1:29" x14ac:dyDescent="0.25">
      <c r="A4" t="s">
        <v>120</v>
      </c>
      <c r="B4">
        <f>$B$2</f>
        <v>0.23140476320654452</v>
      </c>
      <c r="C4" t="s">
        <v>121</v>
      </c>
      <c r="D4">
        <f>$D$2</f>
        <v>0.76859523679345709</v>
      </c>
      <c r="E4" t="s">
        <v>129</v>
      </c>
      <c r="F4">
        <f>D4+B4</f>
        <v>1.0000000000000016</v>
      </c>
      <c r="G4" t="s">
        <v>46</v>
      </c>
      <c r="H4">
        <f>H2</f>
        <v>1.2414036403820559</v>
      </c>
      <c r="I4" t="s">
        <v>142</v>
      </c>
      <c r="J4">
        <f>J2</f>
        <v>5.3801666575541995</v>
      </c>
      <c r="K4" t="s">
        <v>47</v>
      </c>
      <c r="L4">
        <f>B4*H4-D4*J4</f>
        <v>-3.8479037507047806</v>
      </c>
    </row>
    <row r="5" spans="1:29" ht="16.5" thickBot="1" x14ac:dyDescent="0.3"/>
    <row r="6" spans="1:29" ht="16.5" thickBot="1" x14ac:dyDescent="0.3">
      <c r="A6" s="102">
        <v>7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0.23140476320654452</v>
      </c>
      <c r="C7" s="95">
        <v>1</v>
      </c>
      <c r="D7" s="22">
        <f>C7*D4</f>
        <v>0.76859523679345709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1.0000000000000016</v>
      </c>
      <c r="P7">
        <f>B4</f>
        <v>0.23140476320654452</v>
      </c>
      <c r="Q7">
        <f>D4</f>
        <v>0.76859523679345709</v>
      </c>
      <c r="R7">
        <f>H4</f>
        <v>1.2414036403820559</v>
      </c>
      <c r="S7">
        <f>A7*$J$4</f>
        <v>5.3801666575541995</v>
      </c>
      <c r="T7" s="239">
        <f>SUM(C7)</f>
        <v>1</v>
      </c>
      <c r="U7" s="100">
        <f>B7</f>
        <v>0.23140476320654452</v>
      </c>
      <c r="V7" s="95">
        <f>D7</f>
        <v>0.76859523679345709</v>
      </c>
      <c r="W7" s="157">
        <f>B7-D7</f>
        <v>-0.53719047358691263</v>
      </c>
      <c r="X7" s="57">
        <f>U7*R7</f>
        <v>0.28726671544635196</v>
      </c>
      <c r="Y7" s="100">
        <f>S7*V7</f>
        <v>4.1351704661511324</v>
      </c>
      <c r="Z7" s="222">
        <f>X7-Y7</f>
        <v>-3.8479037507047806</v>
      </c>
      <c r="AA7">
        <f>$A$6^A7</f>
        <v>7</v>
      </c>
      <c r="AB7">
        <f>SUM(AA7)</f>
        <v>7</v>
      </c>
      <c r="AC7">
        <f>Z7/AB7</f>
        <v>-0.54970053581496869</v>
      </c>
    </row>
    <row r="8" spans="1:29" x14ac:dyDescent="0.25">
      <c r="A8" s="98">
        <v>2</v>
      </c>
      <c r="B8" s="97">
        <f>C8*B4</f>
        <v>0.28146520772515854</v>
      </c>
      <c r="C8" s="97">
        <f>1/(1-B4*D4)</f>
        <v>1.2163328179806379</v>
      </c>
      <c r="D8" s="128">
        <f>C8*D4</f>
        <v>0.93486761025548126</v>
      </c>
      <c r="E8" s="1">
        <f>D8*D4</f>
        <v>0.71853479227484496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1.0000000000000036</v>
      </c>
      <c r="P8">
        <f>P7</f>
        <v>0.23140476320654452</v>
      </c>
      <c r="Q8">
        <f>Q7</f>
        <v>0.76859523679345709</v>
      </c>
      <c r="R8">
        <f>R7</f>
        <v>1.2414036403820559</v>
      </c>
      <c r="S8">
        <f>A8*$J$4</f>
        <v>10.760333315108399</v>
      </c>
      <c r="T8" s="98">
        <f>SUM(C8:D8)</f>
        <v>2.1512004282361192</v>
      </c>
      <c r="U8" s="239">
        <f>B8</f>
        <v>0.28146520772515854</v>
      </c>
      <c r="V8" s="97">
        <f>E8</f>
        <v>0.71853479227484496</v>
      </c>
      <c r="W8" s="158">
        <f>B8-E8</f>
        <v>-0.43706958454968642</v>
      </c>
      <c r="X8" s="9">
        <f t="shared" ref="X8:X16" si="0">U8*R8</f>
        <v>0.34941193351090338</v>
      </c>
      <c r="Y8" s="98">
        <f t="shared" ref="Y8:Y16" si="1">S8*V8</f>
        <v>7.7316738633795072</v>
      </c>
      <c r="Z8" s="223">
        <f t="shared" ref="Z8:Z16" si="2">X8-Y8</f>
        <v>-7.3822619298686041</v>
      </c>
      <c r="AA8">
        <f>$A$6^A8</f>
        <v>49</v>
      </c>
      <c r="AB8">
        <f>SUM(AA7:AA8)</f>
        <v>56</v>
      </c>
      <c r="AC8">
        <f t="shared" ref="AC8:AC16" si="3">Z8/AB8</f>
        <v>-0.13182610589051078</v>
      </c>
    </row>
    <row r="9" spans="1:29" x14ac:dyDescent="0.25">
      <c r="A9" s="98">
        <v>3</v>
      </c>
      <c r="B9" s="97">
        <f>C9*B4</f>
        <v>0.29528448876761459</v>
      </c>
      <c r="C9" s="97">
        <f>1/(1-D4*B4/(1-D4*B4))</f>
        <v>1.2760519043596914</v>
      </c>
      <c r="D9" s="128">
        <f>C9*D4*C8</f>
        <v>1.1929395943907006</v>
      </c>
      <c r="E9" s="1">
        <f>D9*(D4)</f>
        <v>0.91688769003101123</v>
      </c>
      <c r="F9" s="1">
        <f>E9*D4</f>
        <v>0.70471551123239096</v>
      </c>
      <c r="G9" s="1"/>
      <c r="H9" s="1"/>
      <c r="I9" s="1"/>
      <c r="J9" s="1"/>
      <c r="K9" s="1"/>
      <c r="L9" s="1"/>
      <c r="M9" s="219"/>
      <c r="N9" s="236">
        <f>B9+F9</f>
        <v>1.0000000000000056</v>
      </c>
      <c r="P9">
        <f t="shared" ref="P9:S16" si="4">P8</f>
        <v>0.23140476320654452</v>
      </c>
      <c r="Q9">
        <f t="shared" si="4"/>
        <v>0.76859523679345709</v>
      </c>
      <c r="R9">
        <f t="shared" si="4"/>
        <v>1.2414036403820559</v>
      </c>
      <c r="S9">
        <f>A9*$J$4</f>
        <v>16.1404999726626</v>
      </c>
      <c r="T9" s="98">
        <f>SUM(C9:E9)</f>
        <v>3.385879188781403</v>
      </c>
      <c r="U9" s="239">
        <f>B9</f>
        <v>0.29528448876761459</v>
      </c>
      <c r="V9" s="97">
        <f>F9</f>
        <v>0.70471551123239096</v>
      </c>
      <c r="W9" s="158">
        <f>B9-F9</f>
        <v>-0.40943102246477636</v>
      </c>
      <c r="X9" s="9">
        <f t="shared" si="0"/>
        <v>0.36656723930447105</v>
      </c>
      <c r="Y9" s="98">
        <f t="shared" si="1"/>
        <v>11.374460689781316</v>
      </c>
      <c r="Z9" s="223">
        <f t="shared" si="2"/>
        <v>-11.007893450476844</v>
      </c>
      <c r="AA9">
        <f>$A$6^A9</f>
        <v>343</v>
      </c>
      <c r="AB9">
        <f>SUM(AA7:AA9)</f>
        <v>399</v>
      </c>
      <c r="AC9">
        <f t="shared" si="3"/>
        <v>-2.7588705389666277E-2</v>
      </c>
    </row>
    <row r="10" spans="1:29" x14ac:dyDescent="0.25">
      <c r="A10" s="98">
        <v>4</v>
      </c>
      <c r="B10" s="97">
        <f>C10*B4</f>
        <v>0.29934161551919475</v>
      </c>
      <c r="C10" s="97">
        <f>1/(1-D4*B4/(1-D4*B4/(1-D4*B4)))</f>
        <v>1.2935845026319184</v>
      </c>
      <c r="D10" s="128">
        <f>C10*D4*C9</f>
        <v>1.2687055294962712</v>
      </c>
      <c r="E10" s="1">
        <f>D10*D4*C8</f>
        <v>1.1860717064780941</v>
      </c>
      <c r="F10" s="1">
        <f>E10*D4</f>
        <v>0.91160906409455045</v>
      </c>
      <c r="G10" s="1">
        <f>F10*D4</f>
        <v>0.70065838448081286</v>
      </c>
      <c r="H10" s="1"/>
      <c r="I10" s="1"/>
      <c r="J10" s="1"/>
      <c r="K10" s="1"/>
      <c r="L10" s="1"/>
      <c r="M10" s="219"/>
      <c r="N10" s="236">
        <f>B10+G10</f>
        <v>1.0000000000000075</v>
      </c>
      <c r="P10">
        <f t="shared" si="4"/>
        <v>0.23140476320654452</v>
      </c>
      <c r="Q10">
        <f t="shared" si="4"/>
        <v>0.76859523679345709</v>
      </c>
      <c r="R10">
        <f t="shared" si="4"/>
        <v>1.2414036403820559</v>
      </c>
      <c r="S10">
        <f>A10*$J$4</f>
        <v>21.520666630216798</v>
      </c>
      <c r="T10" s="98">
        <f>SUM(C10:F10)</f>
        <v>4.6599708027008342</v>
      </c>
      <c r="U10" s="239">
        <f>B10</f>
        <v>0.29934161551919475</v>
      </c>
      <c r="V10" s="97">
        <f>G10</f>
        <v>0.70065838448081286</v>
      </c>
      <c r="W10" s="158">
        <f>B10-G10</f>
        <v>-0.40131676896161811</v>
      </c>
      <c r="X10" s="9">
        <f t="shared" si="0"/>
        <v>0.37160377122337407</v>
      </c>
      <c r="Y10" s="98">
        <f t="shared" si="1"/>
        <v>15.07863551407784</v>
      </c>
      <c r="Z10" s="223">
        <f t="shared" si="2"/>
        <v>-14.707031742854467</v>
      </c>
      <c r="AA10">
        <f>$A$6^A10</f>
        <v>2401</v>
      </c>
      <c r="AB10">
        <f>SUM(AA7:AA10)</f>
        <v>2800</v>
      </c>
      <c r="AC10">
        <f t="shared" si="3"/>
        <v>-5.2525113367337378E-3</v>
      </c>
    </row>
    <row r="11" spans="1:29" x14ac:dyDescent="0.25">
      <c r="A11" s="98">
        <v>5</v>
      </c>
      <c r="B11" s="97">
        <f>C11*B4</f>
        <v>0.30055398097517078</v>
      </c>
      <c r="C11" s="97">
        <f>1/(1-D4*B4/(1-D4*B4/(1-D4*B4/(1-D4*B4))))</f>
        <v>1.298823657777977</v>
      </c>
      <c r="D11" s="128">
        <f>C11*D4*C10</f>
        <v>1.2913461833594866</v>
      </c>
      <c r="E11" s="1">
        <f>D11*D4*C9</f>
        <v>1.2665102588881785</v>
      </c>
      <c r="F11" s="1">
        <f>E11*D4*C8</f>
        <v>1.1840194190908424</v>
      </c>
      <c r="G11" s="1">
        <f>F11*D4</f>
        <v>0.91003168578417748</v>
      </c>
      <c r="H11" s="1">
        <f>G11*D4</f>
        <v>0.69944601902483883</v>
      </c>
      <c r="I11" s="1"/>
      <c r="J11" s="1"/>
      <c r="K11" s="1"/>
      <c r="L11" s="1"/>
      <c r="M11" s="219"/>
      <c r="N11" s="236">
        <f>B11+H11</f>
        <v>1.0000000000000095</v>
      </c>
      <c r="P11">
        <f t="shared" si="4"/>
        <v>0.23140476320654452</v>
      </c>
      <c r="Q11">
        <f t="shared" si="4"/>
        <v>0.76859523679345709</v>
      </c>
      <c r="R11">
        <f t="shared" si="4"/>
        <v>1.2414036403820559</v>
      </c>
      <c r="S11">
        <f>A11*$J$4</f>
        <v>26.900833287770997</v>
      </c>
      <c r="T11" s="98">
        <f>SUM(C11:G11)</f>
        <v>5.9507312049006611</v>
      </c>
      <c r="U11" s="239">
        <f>B11</f>
        <v>0.30055398097517078</v>
      </c>
      <c r="V11" s="97">
        <f>H11</f>
        <v>0.69944601902483883</v>
      </c>
      <c r="W11" s="158">
        <f>B11-H11</f>
        <v>-0.39889203804966805</v>
      </c>
      <c r="X11" s="9">
        <f t="shared" si="0"/>
        <v>0.37310880611389619</v>
      </c>
      <c r="Y11" s="98">
        <f t="shared" si="1"/>
        <v>18.815680751582292</v>
      </c>
      <c r="Z11" s="223">
        <f t="shared" si="2"/>
        <v>-18.442571945468394</v>
      </c>
      <c r="AA11">
        <f>$A$6^A11</f>
        <v>16807</v>
      </c>
      <c r="AB11">
        <f>SUM(AA7:AA11)</f>
        <v>19607</v>
      </c>
      <c r="AC11">
        <f t="shared" si="3"/>
        <v>-9.4061161551835541E-4</v>
      </c>
    </row>
    <row r="12" spans="1:29" x14ac:dyDescent="0.25">
      <c r="A12" s="98">
        <v>6</v>
      </c>
      <c r="B12" s="97">
        <f>C12*B4</f>
        <v>0.30091817251124964</v>
      </c>
      <c r="C12" s="97">
        <f>1/(1-D4*B4/(1-D4*B4/(1-D4*B4/(1-D4*B4/(1-D4*B4)))))</f>
        <v>1.300397486816897</v>
      </c>
      <c r="D12" s="128">
        <f>C12*D4*C11</f>
        <v>1.2981473788798881</v>
      </c>
      <c r="E12" s="1">
        <f>D12*D4*C10</f>
        <v>1.2906737978753573</v>
      </c>
      <c r="F12" s="1">
        <f>E12*D4*C9</f>
        <v>1.2658508051146273</v>
      </c>
      <c r="G12" s="1">
        <f>F12*D4*C8</f>
        <v>1.1834029171174887</v>
      </c>
      <c r="H12" s="1">
        <f>G12*D4</f>
        <v>0.90955784530398409</v>
      </c>
      <c r="I12" s="1">
        <f>H12*D4</f>
        <v>0.69908182748876224</v>
      </c>
      <c r="J12" s="1"/>
      <c r="K12" s="1"/>
      <c r="L12" s="1"/>
      <c r="M12" s="219"/>
      <c r="N12" s="236">
        <f>B12+I12</f>
        <v>1.000000000000012</v>
      </c>
      <c r="P12">
        <f t="shared" si="4"/>
        <v>0.23140476320654452</v>
      </c>
      <c r="Q12">
        <f t="shared" si="4"/>
        <v>0.76859523679345709</v>
      </c>
      <c r="R12">
        <f t="shared" si="4"/>
        <v>1.2414036403820559</v>
      </c>
      <c r="S12">
        <f>A12*$J$4</f>
        <v>32.280999945325199</v>
      </c>
      <c r="T12" s="98">
        <f>SUM(C12:H12)</f>
        <v>7.2480302311082418</v>
      </c>
      <c r="U12" s="239">
        <f>B12</f>
        <v>0.30091817251124964</v>
      </c>
      <c r="V12" s="97">
        <f>I12</f>
        <v>0.69908182748876224</v>
      </c>
      <c r="W12" s="158">
        <f>B12-I12</f>
        <v>-0.3981636549775126</v>
      </c>
      <c r="X12" s="9">
        <f t="shared" si="0"/>
        <v>0.3735609148125808</v>
      </c>
      <c r="Y12" s="98">
        <f t="shared" si="1"/>
        <v>22.567060434942576</v>
      </c>
      <c r="Z12" s="223">
        <f t="shared" si="2"/>
        <v>-22.193499520129993</v>
      </c>
      <c r="AA12">
        <f>$A$6^A12</f>
        <v>117649</v>
      </c>
      <c r="AB12">
        <f>SUM(AA7:AA12)</f>
        <v>137256</v>
      </c>
      <c r="AC12">
        <f t="shared" si="3"/>
        <v>-1.6169420295018063E-4</v>
      </c>
    </row>
    <row r="13" spans="1:29" x14ac:dyDescent="0.25">
      <c r="A13" s="98">
        <v>7</v>
      </c>
      <c r="B13" s="97">
        <f>C13*B4</f>
        <v>0.30102774718521147</v>
      </c>
      <c r="C13" s="97">
        <f>1/(1-D4*B4/(1-D4*B4/(1-D4*B4/(1-D4*B4/(1-D4*B4/(1-D4*B4))))))</f>
        <v>1.3008710063436495</v>
      </c>
      <c r="D13" s="128">
        <f>C13*D4*C12</f>
        <v>1.300193661420451</v>
      </c>
      <c r="E13" s="1">
        <f>D13*D4*C11</f>
        <v>1.2979439061672535</v>
      </c>
      <c r="F13" s="1">
        <f>E13*D4*C10</f>
        <v>1.290471496578099</v>
      </c>
      <c r="G13" s="1">
        <f>F13*D4*C9</f>
        <v>1.2656523945941445</v>
      </c>
      <c r="H13" s="1">
        <f>G13*D4*C8</f>
        <v>1.1832174295483553</v>
      </c>
      <c r="I13" s="1">
        <f>H13*D4</f>
        <v>0.90941528044186382</v>
      </c>
      <c r="J13" s="1">
        <f>I13*D4</f>
        <v>0.69897225281480246</v>
      </c>
      <c r="K13" s="1"/>
      <c r="L13" s="1"/>
      <c r="M13" s="219"/>
      <c r="N13" s="236">
        <f>B13+J13</f>
        <v>1.000000000000014</v>
      </c>
      <c r="P13">
        <f t="shared" si="4"/>
        <v>0.23140476320654452</v>
      </c>
      <c r="Q13">
        <f t="shared" si="4"/>
        <v>0.76859523679345709</v>
      </c>
      <c r="R13">
        <f t="shared" si="4"/>
        <v>1.2414036403820559</v>
      </c>
      <c r="S13">
        <f>A13*$J$4</f>
        <v>37.661166602879398</v>
      </c>
      <c r="T13" s="98">
        <f>SUM(C13:I13)</f>
        <v>8.5477651750938168</v>
      </c>
      <c r="U13" s="239">
        <f>B13</f>
        <v>0.30102774718521147</v>
      </c>
      <c r="V13" s="97">
        <f>J13</f>
        <v>0.69897225281480246</v>
      </c>
      <c r="W13" s="158">
        <f>B13-J13</f>
        <v>-0.39794450562959099</v>
      </c>
      <c r="X13" s="9">
        <f t="shared" si="0"/>
        <v>0.37369694121173069</v>
      </c>
      <c r="Y13" s="98">
        <f t="shared" si="1"/>
        <v>26.324110464048214</v>
      </c>
      <c r="Z13" s="223">
        <f t="shared" si="2"/>
        <v>-25.950413522836485</v>
      </c>
      <c r="AA13">
        <f>$A$6^A13</f>
        <v>823543</v>
      </c>
      <c r="AB13">
        <f>SUM(AA7:AA13)</f>
        <v>960799</v>
      </c>
      <c r="AC13">
        <f t="shared" si="3"/>
        <v>-2.7009201219856063E-5</v>
      </c>
    </row>
    <row r="14" spans="1:29" x14ac:dyDescent="0.25">
      <c r="A14" s="98">
        <v>8</v>
      </c>
      <c r="B14" s="97">
        <f>C14*B4</f>
        <v>0.3010607306459489</v>
      </c>
      <c r="C14" s="97">
        <f>1/(1-D4*B4/(1-D4*B4/(1-D4*B4/(1-D4*B4/(1-D4*B4/(1-D4*B4/(1-D4*B4)))))))</f>
        <v>1.3010135421336668</v>
      </c>
      <c r="D14" s="128">
        <f>C14*D4*C13</f>
        <v>1.3008096201761918</v>
      </c>
      <c r="E14" s="1">
        <f>D14*D4*C12</f>
        <v>1.3001323072158926</v>
      </c>
      <c r="F14" s="1">
        <f>E14*D4*C11</f>
        <v>1.2978826581252987</v>
      </c>
      <c r="G14" s="1">
        <f>F14*D4*C10</f>
        <v>1.2904106011480356</v>
      </c>
      <c r="H14" s="1">
        <f>G14*D4*C9</f>
        <v>1.2655926703405798</v>
      </c>
      <c r="I14" s="1">
        <f>H14*D4*C8</f>
        <v>1.1831615952781509</v>
      </c>
      <c r="J14" s="1">
        <f>I14*D4</f>
        <v>0.90937236648773478</v>
      </c>
      <c r="K14" s="1">
        <f>J14*D4</f>
        <v>0.69893926935406692</v>
      </c>
      <c r="L14" s="1"/>
      <c r="M14" s="219"/>
      <c r="N14" s="236">
        <f>B14+K14</f>
        <v>1.0000000000000158</v>
      </c>
      <c r="P14">
        <f t="shared" si="4"/>
        <v>0.23140476320654452</v>
      </c>
      <c r="Q14">
        <f t="shared" si="4"/>
        <v>0.76859523679345709</v>
      </c>
      <c r="R14">
        <f t="shared" si="4"/>
        <v>1.2414036403820559</v>
      </c>
      <c r="S14">
        <f>A14*$J$4</f>
        <v>43.041333260433596</v>
      </c>
      <c r="T14" s="98">
        <f>SUM(C14:J14)</f>
        <v>9.8483753609055515</v>
      </c>
      <c r="U14" s="239">
        <f>B14</f>
        <v>0.3010607306459489</v>
      </c>
      <c r="V14" s="97">
        <f>K14</f>
        <v>0.69893926935406692</v>
      </c>
      <c r="W14" s="158">
        <f>B14-K14</f>
        <v>-0.39787853870811801</v>
      </c>
      <c r="X14" s="9">
        <f t="shared" si="0"/>
        <v>0.37373788699996252</v>
      </c>
      <c r="Y14" s="98">
        <f t="shared" si="1"/>
        <v>30.083278021072356</v>
      </c>
      <c r="Z14" s="223">
        <f t="shared" si="2"/>
        <v>-29.709540134072395</v>
      </c>
      <c r="AA14">
        <f>$A$6^A14</f>
        <v>5764801</v>
      </c>
      <c r="AB14">
        <f>SUM(AA7:AA14)</f>
        <v>6725600</v>
      </c>
      <c r="AC14">
        <f t="shared" si="3"/>
        <v>-4.4173813688105737E-6</v>
      </c>
    </row>
    <row r="15" spans="1:29" x14ac:dyDescent="0.25">
      <c r="A15" s="98">
        <v>9</v>
      </c>
      <c r="B15" s="97">
        <f>C15*B4</f>
        <v>0.30107066052966114</v>
      </c>
      <c r="C15" s="97">
        <f>1/(1-D4*B4/(1-D4*B4/(1-D4*B4/(1-D4*B4/(1-D4*B4/(1-D4*B4/(1-D4*B4/(1-D4*B4))))))))</f>
        <v>1.3010564534530997</v>
      </c>
      <c r="D15" s="128">
        <f>C15*D4*C14</f>
        <v>1.300995058534669</v>
      </c>
      <c r="E15" s="1">
        <f>D15*D4*C13</f>
        <v>1.300791139474329</v>
      </c>
      <c r="F15" s="1">
        <f>E15*D4*C12</f>
        <v>1.3001138361366669</v>
      </c>
      <c r="G15" s="1">
        <f>F15*D4*C11</f>
        <v>1.2978642190070098</v>
      </c>
      <c r="H15" s="1">
        <f>G15*D4*C10</f>
        <v>1.2903922681858324</v>
      </c>
      <c r="I15" s="1">
        <f>H15*D4*C9</f>
        <v>1.2655746899686195</v>
      </c>
      <c r="J15" s="1">
        <f>I15*D4*C8</f>
        <v>1.1831447860107849</v>
      </c>
      <c r="K15" s="1">
        <f>J15*D4</f>
        <v>0.90935944696490334</v>
      </c>
      <c r="L15" s="1">
        <f>K15*D4</f>
        <v>0.69892933947035707</v>
      </c>
      <c r="M15" s="219"/>
      <c r="N15" s="236">
        <f>B15+L15</f>
        <v>1.0000000000000182</v>
      </c>
      <c r="P15">
        <f t="shared" si="4"/>
        <v>0.23140476320654452</v>
      </c>
      <c r="Q15">
        <f t="shared" si="4"/>
        <v>0.76859523679345709</v>
      </c>
      <c r="R15">
        <f t="shared" si="4"/>
        <v>1.2414036403820559</v>
      </c>
      <c r="S15">
        <f>A15*$J$4</f>
        <v>48.421499917987795</v>
      </c>
      <c r="T15" s="98">
        <f>SUM(C15:K15)</f>
        <v>11.149291897735914</v>
      </c>
      <c r="U15" s="239">
        <f>B15</f>
        <v>0.30107066052966114</v>
      </c>
      <c r="V15" s="97">
        <f>L15</f>
        <v>0.69892933947035707</v>
      </c>
      <c r="W15" s="158">
        <f>B15-L15</f>
        <v>-0.39785867894069593</v>
      </c>
      <c r="X15" s="9">
        <f t="shared" si="0"/>
        <v>0.37375021399375147</v>
      </c>
      <c r="Y15" s="98">
        <f t="shared" si="1"/>
        <v>33.843206953843158</v>
      </c>
      <c r="Z15" s="223">
        <f t="shared" si="2"/>
        <v>-33.469456739849406</v>
      </c>
      <c r="AA15">
        <f>$A$6^A15</f>
        <v>40353607</v>
      </c>
      <c r="AB15">
        <f>SUM(AA7:AA15)</f>
        <v>47079207</v>
      </c>
      <c r="AC15">
        <f t="shared" si="3"/>
        <v>-7.1091802246901494E-7</v>
      </c>
    </row>
    <row r="16" spans="1:29" ht="16.5" thickBot="1" x14ac:dyDescent="0.3">
      <c r="A16" s="99">
        <v>10</v>
      </c>
      <c r="B16" s="129">
        <f>C16*B4</f>
        <v>0.30107365011352172</v>
      </c>
      <c r="C16" s="129">
        <f>1/(1-D4*B4/(1-D4*B4/(1-D4*B4/(1-D4*B4/(1-D4*B4/(1-D4*B4/(1-D4*B4/(1-D4*B4/(1-D4*B4)))))))))</f>
        <v>1.3010693727371245</v>
      </c>
      <c r="D16" s="136">
        <f>C16*D4*C15</f>
        <v>1.301050888344937</v>
      </c>
      <c r="E16" s="109">
        <f>D16*D4*C14</f>
        <v>1.3009894936891155</v>
      </c>
      <c r="F16" s="109">
        <f>E16*D4*C13</f>
        <v>1.300785575501014</v>
      </c>
      <c r="G16" s="109">
        <f>F16*D4*C12</f>
        <v>1.3001082750604331</v>
      </c>
      <c r="H16" s="109">
        <f>G16*D4*C11</f>
        <v>1.2978586675532353</v>
      </c>
      <c r="I16" s="109">
        <f>H16*D4*C10</f>
        <v>1.2903867486924039</v>
      </c>
      <c r="J16" s="109">
        <f>I16*D4*C9</f>
        <v>1.2655692766293143</v>
      </c>
      <c r="K16" s="109">
        <f>J16*D4*C8</f>
        <v>1.1831397252552052</v>
      </c>
      <c r="L16" s="109">
        <f>K16*D4</f>
        <v>0.90935555729227013</v>
      </c>
      <c r="M16" s="221">
        <f>L16*D4</f>
        <v>0.69892634988649849</v>
      </c>
      <c r="N16" s="237">
        <f>B16+M16</f>
        <v>1.0000000000000202</v>
      </c>
      <c r="P16">
        <f t="shared" si="4"/>
        <v>0.23140476320654452</v>
      </c>
      <c r="Q16">
        <f t="shared" si="4"/>
        <v>0.76859523679345709</v>
      </c>
      <c r="R16">
        <f t="shared" si="4"/>
        <v>1.2414036403820559</v>
      </c>
      <c r="S16">
        <f>A16*$J$4</f>
        <v>53.801666575541994</v>
      </c>
      <c r="T16" s="99">
        <f>SUM(C16:L16)</f>
        <v>12.450313580755054</v>
      </c>
      <c r="U16" s="415">
        <f>B16</f>
        <v>0.30107365011352172</v>
      </c>
      <c r="V16" s="129">
        <f>M16</f>
        <v>0.69892634988649849</v>
      </c>
      <c r="W16" s="159">
        <f>B16-M16</f>
        <v>-0.39785269977297677</v>
      </c>
      <c r="X16" s="10">
        <f t="shared" si="0"/>
        <v>0.37375392527403922</v>
      </c>
      <c r="Y16" s="99">
        <f t="shared" si="1"/>
        <v>37.603402437453994</v>
      </c>
      <c r="Z16" s="224">
        <f t="shared" si="2"/>
        <v>-37.229648512179956</v>
      </c>
      <c r="AA16">
        <f>$A$6^A16</f>
        <v>282475249</v>
      </c>
      <c r="AB16">
        <f>SUM(AA7:AA16)</f>
        <v>329554456</v>
      </c>
      <c r="AC16">
        <f t="shared" si="3"/>
        <v>-1.1296964078124908E-7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21" priority="13" operator="lessThanOrEqual">
      <formula>0</formula>
    </cfRule>
    <cfRule type="cellIs" dxfId="20" priority="14" operator="greaterThan">
      <formula>0</formula>
    </cfRule>
  </conditionalFormatting>
  <conditionalFormatting sqref="X7:Y16">
    <cfRule type="cellIs" dxfId="19" priority="1" operator="lessThanOrEqual">
      <formula>0</formula>
    </cfRule>
    <cfRule type="cellIs" dxfId="18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E7A5-26C0-9E46-979E-A9A5CAEAC09C}">
  <sheetPr codeName="Sheet55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Analysis!W60</f>
        <v>0.23637074294986682</v>
      </c>
      <c r="C2" s="133" t="s">
        <v>123</v>
      </c>
      <c r="D2" s="138">
        <f>Analysis!X60</f>
        <v>0.76362925705013496</v>
      </c>
      <c r="E2" t="s">
        <v>93</v>
      </c>
      <c r="F2">
        <f>B2+D2</f>
        <v>1.0000000000000018</v>
      </c>
      <c r="G2" s="133" t="s">
        <v>46</v>
      </c>
      <c r="H2" s="138">
        <f>Analysis!Z60</f>
        <v>1.2680443423537839</v>
      </c>
      <c r="I2" t="s">
        <v>142</v>
      </c>
      <c r="J2" s="149">
        <f>Analysis!AA60</f>
        <v>6.1090340564010797</v>
      </c>
      <c r="K2" t="s">
        <v>47</v>
      </c>
      <c r="L2" s="149">
        <f>H2*B2-J2*D2</f>
        <v>-4.3653085544879895</v>
      </c>
      <c r="N2"/>
      <c r="O2"/>
    </row>
    <row r="4" spans="1:29" x14ac:dyDescent="0.25">
      <c r="A4" t="s">
        <v>120</v>
      </c>
      <c r="B4">
        <f>$B$2</f>
        <v>0.23637074294986682</v>
      </c>
      <c r="C4" t="s">
        <v>121</v>
      </c>
      <c r="D4">
        <f>$D$2</f>
        <v>0.76362925705013496</v>
      </c>
      <c r="E4" t="s">
        <v>129</v>
      </c>
      <c r="F4">
        <f>D4+B4</f>
        <v>1.0000000000000018</v>
      </c>
      <c r="G4" t="s">
        <v>46</v>
      </c>
      <c r="H4">
        <f>H2</f>
        <v>1.2680443423537839</v>
      </c>
      <c r="I4" t="s">
        <v>142</v>
      </c>
      <c r="J4">
        <f>J2</f>
        <v>6.1090340564010797</v>
      </c>
      <c r="K4" t="s">
        <v>47</v>
      </c>
      <c r="L4">
        <f>B4*H4-D4*J4</f>
        <v>-4.3653085544879895</v>
      </c>
    </row>
    <row r="5" spans="1:29" ht="16.5" thickBot="1" x14ac:dyDescent="0.3"/>
    <row r="6" spans="1:29" ht="16.5" thickBot="1" x14ac:dyDescent="0.3">
      <c r="A6" s="102">
        <v>8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0.23637074294986682</v>
      </c>
      <c r="C7" s="95">
        <v>1</v>
      </c>
      <c r="D7" s="22">
        <f>C7*D4</f>
        <v>0.76362925705013496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1.0000000000000018</v>
      </c>
      <c r="P7">
        <f>B4</f>
        <v>0.23637074294986682</v>
      </c>
      <c r="Q7">
        <f>D4</f>
        <v>0.76362925705013496</v>
      </c>
      <c r="R7">
        <f>H4</f>
        <v>1.2680443423537839</v>
      </c>
      <c r="S7">
        <f>A7*$J$4</f>
        <v>6.1090340564010797</v>
      </c>
      <c r="T7" s="239">
        <f>SUM(C7)</f>
        <v>1</v>
      </c>
      <c r="U7" s="100">
        <f>B7</f>
        <v>0.23637074294986682</v>
      </c>
      <c r="V7" s="95">
        <f>D7</f>
        <v>0.76362925705013496</v>
      </c>
      <c r="W7" s="157">
        <f>B7-D7</f>
        <v>-0.52725851410026814</v>
      </c>
      <c r="X7" s="57">
        <f>U7*R7</f>
        <v>0.2997285832955392</v>
      </c>
      <c r="Y7" s="100">
        <f>S7*V7</f>
        <v>4.6650371377835285</v>
      </c>
      <c r="Z7" s="222">
        <f>X7-Y7</f>
        <v>-4.3653085544879895</v>
      </c>
      <c r="AA7">
        <f>$A$6^A7</f>
        <v>8</v>
      </c>
      <c r="AB7">
        <f>SUM(AA7)</f>
        <v>8</v>
      </c>
      <c r="AC7">
        <f>Z7/AB7</f>
        <v>-0.54566356931099869</v>
      </c>
    </row>
    <row r="8" spans="1:29" x14ac:dyDescent="0.25">
      <c r="A8" s="98">
        <v>2</v>
      </c>
      <c r="B8" s="97">
        <f>C8*B4</f>
        <v>0.28843274173693556</v>
      </c>
      <c r="C8" s="97">
        <f>1/(1-B4*D4)</f>
        <v>1.2202556802815097</v>
      </c>
      <c r="D8" s="128">
        <f>C8*D4</f>
        <v>0.93182293854457621</v>
      </c>
      <c r="E8" s="1">
        <f>D8*D4</f>
        <v>0.71156725826306833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1.000000000000004</v>
      </c>
      <c r="P8">
        <f>P7</f>
        <v>0.23637074294986682</v>
      </c>
      <c r="Q8">
        <f>Q7</f>
        <v>0.76362925705013496</v>
      </c>
      <c r="R8">
        <f>R7</f>
        <v>1.2680443423537839</v>
      </c>
      <c r="S8">
        <f>A8*$J$4</f>
        <v>12.218068112802159</v>
      </c>
      <c r="T8" s="98">
        <f>SUM(C8:D8)</f>
        <v>2.1520786188260859</v>
      </c>
      <c r="U8" s="239">
        <f>B8</f>
        <v>0.28843274173693556</v>
      </c>
      <c r="V8" s="97">
        <f>E8</f>
        <v>0.71156725826306833</v>
      </c>
      <c r="W8" s="158">
        <f>B8-E8</f>
        <v>-0.42313451652613276</v>
      </c>
      <c r="X8" s="9">
        <f t="shared" ref="X8:X16" si="0">U8*R8</f>
        <v>0.36574550630911123</v>
      </c>
      <c r="Y8" s="98">
        <f t="shared" ref="Y8:Y16" si="1">S8*V8</f>
        <v>8.6939772282980545</v>
      </c>
      <c r="Z8" s="223">
        <f t="shared" ref="Z8:Z16" si="2">X8-Y8</f>
        <v>-8.3282317219889439</v>
      </c>
      <c r="AA8">
        <f>$A$6^A8</f>
        <v>64</v>
      </c>
      <c r="AB8">
        <f>SUM(AA7:AA8)</f>
        <v>72</v>
      </c>
      <c r="AC8">
        <f t="shared" ref="AC8:AC16" si="3">Z8/AB8</f>
        <v>-0.11566988502762422</v>
      </c>
    </row>
    <row r="9" spans="1:29" x14ac:dyDescent="0.25">
      <c r="A9" s="98">
        <v>3</v>
      </c>
      <c r="B9" s="97">
        <f>C9*B4</f>
        <v>0.30313878148570966</v>
      </c>
      <c r="C9" s="97">
        <f>1/(1-D4*B4/(1-D4*B4))</f>
        <v>1.2824716701508361</v>
      </c>
      <c r="D9" s="128">
        <f>C9*D4*C8</f>
        <v>1.1950365202801225</v>
      </c>
      <c r="E9" s="1">
        <f>D9*(D4)</f>
        <v>0.91256485012928845</v>
      </c>
      <c r="F9" s="1">
        <f>E9*D4</f>
        <v>0.69686121851429628</v>
      </c>
      <c r="G9" s="1"/>
      <c r="H9" s="1"/>
      <c r="I9" s="1"/>
      <c r="J9" s="1"/>
      <c r="K9" s="1"/>
      <c r="L9" s="1"/>
      <c r="M9" s="219"/>
      <c r="N9" s="236">
        <f>B9+F9</f>
        <v>1.000000000000006</v>
      </c>
      <c r="P9">
        <f t="shared" ref="P9:S16" si="4">P8</f>
        <v>0.23637074294986682</v>
      </c>
      <c r="Q9">
        <f t="shared" si="4"/>
        <v>0.76362925705013496</v>
      </c>
      <c r="R9">
        <f t="shared" si="4"/>
        <v>1.2680443423537839</v>
      </c>
      <c r="S9">
        <f>A9*$J$4</f>
        <v>18.32710216920324</v>
      </c>
      <c r="T9" s="98">
        <f>SUM(C9:E9)</f>
        <v>3.3900730405602468</v>
      </c>
      <c r="U9" s="239">
        <f>B9</f>
        <v>0.30313878148570966</v>
      </c>
      <c r="V9" s="97">
        <f>F9</f>
        <v>0.69686121851429628</v>
      </c>
      <c r="W9" s="158">
        <f>B9-F9</f>
        <v>-0.39372243702858661</v>
      </c>
      <c r="X9" s="9">
        <f t="shared" si="0"/>
        <v>0.38439341681097411</v>
      </c>
      <c r="Y9" s="98">
        <f t="shared" si="1"/>
        <v>12.771446749466973</v>
      </c>
      <c r="Z9" s="223">
        <f t="shared" si="2"/>
        <v>-12.387053332655999</v>
      </c>
      <c r="AA9">
        <f>$A$6^A9</f>
        <v>512</v>
      </c>
      <c r="AB9">
        <f>SUM(AA7:AA9)</f>
        <v>584</v>
      </c>
      <c r="AC9">
        <f t="shared" si="3"/>
        <v>-2.1210707761397257E-2</v>
      </c>
    </row>
    <row r="10" spans="1:29" x14ac:dyDescent="0.25">
      <c r="A10" s="98">
        <v>4</v>
      </c>
      <c r="B10" s="97">
        <f>C10*B4</f>
        <v>0.30756841513723887</v>
      </c>
      <c r="C10" s="97">
        <f>1/(1-D4*B4/(1-D4*B4/(1-D4*B4)))</f>
        <v>1.3012118644585078</v>
      </c>
      <c r="D10" s="128">
        <f>C10*D4*C9</f>
        <v>1.2743195739854885</v>
      </c>
      <c r="E10" s="1">
        <f>D10*D4*C8</f>
        <v>1.1874402100760304</v>
      </c>
      <c r="F10" s="1">
        <f>E10*D4</f>
        <v>0.9067640854118153</v>
      </c>
      <c r="G10" s="1">
        <f>F10*D4</f>
        <v>0.69243158486276968</v>
      </c>
      <c r="H10" s="1"/>
      <c r="I10" s="1"/>
      <c r="J10" s="1"/>
      <c r="K10" s="1"/>
      <c r="L10" s="1"/>
      <c r="M10" s="219"/>
      <c r="N10" s="236">
        <f>B10+G10</f>
        <v>1.0000000000000084</v>
      </c>
      <c r="P10">
        <f t="shared" si="4"/>
        <v>0.23637074294986682</v>
      </c>
      <c r="Q10">
        <f t="shared" si="4"/>
        <v>0.76362925705013496</v>
      </c>
      <c r="R10">
        <f t="shared" si="4"/>
        <v>1.2680443423537839</v>
      </c>
      <c r="S10">
        <f>A10*$J$4</f>
        <v>24.436136225604319</v>
      </c>
      <c r="T10" s="98">
        <f>SUM(C10:F10)</f>
        <v>4.6697357339318426</v>
      </c>
      <c r="U10" s="239">
        <f>B10</f>
        <v>0.30756841513723887</v>
      </c>
      <c r="V10" s="97">
        <f>G10</f>
        <v>0.69243158486276968</v>
      </c>
      <c r="W10" s="158">
        <f>B10-G10</f>
        <v>-0.38486316972553081</v>
      </c>
      <c r="X10" s="9">
        <f t="shared" si="0"/>
        <v>0.39001038870149568</v>
      </c>
      <c r="Y10" s="98">
        <f t="shared" si="1"/>
        <v>16.920352534617738</v>
      </c>
      <c r="Z10" s="223">
        <f t="shared" si="2"/>
        <v>-16.530342145916244</v>
      </c>
      <c r="AA10">
        <f>$A$6^A10</f>
        <v>4096</v>
      </c>
      <c r="AB10">
        <f>SUM(AA7:AA10)</f>
        <v>4680</v>
      </c>
      <c r="AC10">
        <f t="shared" si="3"/>
        <v>-3.5321243901530433E-3</v>
      </c>
    </row>
    <row r="11" spans="1:29" x14ac:dyDescent="0.25">
      <c r="A11" s="98">
        <v>5</v>
      </c>
      <c r="B11" s="97">
        <f>C11*B4</f>
        <v>0.30892815514014649</v>
      </c>
      <c r="C11" s="97">
        <f>1/(1-D4*B4/(1-D4*B4/(1-D4*B4/(1-D4*B4))))</f>
        <v>1.306964437665912</v>
      </c>
      <c r="D11" s="128">
        <f>C11*D4*C10</f>
        <v>1.2986566519825924</v>
      </c>
      <c r="E11" s="1">
        <f>D11*D4*C9</f>
        <v>1.271817170370297</v>
      </c>
      <c r="F11" s="1">
        <f>E11*D4*C8</f>
        <v>1.1851084129858982</v>
      </c>
      <c r="G11" s="1">
        <f>F11*D4</f>
        <v>0.90498345693228599</v>
      </c>
      <c r="H11" s="1">
        <f>G11*D4</f>
        <v>0.69107184485986439</v>
      </c>
      <c r="I11" s="1"/>
      <c r="J11" s="1"/>
      <c r="K11" s="1"/>
      <c r="L11" s="1"/>
      <c r="M11" s="219"/>
      <c r="N11" s="236">
        <f>B11+H11</f>
        <v>1.0000000000000109</v>
      </c>
      <c r="P11">
        <f t="shared" si="4"/>
        <v>0.23637074294986682</v>
      </c>
      <c r="Q11">
        <f t="shared" si="4"/>
        <v>0.76362925705013496</v>
      </c>
      <c r="R11">
        <f t="shared" si="4"/>
        <v>1.2680443423537839</v>
      </c>
      <c r="S11">
        <f>A11*$J$4</f>
        <v>30.545170282005397</v>
      </c>
      <c r="T11" s="98">
        <f>SUM(C11:G11)</f>
        <v>5.9675301299369856</v>
      </c>
      <c r="U11" s="239">
        <f>B11</f>
        <v>0.30892815514014649</v>
      </c>
      <c r="V11" s="97">
        <f>H11</f>
        <v>0.69107184485986439</v>
      </c>
      <c r="W11" s="158">
        <f>B11-H11</f>
        <v>-0.38214368971971791</v>
      </c>
      <c r="X11" s="9">
        <f t="shared" si="0"/>
        <v>0.39173459931925481</v>
      </c>
      <c r="Y11" s="98">
        <f t="shared" si="1"/>
        <v>21.108907178344175</v>
      </c>
      <c r="Z11" s="223">
        <f t="shared" si="2"/>
        <v>-20.717172579024922</v>
      </c>
      <c r="AA11">
        <f>$A$6^A11</f>
        <v>32768</v>
      </c>
      <c r="AB11">
        <f>SUM(AA7:AA11)</f>
        <v>37448</v>
      </c>
      <c r="AC11">
        <f t="shared" si="3"/>
        <v>-5.5322507421023612E-4</v>
      </c>
    </row>
    <row r="12" spans="1:29" x14ac:dyDescent="0.25">
      <c r="A12" s="98">
        <v>6</v>
      </c>
      <c r="B12" s="97">
        <f>C12*B4</f>
        <v>0.30934796193483027</v>
      </c>
      <c r="C12" s="97">
        <f>1/(1-D4*B4/(1-D4*B4/(1-D4*B4/(1-D4*B4/(1-D4*B4)))))</f>
        <v>1.3087404899363606</v>
      </c>
      <c r="D12" s="128">
        <f>C12*D4*C11</f>
        <v>1.3061704933670373</v>
      </c>
      <c r="E12" s="1">
        <f>D12*D4*C10</f>
        <v>1.2978677544308894</v>
      </c>
      <c r="F12" s="1">
        <f>E12*D4*C9</f>
        <v>1.2710445770521268</v>
      </c>
      <c r="G12" s="1">
        <f>F12*D4*C8</f>
        <v>1.1843884928098609</v>
      </c>
      <c r="H12" s="1">
        <f>G12*D4</f>
        <v>0.90443370482312324</v>
      </c>
      <c r="I12" s="1">
        <f>H12*D4</f>
        <v>0.69065203806518272</v>
      </c>
      <c r="J12" s="1"/>
      <c r="K12" s="1"/>
      <c r="L12" s="1"/>
      <c r="M12" s="219"/>
      <c r="N12" s="236">
        <f>B12+I12</f>
        <v>1.0000000000000129</v>
      </c>
      <c r="P12">
        <f t="shared" si="4"/>
        <v>0.23637074294986682</v>
      </c>
      <c r="Q12">
        <f t="shared" si="4"/>
        <v>0.76362925705013496</v>
      </c>
      <c r="R12">
        <f t="shared" si="4"/>
        <v>1.2680443423537839</v>
      </c>
      <c r="S12">
        <f>A12*$J$4</f>
        <v>36.65420433840648</v>
      </c>
      <c r="T12" s="98">
        <f>SUM(C12:H12)</f>
        <v>7.2726455124193983</v>
      </c>
      <c r="U12" s="239">
        <f>B12</f>
        <v>0.30934796193483027</v>
      </c>
      <c r="V12" s="97">
        <f>I12</f>
        <v>0.69065203806518272</v>
      </c>
      <c r="W12" s="158">
        <f>B12-I12</f>
        <v>-0.38130407613035244</v>
      </c>
      <c r="X12" s="9">
        <f t="shared" si="0"/>
        <v>0.39226693295013526</v>
      </c>
      <c r="Y12" s="98">
        <f t="shared" si="1"/>
        <v>25.315300929978097</v>
      </c>
      <c r="Z12" s="223">
        <f t="shared" si="2"/>
        <v>-24.923033997027961</v>
      </c>
      <c r="AA12">
        <f>$A$6^A12</f>
        <v>262144</v>
      </c>
      <c r="AB12">
        <f>SUM(AA7:AA12)</f>
        <v>299592</v>
      </c>
      <c r="AC12">
        <f t="shared" si="3"/>
        <v>-8.3189918278952585E-5</v>
      </c>
    </row>
    <row r="13" spans="1:29" x14ac:dyDescent="0.25">
      <c r="A13" s="98">
        <v>7</v>
      </c>
      <c r="B13" s="97">
        <f>C13*B4</f>
        <v>0.30947780389641022</v>
      </c>
      <c r="C13" s="97">
        <f>1/(1-D4*B4/(1-D4*B4/(1-D4*B4/(1-D4*B4/(1-D4*B4/(1-D4*B4))))))</f>
        <v>1.3092898047963959</v>
      </c>
      <c r="D13" s="128">
        <f>C13*D4*C12</f>
        <v>1.3084944479021032</v>
      </c>
      <c r="E13" s="1">
        <f>D13*D4*C11</f>
        <v>1.3059249344898221</v>
      </c>
      <c r="F13" s="1">
        <f>E13*D4*C10</f>
        <v>1.2976237564611219</v>
      </c>
      <c r="G13" s="1">
        <f>F13*D4*C9</f>
        <v>1.2708056218155659</v>
      </c>
      <c r="H13" s="1">
        <f>G13*D4*C8</f>
        <v>1.1841658288391481</v>
      </c>
      <c r="I13" s="1">
        <f>H13*D4</f>
        <v>0.90426367210059599</v>
      </c>
      <c r="J13" s="1">
        <f>I13*D4</f>
        <v>0.69052219610360499</v>
      </c>
      <c r="K13" s="1"/>
      <c r="L13" s="1"/>
      <c r="M13" s="219"/>
      <c r="N13" s="236">
        <f>B13+J13</f>
        <v>1.0000000000000151</v>
      </c>
      <c r="P13">
        <f t="shared" si="4"/>
        <v>0.23637074294986682</v>
      </c>
      <c r="Q13">
        <f t="shared" si="4"/>
        <v>0.76362925705013496</v>
      </c>
      <c r="R13">
        <f t="shared" si="4"/>
        <v>1.2680443423537839</v>
      </c>
      <c r="S13">
        <f>A13*$J$4</f>
        <v>42.763238394807559</v>
      </c>
      <c r="T13" s="98">
        <f>SUM(C13:I13)</f>
        <v>8.5805680664047532</v>
      </c>
      <c r="U13" s="239">
        <f>B13</f>
        <v>0.30947780389641022</v>
      </c>
      <c r="V13" s="97">
        <f>J13</f>
        <v>0.69052219610360499</v>
      </c>
      <c r="W13" s="158">
        <f>B13-J13</f>
        <v>-0.38104439220719477</v>
      </c>
      <c r="X13" s="9">
        <f t="shared" si="0"/>
        <v>0.39243157831491682</v>
      </c>
      <c r="Y13" s="98">
        <f t="shared" si="1"/>
        <v>29.528965288884514</v>
      </c>
      <c r="Z13" s="223">
        <f t="shared" si="2"/>
        <v>-29.136533710569598</v>
      </c>
      <c r="AA13">
        <f>$A$6^A13</f>
        <v>2097152</v>
      </c>
      <c r="AB13">
        <f>SUM(AA7:AA13)</f>
        <v>2396744</v>
      </c>
      <c r="AC13">
        <f t="shared" si="3"/>
        <v>-1.2156714989406294E-5</v>
      </c>
    </row>
    <row r="14" spans="1:29" x14ac:dyDescent="0.25">
      <c r="A14" s="98">
        <v>8</v>
      </c>
      <c r="B14" s="97">
        <f>C14*B4</f>
        <v>0.30951798476330894</v>
      </c>
      <c r="C14" s="97">
        <f>1/(1-D4*B4/(1-D4*B4/(1-D4*B4/(1-D4*B4/(1-D4*B4/(1-D4*B4/(1-D4*B4)))))))</f>
        <v>1.3094597956607359</v>
      </c>
      <c r="D14" s="128">
        <f>C14*D4*C13</f>
        <v>1.3092136183976497</v>
      </c>
      <c r="E14" s="1">
        <f>D14*D4*C12</f>
        <v>1.3084183077844611</v>
      </c>
      <c r="F14" s="1">
        <f>E14*D4*C11</f>
        <v>1.3058489438898595</v>
      </c>
      <c r="G14" s="1">
        <f>F14*D4*C10</f>
        <v>1.2975482488992591</v>
      </c>
      <c r="H14" s="1">
        <f>G14*D4*C9</f>
        <v>1.2707316747768909</v>
      </c>
      <c r="I14" s="1">
        <f>H14*D4*C8</f>
        <v>1.1840969232922731</v>
      </c>
      <c r="J14" s="1">
        <f>I14*D4</f>
        <v>0.90421105380902922</v>
      </c>
      <c r="K14" s="1">
        <f>J14*D4</f>
        <v>0.6904820152367086</v>
      </c>
      <c r="L14" s="1"/>
      <c r="M14" s="219"/>
      <c r="N14" s="236">
        <f>B14+K14</f>
        <v>1.0000000000000175</v>
      </c>
      <c r="P14">
        <f t="shared" si="4"/>
        <v>0.23637074294986682</v>
      </c>
      <c r="Q14">
        <f t="shared" si="4"/>
        <v>0.76362925705013496</v>
      </c>
      <c r="R14">
        <f t="shared" si="4"/>
        <v>1.2680443423537839</v>
      </c>
      <c r="S14">
        <f>A14*$J$4</f>
        <v>48.872272451208637</v>
      </c>
      <c r="T14" s="98">
        <f>SUM(C14:J14)</f>
        <v>9.8895285665101582</v>
      </c>
      <c r="U14" s="239">
        <f>B14</f>
        <v>0.30951798476330894</v>
      </c>
      <c r="V14" s="97">
        <f>K14</f>
        <v>0.6904820152367086</v>
      </c>
      <c r="W14" s="158">
        <f>B14-K14</f>
        <v>-0.38096403047339966</v>
      </c>
      <c r="X14" s="9">
        <f t="shared" si="0"/>
        <v>0.3924825294358586</v>
      </c>
      <c r="Y14" s="98">
        <f t="shared" si="1"/>
        <v>33.745425171308014</v>
      </c>
      <c r="Z14" s="223">
        <f t="shared" si="2"/>
        <v>-33.352942641872154</v>
      </c>
      <c r="AA14">
        <f>$A$6^A14</f>
        <v>16777216</v>
      </c>
      <c r="AB14">
        <f>SUM(AA7:AA14)</f>
        <v>19173960</v>
      </c>
      <c r="AC14">
        <f t="shared" si="3"/>
        <v>-1.7394916147667021E-6</v>
      </c>
    </row>
    <row r="15" spans="1:29" x14ac:dyDescent="0.25">
      <c r="A15" s="98">
        <v>9</v>
      </c>
      <c r="B15" s="97">
        <f>C15*B4</f>
        <v>0.30953042124025637</v>
      </c>
      <c r="C15" s="97">
        <f>1/(1-D4*B4/(1-D4*B4/(1-D4*B4/(1-D4*B4/(1-D4*B4/(1-D4*B4/(1-D4*B4/(1-D4*B4))))))))</f>
        <v>1.3095124099428261</v>
      </c>
      <c r="D15" s="128">
        <f>C15*D4*C14</f>
        <v>1.3094362105908863</v>
      </c>
      <c r="E15" s="1">
        <f>D15*D4*C13</f>
        <v>1.3091900377617722</v>
      </c>
      <c r="F15" s="1">
        <f>E15*D4*C12</f>
        <v>1.3083947414731596</v>
      </c>
      <c r="G15" s="1">
        <f>F15*D4*C11</f>
        <v>1.3058254238561351</v>
      </c>
      <c r="H15" s="1">
        <f>G15*D4*C10</f>
        <v>1.297524878371821</v>
      </c>
      <c r="I15" s="1">
        <f>H15*D4*C9</f>
        <v>1.2707087872507452</v>
      </c>
      <c r="J15" s="1">
        <f>I15*D4*C8</f>
        <v>1.1840755961704041</v>
      </c>
      <c r="K15" s="1">
        <f>J15*D4</f>
        <v>0.90419476779480135</v>
      </c>
      <c r="L15" s="1">
        <f>K15*D4</f>
        <v>0.69046957875976345</v>
      </c>
      <c r="M15" s="219"/>
      <c r="N15" s="236">
        <f>B15+L15</f>
        <v>1.0000000000000198</v>
      </c>
      <c r="P15">
        <f t="shared" si="4"/>
        <v>0.23637074294986682</v>
      </c>
      <c r="Q15">
        <f t="shared" si="4"/>
        <v>0.76362925705013496</v>
      </c>
      <c r="R15">
        <f t="shared" si="4"/>
        <v>1.2680443423537839</v>
      </c>
      <c r="S15">
        <f>A15*$J$4</f>
        <v>54.981306507609716</v>
      </c>
      <c r="T15" s="98">
        <f>SUM(C15:K15)</f>
        <v>11.19886285321255</v>
      </c>
      <c r="U15" s="239">
        <f>B15</f>
        <v>0.30953042124025637</v>
      </c>
      <c r="V15" s="97">
        <f>L15</f>
        <v>0.69046957875976345</v>
      </c>
      <c r="W15" s="158">
        <f>B15-L15</f>
        <v>-0.38093915751950708</v>
      </c>
      <c r="X15" s="9">
        <f t="shared" si="0"/>
        <v>0.39249829944009063</v>
      </c>
      <c r="Y15" s="98">
        <f t="shared" si="1"/>
        <v>37.96291954397072</v>
      </c>
      <c r="Z15" s="223">
        <f t="shared" si="2"/>
        <v>-37.570421244530628</v>
      </c>
      <c r="AA15">
        <f>$A$6^A15</f>
        <v>134217728</v>
      </c>
      <c r="AB15">
        <f>SUM(AA7:AA15)</f>
        <v>153391688</v>
      </c>
      <c r="AC15">
        <f t="shared" si="3"/>
        <v>-2.4493127192479053E-7</v>
      </c>
    </row>
    <row r="16" spans="1:29" ht="16.5" thickBot="1" x14ac:dyDescent="0.3">
      <c r="A16" s="99">
        <v>10</v>
      </c>
      <c r="B16" s="129">
        <f>C16*B4</f>
        <v>0.30953427068674344</v>
      </c>
      <c r="C16" s="129">
        <f>1/(1-D4*B4/(1-D4*B4/(1-D4*B4/(1-D4*B4/(1-D4*B4/(1-D4*B4/(1-D4*B4/(1-D4*B4/(1-D4*B4)))))))))</f>
        <v>1.3095286955729299</v>
      </c>
      <c r="D16" s="136">
        <f>C16*D4*C15</f>
        <v>1.3095051092621035</v>
      </c>
      <c r="E16" s="109">
        <f>D16*D4*C14</f>
        <v>1.3094289103349839</v>
      </c>
      <c r="F16" s="109">
        <f>E16*D4*C13</f>
        <v>1.3091827388783113</v>
      </c>
      <c r="G16" s="109">
        <f>F16*D4*C12</f>
        <v>1.3083874470235659</v>
      </c>
      <c r="H16" s="109">
        <f>G16*D4*C11</f>
        <v>1.3058181437307796</v>
      </c>
      <c r="I16" s="109">
        <f>H16*D4*C10</f>
        <v>1.2975176445229513</v>
      </c>
      <c r="J16" s="109">
        <f>I16*D4*C9</f>
        <v>1.2707017029046355</v>
      </c>
      <c r="K16" s="109">
        <f>J16*D4*C8</f>
        <v>1.1840689948141945</v>
      </c>
      <c r="L16" s="109">
        <f>K16*D4</f>
        <v>0.90418972680606347</v>
      </c>
      <c r="M16" s="221">
        <f>L16*D4</f>
        <v>0.69046572931327876</v>
      </c>
      <c r="N16" s="237">
        <f>B16+M16</f>
        <v>1.0000000000000222</v>
      </c>
      <c r="P16">
        <f t="shared" si="4"/>
        <v>0.23637074294986682</v>
      </c>
      <c r="Q16">
        <f t="shared" si="4"/>
        <v>0.76362925705013496</v>
      </c>
      <c r="R16">
        <f t="shared" si="4"/>
        <v>1.2680443423537839</v>
      </c>
      <c r="S16">
        <f>A16*$J$4</f>
        <v>61.090340564010795</v>
      </c>
      <c r="T16" s="99">
        <f>SUM(C16:L16)</f>
        <v>12.508329113850518</v>
      </c>
      <c r="U16" s="415">
        <f>B16</f>
        <v>0.30953427068674344</v>
      </c>
      <c r="V16" s="129">
        <f>M16</f>
        <v>0.69046572931327876</v>
      </c>
      <c r="W16" s="159">
        <f>B16-M16</f>
        <v>-0.38093145862653532</v>
      </c>
      <c r="X16" s="10">
        <f t="shared" si="0"/>
        <v>0.3925031807089297</v>
      </c>
      <c r="Y16" s="99">
        <f t="shared" si="1"/>
        <v>42.180786551526289</v>
      </c>
      <c r="Z16" s="224">
        <f t="shared" si="2"/>
        <v>-41.788283370817361</v>
      </c>
      <c r="AA16">
        <f>$A$6^A16</f>
        <v>1073741824</v>
      </c>
      <c r="AB16">
        <f>SUM(AA7:AA16)</f>
        <v>1227133512</v>
      </c>
      <c r="AC16">
        <f t="shared" si="3"/>
        <v>-3.4053575232176822E-8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17" priority="13" operator="lessThanOrEqual">
      <formula>0</formula>
    </cfRule>
    <cfRule type="cellIs" dxfId="16" priority="14" operator="greaterThan">
      <formula>0</formula>
    </cfRule>
  </conditionalFormatting>
  <conditionalFormatting sqref="X7:Y16">
    <cfRule type="cellIs" dxfId="15" priority="1" operator="lessThanOrEqual">
      <formula>0</formula>
    </cfRule>
    <cfRule type="cellIs" dxfId="14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A89A-3C8D-D649-B3D3-617CB65D7BD5}">
  <sheetPr codeName="Sheet56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Analysis!W61</f>
        <v>0.23983680534497062</v>
      </c>
      <c r="C2" s="133" t="s">
        <v>123</v>
      </c>
      <c r="D2" s="138">
        <f>Analysis!X61</f>
        <v>0.76016319465503157</v>
      </c>
      <c r="E2" t="s">
        <v>93</v>
      </c>
      <c r="F2">
        <f>B2+D2</f>
        <v>1.0000000000000022</v>
      </c>
      <c r="G2" s="133" t="s">
        <v>46</v>
      </c>
      <c r="H2" s="138">
        <f>Analysis!Z61</f>
        <v>1.2866385251849848</v>
      </c>
      <c r="I2" t="s">
        <v>142</v>
      </c>
      <c r="J2" s="149">
        <f>Analysis!AA61</f>
        <v>6.8414687518952846</v>
      </c>
      <c r="K2" t="s">
        <v>47</v>
      </c>
      <c r="L2" s="149">
        <f>H2*B2-J2*D2</f>
        <v>-4.8920494690591605</v>
      </c>
      <c r="N2"/>
      <c r="O2"/>
    </row>
    <row r="4" spans="1:29" x14ac:dyDescent="0.25">
      <c r="A4" t="s">
        <v>120</v>
      </c>
      <c r="B4">
        <f>$B$2</f>
        <v>0.23983680534497062</v>
      </c>
      <c r="C4" t="s">
        <v>121</v>
      </c>
      <c r="D4">
        <f>$D$2</f>
        <v>0.76016319465503157</v>
      </c>
      <c r="E4" t="s">
        <v>129</v>
      </c>
      <c r="F4">
        <f>D4+B4</f>
        <v>1.0000000000000022</v>
      </c>
      <c r="G4" t="s">
        <v>46</v>
      </c>
      <c r="H4">
        <f>H2</f>
        <v>1.2866385251849848</v>
      </c>
      <c r="I4" t="s">
        <v>142</v>
      </c>
      <c r="J4">
        <f>J2</f>
        <v>6.8414687518952846</v>
      </c>
      <c r="K4" t="s">
        <v>47</v>
      </c>
      <c r="L4">
        <f>B4*H4-D4*J4</f>
        <v>-4.8920494690591605</v>
      </c>
    </row>
    <row r="5" spans="1:29" ht="16.5" thickBot="1" x14ac:dyDescent="0.3"/>
    <row r="6" spans="1:29" ht="16.5" thickBot="1" x14ac:dyDescent="0.3">
      <c r="A6" s="102">
        <v>9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0.23983680534497062</v>
      </c>
      <c r="C7" s="95">
        <v>1</v>
      </c>
      <c r="D7" s="22">
        <f>C7*D4</f>
        <v>0.76016319465503157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1.0000000000000022</v>
      </c>
      <c r="P7">
        <f>B4</f>
        <v>0.23983680534497062</v>
      </c>
      <c r="Q7">
        <f>D4</f>
        <v>0.76016319465503157</v>
      </c>
      <c r="R7">
        <f>H4</f>
        <v>1.2866385251849848</v>
      </c>
      <c r="S7">
        <f>A7*$J$4</f>
        <v>6.8414687518952846</v>
      </c>
      <c r="T7" s="239">
        <f>SUM(C7)</f>
        <v>1</v>
      </c>
      <c r="U7" s="100">
        <f>B7</f>
        <v>0.23983680534497062</v>
      </c>
      <c r="V7" s="95">
        <f>D7</f>
        <v>0.76016319465503157</v>
      </c>
      <c r="W7" s="157">
        <f>B7-D7</f>
        <v>-0.52032638931006092</v>
      </c>
      <c r="X7" s="57">
        <f>U7*R7</f>
        <v>0.30858327351413128</v>
      </c>
      <c r="Y7" s="100">
        <f>S7*V7</f>
        <v>5.2006327425732914</v>
      </c>
      <c r="Z7" s="222">
        <f>X7-Y7</f>
        <v>-4.8920494690591605</v>
      </c>
      <c r="AA7">
        <f>$A$6^A7</f>
        <v>9</v>
      </c>
      <c r="AB7">
        <f>SUM(AA7)</f>
        <v>9</v>
      </c>
      <c r="AC7">
        <f>Z7/AB7</f>
        <v>-0.54356105211768446</v>
      </c>
    </row>
    <row r="8" spans="1:29" x14ac:dyDescent="0.25">
      <c r="A8" s="98">
        <v>2</v>
      </c>
      <c r="B8" s="97">
        <f>C8*B4</f>
        <v>0.29331201897919285</v>
      </c>
      <c r="C8" s="97">
        <f>1/(1-B4*D4)</f>
        <v>1.2229650013779405</v>
      </c>
      <c r="D8" s="128">
        <f>C8*D4</f>
        <v>0.92965298239875038</v>
      </c>
      <c r="E8" s="1">
        <f>D8*D4</f>
        <v>0.70668798102081187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1.0000000000000047</v>
      </c>
      <c r="P8">
        <f>P7</f>
        <v>0.23983680534497062</v>
      </c>
      <c r="Q8">
        <f>Q7</f>
        <v>0.76016319465503157</v>
      </c>
      <c r="R8">
        <f>R7</f>
        <v>1.2866385251849848</v>
      </c>
      <c r="S8">
        <f>A8*$J$4</f>
        <v>13.682937503790569</v>
      </c>
      <c r="T8" s="98">
        <f>SUM(C8:D8)</f>
        <v>2.152617983776691</v>
      </c>
      <c r="U8" s="239">
        <f>B8</f>
        <v>0.29331201897919285</v>
      </c>
      <c r="V8" s="97">
        <f>E8</f>
        <v>0.70668798102081187</v>
      </c>
      <c r="W8" s="158">
        <f>B8-E8</f>
        <v>-0.41337596204161903</v>
      </c>
      <c r="X8" s="9">
        <f t="shared" ref="X8:X16" si="0">U8*R8</f>
        <v>0.37738654351841894</v>
      </c>
      <c r="Y8" s="98">
        <f t="shared" ref="Y8:Y16" si="1">S8*V8</f>
        <v>9.6695674789877053</v>
      </c>
      <c r="Z8" s="223">
        <f t="shared" ref="Z8:Z16" si="2">X8-Y8</f>
        <v>-9.2921809354692861</v>
      </c>
      <c r="AA8">
        <f>$A$6^A8</f>
        <v>81</v>
      </c>
      <c r="AB8">
        <f>SUM(AA7:AA8)</f>
        <v>90</v>
      </c>
      <c r="AC8">
        <f t="shared" ref="AC8:AC16" si="3">Z8/AB8</f>
        <v>-0.10324645483854762</v>
      </c>
    </row>
    <row r="9" spans="1:29" x14ac:dyDescent="0.25">
      <c r="A9" s="98">
        <v>3</v>
      </c>
      <c r="B9" s="97">
        <f>C9*B4</f>
        <v>0.30865637425634718</v>
      </c>
      <c r="C9" s="97">
        <f>1/(1-D4*B4/(1-D4*B4))</f>
        <v>1.286943318863798</v>
      </c>
      <c r="D9" s="128">
        <f>C9*D4*C8</f>
        <v>1.1964106945598756</v>
      </c>
      <c r="E9" s="1">
        <f>D9*(D4)</f>
        <v>0.90946737569608027</v>
      </c>
      <c r="F9" s="1">
        <f>E9*D4</f>
        <v>0.69134362574366015</v>
      </c>
      <c r="G9" s="1"/>
      <c r="H9" s="1"/>
      <c r="I9" s="1"/>
      <c r="J9" s="1"/>
      <c r="K9" s="1"/>
      <c r="L9" s="1"/>
      <c r="M9" s="219"/>
      <c r="N9" s="236">
        <f>B9+F9</f>
        <v>1.0000000000000073</v>
      </c>
      <c r="P9">
        <f t="shared" ref="P9:S16" si="4">P8</f>
        <v>0.23983680534497062</v>
      </c>
      <c r="Q9">
        <f t="shared" si="4"/>
        <v>0.76016319465503157</v>
      </c>
      <c r="R9">
        <f t="shared" si="4"/>
        <v>1.2866385251849848</v>
      </c>
      <c r="S9">
        <f>A9*$J$4</f>
        <v>20.524406255685854</v>
      </c>
      <c r="T9" s="98">
        <f>SUM(C9:E9)</f>
        <v>3.3928213891197538</v>
      </c>
      <c r="U9" s="239">
        <f>B9</f>
        <v>0.30865637425634718</v>
      </c>
      <c r="V9" s="97">
        <f>F9</f>
        <v>0.69134362574366015</v>
      </c>
      <c r="W9" s="158">
        <f>B9-F9</f>
        <v>-0.38268725148731297</v>
      </c>
      <c r="X9" s="9">
        <f t="shared" si="0"/>
        <v>0.39712918216213122</v>
      </c>
      <c r="Y9" s="98">
        <f t="shared" si="1"/>
        <v>14.189417437041717</v>
      </c>
      <c r="Z9" s="223">
        <f t="shared" si="2"/>
        <v>-13.792288254879587</v>
      </c>
      <c r="AA9">
        <f>$A$6^A9</f>
        <v>729</v>
      </c>
      <c r="AB9">
        <f>SUM(AA7:AA9)</f>
        <v>819</v>
      </c>
      <c r="AC9">
        <f t="shared" si="3"/>
        <v>-1.6840400799608773E-2</v>
      </c>
    </row>
    <row r="10" spans="1:29" x14ac:dyDescent="0.25">
      <c r="A10" s="98">
        <v>4</v>
      </c>
      <c r="B10" s="97">
        <f>C10*B4</f>
        <v>0.31336028262866777</v>
      </c>
      <c r="C10" s="97">
        <f>1/(1-D4*B4/(1-D4*B4/(1-D4*B4)))</f>
        <v>1.3065562734541274</v>
      </c>
      <c r="D10" s="128">
        <f>C10*D4*C9</f>
        <v>1.2781869447151391</v>
      </c>
      <c r="E10" s="1">
        <f>D10*D4*C8</f>
        <v>1.1882703052175756</v>
      </c>
      <c r="F10" s="1">
        <f>E10*D4</f>
        <v>0.90327935132790171</v>
      </c>
      <c r="G10" s="1">
        <f>F10*D4</f>
        <v>0.68663971737134244</v>
      </c>
      <c r="H10" s="1"/>
      <c r="I10" s="1"/>
      <c r="J10" s="1"/>
      <c r="K10" s="1"/>
      <c r="L10" s="1"/>
      <c r="M10" s="219"/>
      <c r="N10" s="236">
        <f>B10+G10</f>
        <v>1.0000000000000102</v>
      </c>
      <c r="P10">
        <f t="shared" si="4"/>
        <v>0.23983680534497062</v>
      </c>
      <c r="Q10">
        <f t="shared" si="4"/>
        <v>0.76016319465503157</v>
      </c>
      <c r="R10">
        <f t="shared" si="4"/>
        <v>1.2866385251849848</v>
      </c>
      <c r="S10">
        <f>A10*$J$4</f>
        <v>27.365875007581138</v>
      </c>
      <c r="T10" s="98">
        <f>SUM(C10:F10)</f>
        <v>4.6762928747147434</v>
      </c>
      <c r="U10" s="239">
        <f>B10</f>
        <v>0.31336028262866777</v>
      </c>
      <c r="V10" s="97">
        <f>G10</f>
        <v>0.68663971737134244</v>
      </c>
      <c r="W10" s="158">
        <f>B10-G10</f>
        <v>-0.37327943474267467</v>
      </c>
      <c r="X10" s="9">
        <f t="shared" si="0"/>
        <v>0.40318141189289913</v>
      </c>
      <c r="Y10" s="98">
        <f t="shared" si="1"/>
        <v>18.790496680824997</v>
      </c>
      <c r="Z10" s="223">
        <f t="shared" si="2"/>
        <v>-18.387315268932099</v>
      </c>
      <c r="AA10">
        <f>$A$6^A10</f>
        <v>6561</v>
      </c>
      <c r="AB10">
        <f>SUM(AA7:AA10)</f>
        <v>7380</v>
      </c>
      <c r="AC10">
        <f t="shared" si="3"/>
        <v>-2.4915061340016393E-3</v>
      </c>
    </row>
    <row r="11" spans="1:29" x14ac:dyDescent="0.25">
      <c r="A11" s="98">
        <v>5</v>
      </c>
      <c r="B11" s="97">
        <f>C11*B4</f>
        <v>0.31483114317098121</v>
      </c>
      <c r="C11" s="97">
        <f>1/(1-D4*B4/(1-D4*B4/(1-D4*B4/(1-D4*B4))))</f>
        <v>1.3126890291844158</v>
      </c>
      <c r="D11" s="128">
        <f>C11*D4*C10</f>
        <v>1.3037574809865304</v>
      </c>
      <c r="E11" s="1">
        <f>D11*D4*C9</f>
        <v>1.2754489225834231</v>
      </c>
      <c r="F11" s="1">
        <f>E11*D4*C8</f>
        <v>1.1857248947769521</v>
      </c>
      <c r="G11" s="1">
        <f>F11*D4</f>
        <v>0.90134442399564907</v>
      </c>
      <c r="H11" s="1">
        <f>G11*D4</f>
        <v>0.68516885682903195</v>
      </c>
      <c r="I11" s="1"/>
      <c r="J11" s="1"/>
      <c r="K11" s="1"/>
      <c r="L11" s="1"/>
      <c r="M11" s="219"/>
      <c r="N11" s="236">
        <f>B11+H11</f>
        <v>1.0000000000000131</v>
      </c>
      <c r="P11">
        <f t="shared" si="4"/>
        <v>0.23983680534497062</v>
      </c>
      <c r="Q11">
        <f t="shared" si="4"/>
        <v>0.76016319465503157</v>
      </c>
      <c r="R11">
        <f t="shared" si="4"/>
        <v>1.2866385251849848</v>
      </c>
      <c r="S11">
        <f>A11*$J$4</f>
        <v>34.207343759476423</v>
      </c>
      <c r="T11" s="98">
        <f>SUM(C11:G11)</f>
        <v>5.9789647515269699</v>
      </c>
      <c r="U11" s="239">
        <f>B11</f>
        <v>0.31483114317098121</v>
      </c>
      <c r="V11" s="97">
        <f>H11</f>
        <v>0.68516885682903195</v>
      </c>
      <c r="W11" s="158">
        <f>B11-H11</f>
        <v>-0.37033771365805074</v>
      </c>
      <c r="X11" s="9">
        <f t="shared" si="0"/>
        <v>0.40507387773181408</v>
      </c>
      <c r="Y11" s="98">
        <f t="shared" si="1"/>
        <v>23.437806618838181</v>
      </c>
      <c r="Z11" s="223">
        <f t="shared" si="2"/>
        <v>-23.032732741106368</v>
      </c>
      <c r="AA11">
        <f>$A$6^A11</f>
        <v>59049</v>
      </c>
      <c r="AB11">
        <f>SUM(AA7:AA11)</f>
        <v>66429</v>
      </c>
      <c r="AC11">
        <f t="shared" si="3"/>
        <v>-3.4672707313231223E-4</v>
      </c>
    </row>
    <row r="12" spans="1:29" x14ac:dyDescent="0.25">
      <c r="A12" s="98">
        <v>6</v>
      </c>
      <c r="B12" s="97">
        <f>C12*B4</f>
        <v>0.31529390311975036</v>
      </c>
      <c r="C12" s="97">
        <f>1/(1-D4*B4/(1-D4*B4/(1-D4*B4/(1-D4*B4/(1-D4*B4)))))</f>
        <v>1.3146185076399997</v>
      </c>
      <c r="D12" s="128">
        <f>C12*D4*C11</f>
        <v>1.3118024449477901</v>
      </c>
      <c r="E12" s="1">
        <f>D12*D4*C10</f>
        <v>1.3028769290771847</v>
      </c>
      <c r="F12" s="1">
        <f>E12*D4*C9</f>
        <v>1.2745874901464609</v>
      </c>
      <c r="G12" s="1">
        <f>F12*D4*C8</f>
        <v>1.1849240615427952</v>
      </c>
      <c r="H12" s="1">
        <f>G12*D4</f>
        <v>0.90073566004598637</v>
      </c>
      <c r="I12" s="1">
        <f>H12*D4</f>
        <v>0.68470609688026551</v>
      </c>
      <c r="J12" s="1"/>
      <c r="K12" s="1"/>
      <c r="L12" s="1"/>
      <c r="M12" s="219"/>
      <c r="N12" s="236">
        <f>B12+I12</f>
        <v>1.000000000000016</v>
      </c>
      <c r="P12">
        <f t="shared" si="4"/>
        <v>0.23983680534497062</v>
      </c>
      <c r="Q12">
        <f t="shared" si="4"/>
        <v>0.76016319465503157</v>
      </c>
      <c r="R12">
        <f t="shared" si="4"/>
        <v>1.2866385251849848</v>
      </c>
      <c r="S12">
        <f>A12*$J$4</f>
        <v>41.048812511371708</v>
      </c>
      <c r="T12" s="98">
        <f>SUM(C12:H12)</f>
        <v>7.2895450934002159</v>
      </c>
      <c r="U12" s="239">
        <f>B12</f>
        <v>0.31529390311975036</v>
      </c>
      <c r="V12" s="97">
        <f>I12</f>
        <v>0.68470609688026551</v>
      </c>
      <c r="W12" s="158">
        <f>B12-I12</f>
        <v>-0.36941219376051515</v>
      </c>
      <c r="X12" s="9">
        <f t="shared" si="0"/>
        <v>0.4056692825098131</v>
      </c>
      <c r="Y12" s="98">
        <f t="shared" si="1"/>
        <v>28.106372196231131</v>
      </c>
      <c r="Z12" s="223">
        <f t="shared" si="2"/>
        <v>-27.700702913721319</v>
      </c>
      <c r="AA12">
        <f>$A$6^A12</f>
        <v>531441</v>
      </c>
      <c r="AB12">
        <f>SUM(AA7:AA12)</f>
        <v>597870</v>
      </c>
      <c r="AC12">
        <f t="shared" si="3"/>
        <v>-4.6332317918144944E-5</v>
      </c>
    </row>
    <row r="13" spans="1:29" x14ac:dyDescent="0.25">
      <c r="A13" s="98">
        <v>7</v>
      </c>
      <c r="B13" s="97">
        <f>C13*B4</f>
        <v>0.31543977742555801</v>
      </c>
      <c r="C13" s="97">
        <f>1/(1-D4*B4/(1-D4*B4/(1-D4*B4/(1-D4*B4/(1-D4*B4/(1-D4*B4))))))</f>
        <v>1.3152267308257521</v>
      </c>
      <c r="D13" s="128">
        <f>C13*D4*C12</f>
        <v>1.314338432636909</v>
      </c>
      <c r="E13" s="1">
        <f>D13*D4*C11</f>
        <v>1.3115229698972808</v>
      </c>
      <c r="F13" s="1">
        <f>E13*D4*C10</f>
        <v>1.3025993555774831</v>
      </c>
      <c r="G13" s="1">
        <f>F13*D4*C9</f>
        <v>1.274315943615534</v>
      </c>
      <c r="H13" s="1">
        <f>G13*D4*C8</f>
        <v>1.184671617500459</v>
      </c>
      <c r="I13" s="1">
        <f>H13*D4</f>
        <v>0.90054376137629255</v>
      </c>
      <c r="J13" s="1">
        <f>I13*D4</f>
        <v>0.68456022257446103</v>
      </c>
      <c r="K13" s="1"/>
      <c r="L13" s="1"/>
      <c r="M13" s="219"/>
      <c r="N13" s="236">
        <f>B13+J13</f>
        <v>1.0000000000000191</v>
      </c>
      <c r="P13">
        <f t="shared" si="4"/>
        <v>0.23983680534497062</v>
      </c>
      <c r="Q13">
        <f t="shared" si="4"/>
        <v>0.76016319465503157</v>
      </c>
      <c r="R13">
        <f t="shared" si="4"/>
        <v>1.2866385251849848</v>
      </c>
      <c r="S13">
        <f>A13*$J$4</f>
        <v>47.890281263266992</v>
      </c>
      <c r="T13" s="98">
        <f>SUM(C13:I13)</f>
        <v>8.603218811429711</v>
      </c>
      <c r="U13" s="239">
        <f>B13</f>
        <v>0.31543977742555801</v>
      </c>
      <c r="V13" s="97">
        <f>J13</f>
        <v>0.68456022257446103</v>
      </c>
      <c r="W13" s="158">
        <f>B13-J13</f>
        <v>-0.36912044514890302</v>
      </c>
      <c r="X13" s="9">
        <f t="shared" si="0"/>
        <v>0.40585697001149984</v>
      </c>
      <c r="Y13" s="98">
        <f t="shared" si="1"/>
        <v>32.783781600735594</v>
      </c>
      <c r="Z13" s="223">
        <f t="shared" si="2"/>
        <v>-32.377924630724095</v>
      </c>
      <c r="AA13">
        <f>$A$6^A13</f>
        <v>4782969</v>
      </c>
      <c r="AB13">
        <f>SUM(AA7:AA13)</f>
        <v>5380839</v>
      </c>
      <c r="AC13">
        <f t="shared" si="3"/>
        <v>-6.0172632243269305E-6</v>
      </c>
    </row>
    <row r="14" spans="1:29" x14ac:dyDescent="0.25">
      <c r="A14" s="98">
        <v>8</v>
      </c>
      <c r="B14" s="97">
        <f>C14*B4</f>
        <v>0.3154857888913295</v>
      </c>
      <c r="C14" s="97">
        <f>1/(1-D4*B4/(1-D4*B4/(1-D4*B4/(1-D4*B4/(1-D4*B4/(1-D4*B4/(1-D4*B4)))))))</f>
        <v>1.3154185757167201</v>
      </c>
      <c r="D14" s="128">
        <f>C14*D4*C13</f>
        <v>1.315138330261846</v>
      </c>
      <c r="E14" s="1">
        <f>D14*D4*C12</f>
        <v>1.314250091778344</v>
      </c>
      <c r="F14" s="1">
        <f>E14*D4*C11</f>
        <v>1.3114348182749045</v>
      </c>
      <c r="G14" s="1">
        <f>F14*D4*C10</f>
        <v>1.302511803739554</v>
      </c>
      <c r="H14" s="1">
        <f>G14*D4*C9</f>
        <v>1.2742302927955116</v>
      </c>
      <c r="I14" s="1">
        <f>H14*D4*C8</f>
        <v>1.1845919919601802</v>
      </c>
      <c r="J14" s="1">
        <f>I14*D4</f>
        <v>0.90048323297121802</v>
      </c>
      <c r="K14" s="1">
        <f>J14*D4</f>
        <v>0.68451421110869215</v>
      </c>
      <c r="L14" s="1"/>
      <c r="M14" s="219"/>
      <c r="N14" s="236">
        <f>B14+K14</f>
        <v>1.0000000000000218</v>
      </c>
      <c r="P14">
        <f t="shared" si="4"/>
        <v>0.23983680534497062</v>
      </c>
      <c r="Q14">
        <f t="shared" si="4"/>
        <v>0.76016319465503157</v>
      </c>
      <c r="R14">
        <f t="shared" si="4"/>
        <v>1.2866385251849848</v>
      </c>
      <c r="S14">
        <f>A14*$J$4</f>
        <v>54.731750015162277</v>
      </c>
      <c r="T14" s="98">
        <f>SUM(C14:J14)</f>
        <v>9.9180591374982789</v>
      </c>
      <c r="U14" s="239">
        <f>B14</f>
        <v>0.3154857888913295</v>
      </c>
      <c r="V14" s="97">
        <f>K14</f>
        <v>0.68451421110869215</v>
      </c>
      <c r="W14" s="158">
        <f>B14-K14</f>
        <v>-0.36902842221736265</v>
      </c>
      <c r="X14" s="9">
        <f t="shared" si="0"/>
        <v>0.40591617013596165</v>
      </c>
      <c r="Y14" s="98">
        <f t="shared" si="1"/>
        <v>37.464660684226956</v>
      </c>
      <c r="Z14" s="223">
        <f t="shared" si="2"/>
        <v>-37.058744514090996</v>
      </c>
      <c r="AA14">
        <f>$A$6^A14</f>
        <v>43046721</v>
      </c>
      <c r="AB14">
        <f>SUM(AA7:AA14)</f>
        <v>48427560</v>
      </c>
      <c r="AC14">
        <f t="shared" si="3"/>
        <v>-7.6524079499547363E-7</v>
      </c>
    </row>
    <row r="15" spans="1:29" x14ac:dyDescent="0.25">
      <c r="A15" s="98">
        <v>9</v>
      </c>
      <c r="B15" s="97">
        <f>C15*B4</f>
        <v>0.31550030454708411</v>
      </c>
      <c r="C15" s="97">
        <f>1/(1-D4*B4/(1-D4*B4/(1-D4*B4/(1-D4*B4/(1-D4*B4/(1-D4*B4/(1-D4*B4/(1-D4*B4))))))))</f>
        <v>1.315479098770026</v>
      </c>
      <c r="D15" s="128">
        <f>C15*D4*C14</f>
        <v>1.3153906812436691</v>
      </c>
      <c r="E15" s="1">
        <f>D15*D4*C13</f>
        <v>1.3151104417316177</v>
      </c>
      <c r="F15" s="1">
        <f>E15*D4*C12</f>
        <v>1.314222222083903</v>
      </c>
      <c r="G15" s="1">
        <f>F15*D4*C11</f>
        <v>1.3114070082805258</v>
      </c>
      <c r="H15" s="1">
        <f>G15*D4*C10</f>
        <v>1.3024841829646323</v>
      </c>
      <c r="I15" s="1">
        <f>H15*D4*C9</f>
        <v>1.2742032717520058</v>
      </c>
      <c r="J15" s="1">
        <f>I15*D4*C8</f>
        <v>1.1845668717664974</v>
      </c>
      <c r="K15" s="1">
        <f>J15*D4</f>
        <v>0.9004641375245378</v>
      </c>
      <c r="L15" s="1">
        <f>K15*D4</f>
        <v>0.68449969545294032</v>
      </c>
      <c r="M15" s="219"/>
      <c r="N15" s="236">
        <f>B15+L15</f>
        <v>1.0000000000000244</v>
      </c>
      <c r="P15">
        <f t="shared" si="4"/>
        <v>0.23983680534497062</v>
      </c>
      <c r="Q15">
        <f t="shared" si="4"/>
        <v>0.76016319465503157</v>
      </c>
      <c r="R15">
        <f t="shared" si="4"/>
        <v>1.2866385251849848</v>
      </c>
      <c r="S15">
        <f>A15*$J$4</f>
        <v>61.573218767057561</v>
      </c>
      <c r="T15" s="98">
        <f>SUM(C15:K15)</f>
        <v>11.233327916117414</v>
      </c>
      <c r="U15" s="239">
        <f>B15</f>
        <v>0.31550030454708411</v>
      </c>
      <c r="V15" s="97">
        <f>L15</f>
        <v>0.68449969545294032</v>
      </c>
      <c r="W15" s="158">
        <f>B15-L15</f>
        <v>-0.36899939090585621</v>
      </c>
      <c r="X15" s="9">
        <f t="shared" si="0"/>
        <v>0.40593484653787387</v>
      </c>
      <c r="Y15" s="98">
        <f t="shared" si="1"/>
        <v>42.146849494108167</v>
      </c>
      <c r="Z15" s="223">
        <f t="shared" si="2"/>
        <v>-41.740914647570293</v>
      </c>
      <c r="AA15">
        <f>$A$6^A15</f>
        <v>387420489</v>
      </c>
      <c r="AB15">
        <f>SUM(AA7:AA15)</f>
        <v>435848049</v>
      </c>
      <c r="AC15">
        <f t="shared" si="3"/>
        <v>-9.5769419510629246E-8</v>
      </c>
    </row>
    <row r="16" spans="1:29" ht="16.5" thickBot="1" x14ac:dyDescent="0.3">
      <c r="A16" s="99">
        <v>10</v>
      </c>
      <c r="B16" s="129">
        <f>C16*B4</f>
        <v>0.31550488421025485</v>
      </c>
      <c r="C16" s="129">
        <f>1/(1-D4*B4/(1-D4*B4/(1-D4*B4/(1-D4*B4/(1-D4*B4/(1-D4*B4/(1-D4*B4/(1-D4*B4/(1-D4*B4)))))))))</f>
        <v>1.3154981936840204</v>
      </c>
      <c r="D16" s="136">
        <f>C16*D4*C15</f>
        <v>1.3154702975226085</v>
      </c>
      <c r="E16" s="109">
        <f>D16*D4*C14</f>
        <v>1.3153818805878112</v>
      </c>
      <c r="F16" s="109">
        <f>E16*D4*C13</f>
        <v>1.3151016429507096</v>
      </c>
      <c r="G16" s="109">
        <f>F16*D4*C12</f>
        <v>1.3142134292456518</v>
      </c>
      <c r="H16" s="109">
        <f>G16*D4*C11</f>
        <v>1.3113982342775363</v>
      </c>
      <c r="I16" s="109">
        <f>H16*D4*C10</f>
        <v>1.3024754686600397</v>
      </c>
      <c r="J16" s="109">
        <f>I16*D4*C9</f>
        <v>1.2741947466615915</v>
      </c>
      <c r="K16" s="109">
        <f>J16*D4*C8</f>
        <v>1.1845589463907686</v>
      </c>
      <c r="L16" s="109">
        <f>K16*D4</f>
        <v>0.90045811294560496</v>
      </c>
      <c r="M16" s="221">
        <f>L16*D4</f>
        <v>0.68449511578977229</v>
      </c>
      <c r="N16" s="237">
        <f>B16+M16</f>
        <v>1.0000000000000271</v>
      </c>
      <c r="P16">
        <f t="shared" si="4"/>
        <v>0.23983680534497062</v>
      </c>
      <c r="Q16">
        <f t="shared" si="4"/>
        <v>0.76016319465503157</v>
      </c>
      <c r="R16">
        <f t="shared" si="4"/>
        <v>1.2866385251849848</v>
      </c>
      <c r="S16">
        <f>A16*$J$4</f>
        <v>68.414687518952846</v>
      </c>
      <c r="T16" s="99">
        <f>SUM(C16:L16)</f>
        <v>12.548750952926344</v>
      </c>
      <c r="U16" s="415">
        <f>B16</f>
        <v>0.31550488421025485</v>
      </c>
      <c r="V16" s="129">
        <f>M16</f>
        <v>0.68449511578977229</v>
      </c>
      <c r="W16" s="159">
        <f>B16-M16</f>
        <v>-0.36899023157951744</v>
      </c>
      <c r="X16" s="10">
        <f t="shared" si="0"/>
        <v>0.40594073890894172</v>
      </c>
      <c r="Y16" s="99">
        <f t="shared" si="1"/>
        <v>46.829519455006718</v>
      </c>
      <c r="Z16" s="224">
        <f t="shared" si="2"/>
        <v>-46.423578716097779</v>
      </c>
      <c r="AA16">
        <f>$A$6^A16</f>
        <v>3486784401</v>
      </c>
      <c r="AB16">
        <f>SUM(AA7:AA16)</f>
        <v>3922632450</v>
      </c>
      <c r="AC16">
        <f t="shared" si="3"/>
        <v>-1.1834802089626771E-8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13" priority="13" operator="lessThanOrEqual">
      <formula>0</formula>
    </cfRule>
    <cfRule type="cellIs" dxfId="12" priority="14" operator="greaterThan">
      <formula>0</formula>
    </cfRule>
  </conditionalFormatting>
  <conditionalFormatting sqref="X7:Y16">
    <cfRule type="cellIs" dxfId="11" priority="1" operator="lessThanOrEqual">
      <formula>0</formula>
    </cfRule>
    <cfRule type="cellIs" dxfId="10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717-D1C9-6346-84AE-5198E2AB8EAE}">
  <sheetPr codeName="Sheet57">
    <pageSetUpPr fitToPage="1"/>
  </sheetPr>
  <dimension ref="A2:AC29"/>
  <sheetViews>
    <sheetView zoomScale="90" zoomScaleNormal="90" workbookViewId="0"/>
  </sheetViews>
  <sheetFormatPr defaultColWidth="8.75" defaultRowHeight="15.75" x14ac:dyDescent="0.25"/>
  <cols>
    <col min="5" max="5" width="9.25" customWidth="1"/>
    <col min="13" max="13" width="8.875" customWidth="1"/>
    <col min="14" max="14" width="5.75" style="420" bestFit="1" customWidth="1"/>
    <col min="15" max="15" width="8.75" style="420"/>
  </cols>
  <sheetData>
    <row r="2" spans="1:29" x14ac:dyDescent="0.25">
      <c r="A2" s="133" t="s">
        <v>122</v>
      </c>
      <c r="B2" s="138">
        <f>Analysis!W62</f>
        <v>0.2422639410290621</v>
      </c>
      <c r="C2" s="133" t="s">
        <v>123</v>
      </c>
      <c r="D2" s="138">
        <f>Analysis!X62</f>
        <v>0.7577360589709401</v>
      </c>
      <c r="E2" t="s">
        <v>93</v>
      </c>
      <c r="F2">
        <f>B2+D2</f>
        <v>1.0000000000000022</v>
      </c>
      <c r="G2" s="133" t="s">
        <v>46</v>
      </c>
      <c r="H2" s="138">
        <f>Analysis!Z62</f>
        <v>1.29965923846755</v>
      </c>
      <c r="I2" t="s">
        <v>142</v>
      </c>
      <c r="J2" s="149">
        <f>Analysis!AA62</f>
        <v>7.577360589709401</v>
      </c>
      <c r="K2" t="s">
        <v>47</v>
      </c>
      <c r="L2" s="149">
        <f>H2*B2-J2*D2</f>
        <v>-5.4267787815421418</v>
      </c>
      <c r="N2"/>
      <c r="O2"/>
    </row>
    <row r="4" spans="1:29" x14ac:dyDescent="0.25">
      <c r="A4" t="s">
        <v>120</v>
      </c>
      <c r="B4">
        <f>$B$2</f>
        <v>0.2422639410290621</v>
      </c>
      <c r="C4" t="s">
        <v>121</v>
      </c>
      <c r="D4">
        <f>$D$2</f>
        <v>0.7577360589709401</v>
      </c>
      <c r="E4" t="s">
        <v>129</v>
      </c>
      <c r="F4">
        <f>D4+B4</f>
        <v>1.0000000000000022</v>
      </c>
      <c r="G4" t="s">
        <v>46</v>
      </c>
      <c r="H4">
        <f>H2</f>
        <v>1.29965923846755</v>
      </c>
      <c r="I4" t="s">
        <v>142</v>
      </c>
      <c r="J4">
        <f>J2</f>
        <v>7.577360589709401</v>
      </c>
      <c r="K4" t="s">
        <v>47</v>
      </c>
      <c r="L4">
        <f>B4*H4-D4*J4</f>
        <v>-5.4267787815421418</v>
      </c>
    </row>
    <row r="5" spans="1:29" ht="16.5" thickBot="1" x14ac:dyDescent="0.3"/>
    <row r="6" spans="1:29" ht="16.5" thickBot="1" x14ac:dyDescent="0.3">
      <c r="A6" s="102">
        <v>10</v>
      </c>
      <c r="B6" s="102">
        <v>1</v>
      </c>
      <c r="C6" s="137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17">
        <v>-10</v>
      </c>
      <c r="N6" s="425" t="s">
        <v>129</v>
      </c>
      <c r="P6" t="s">
        <v>310</v>
      </c>
      <c r="Q6" t="s">
        <v>307</v>
      </c>
      <c r="R6" t="s">
        <v>46</v>
      </c>
      <c r="S6" t="s">
        <v>142</v>
      </c>
      <c r="T6" s="259" t="s">
        <v>306</v>
      </c>
      <c r="U6" s="388" t="s">
        <v>310</v>
      </c>
      <c r="V6" s="388" t="s">
        <v>307</v>
      </c>
      <c r="W6" s="413" t="s">
        <v>48</v>
      </c>
      <c r="X6" s="469" t="s">
        <v>125</v>
      </c>
      <c r="Y6" s="468" t="s">
        <v>130</v>
      </c>
      <c r="Z6" s="414" t="s">
        <v>47</v>
      </c>
      <c r="AA6" t="s">
        <v>318</v>
      </c>
      <c r="AB6" s="420" t="s">
        <v>131</v>
      </c>
      <c r="AC6" s="420" t="s">
        <v>231</v>
      </c>
    </row>
    <row r="7" spans="1:29" x14ac:dyDescent="0.25">
      <c r="A7" s="100">
        <v>1</v>
      </c>
      <c r="B7" s="95">
        <f>C7*B4</f>
        <v>0.2422639410290621</v>
      </c>
      <c r="C7" s="95">
        <v>1</v>
      </c>
      <c r="D7" s="22">
        <f>C7*D4</f>
        <v>0.7577360589709401</v>
      </c>
      <c r="E7" s="2"/>
      <c r="F7" s="2"/>
      <c r="G7" s="2"/>
      <c r="H7" s="2"/>
      <c r="I7" s="2"/>
      <c r="J7" s="2"/>
      <c r="K7" s="2"/>
      <c r="L7" s="2"/>
      <c r="M7" s="218"/>
      <c r="N7" s="238">
        <f>B7+D7</f>
        <v>1.0000000000000022</v>
      </c>
      <c r="P7">
        <f>B4</f>
        <v>0.2422639410290621</v>
      </c>
      <c r="Q7">
        <f>D4</f>
        <v>0.7577360589709401</v>
      </c>
      <c r="R7">
        <f>H4</f>
        <v>1.29965923846755</v>
      </c>
      <c r="S7">
        <f>A7*$J$4</f>
        <v>7.577360589709401</v>
      </c>
      <c r="T7" s="239">
        <f>SUM(C7)</f>
        <v>1</v>
      </c>
      <c r="U7" s="100">
        <f>B7</f>
        <v>0.2422639410290621</v>
      </c>
      <c r="V7" s="95">
        <f>D7</f>
        <v>0.7577360589709401</v>
      </c>
      <c r="W7" s="157">
        <f>B7-D7</f>
        <v>-0.51547211794187797</v>
      </c>
      <c r="X7" s="57">
        <f>U7*R7</f>
        <v>0.31486056910597832</v>
      </c>
      <c r="Y7" s="100">
        <f>S7*V7</f>
        <v>5.7416393506481205</v>
      </c>
      <c r="Z7" s="222">
        <f>X7-Y7</f>
        <v>-5.4267787815421418</v>
      </c>
      <c r="AA7">
        <f>$A$6^A7</f>
        <v>10</v>
      </c>
      <c r="AB7">
        <f>SUM(AA7)</f>
        <v>10</v>
      </c>
      <c r="AC7">
        <f>Z7/AB7</f>
        <v>-0.5426778781542142</v>
      </c>
    </row>
    <row r="8" spans="1:29" x14ac:dyDescent="0.25">
      <c r="A8" s="98">
        <v>2</v>
      </c>
      <c r="B8" s="97">
        <f>C8*B4</f>
        <v>0.29673648845523659</v>
      </c>
      <c r="C8" s="97">
        <f>1/(1-B4*D4)</f>
        <v>1.2248479373149468</v>
      </c>
      <c r="D8" s="128">
        <f>C8*D4</f>
        <v>0.92811144885971286</v>
      </c>
      <c r="E8" s="1">
        <f>D8*D4</f>
        <v>0.70326351154476807</v>
      </c>
      <c r="F8" s="1"/>
      <c r="G8" s="1"/>
      <c r="H8" s="1"/>
      <c r="I8" s="1"/>
      <c r="J8" s="1"/>
      <c r="K8" s="1"/>
      <c r="L8" s="1"/>
      <c r="M8" s="219"/>
      <c r="N8" s="236">
        <f>B8+E8</f>
        <v>1.0000000000000047</v>
      </c>
      <c r="P8">
        <f>P7</f>
        <v>0.2422639410290621</v>
      </c>
      <c r="Q8">
        <f>Q7</f>
        <v>0.7577360589709401</v>
      </c>
      <c r="R8">
        <f>R7</f>
        <v>1.29965923846755</v>
      </c>
      <c r="S8">
        <f>A8*$J$4</f>
        <v>15.154721179418802</v>
      </c>
      <c r="T8" s="98">
        <f>SUM(C8:D8)</f>
        <v>2.1529593861746594</v>
      </c>
      <c r="U8" s="239">
        <f>B8</f>
        <v>0.29673648845523659</v>
      </c>
      <c r="V8" s="97">
        <f>E8</f>
        <v>0.70326351154476807</v>
      </c>
      <c r="W8" s="158">
        <f>B8-E8</f>
        <v>-0.40652702308953148</v>
      </c>
      <c r="X8" s="9">
        <f t="shared" ref="X8:X16" si="0">U8*R8</f>
        <v>0.38565631861126776</v>
      </c>
      <c r="Y8" s="98">
        <f t="shared" ref="Y8:Y16" si="1">S8*V8</f>
        <v>10.657762433119936</v>
      </c>
      <c r="Z8" s="223">
        <f t="shared" ref="Z8:Z16" si="2">X8-Y8</f>
        <v>-10.272106114508668</v>
      </c>
      <c r="AA8">
        <f>$A$6^A8</f>
        <v>100</v>
      </c>
      <c r="AB8">
        <f>SUM(AA7:AA8)</f>
        <v>110</v>
      </c>
      <c r="AC8">
        <f t="shared" ref="AC8:AC16" si="3">Z8/AB8</f>
        <v>-9.3382782859169705E-2</v>
      </c>
    </row>
    <row r="9" spans="1:29" x14ac:dyDescent="0.25">
      <c r="A9" s="98">
        <v>3</v>
      </c>
      <c r="B9" s="97">
        <f>C9*B4</f>
        <v>0.31253731066635215</v>
      </c>
      <c r="C9" s="97">
        <f>1/(1-D4*B4/(1-D4*B4))</f>
        <v>1.2900694562252664</v>
      </c>
      <c r="D9" s="128">
        <f>C9*D4*C8</f>
        <v>1.1973282321468939</v>
      </c>
      <c r="E9" s="1">
        <f>D9*(D4)</f>
        <v>0.90725877592163018</v>
      </c>
      <c r="F9" s="1">
        <f>E9*D4</f>
        <v>0.68746268933365529</v>
      </c>
      <c r="G9" s="1"/>
      <c r="H9" s="1"/>
      <c r="I9" s="1"/>
      <c r="J9" s="1"/>
      <c r="K9" s="1"/>
      <c r="L9" s="1"/>
      <c r="M9" s="219"/>
      <c r="N9" s="236">
        <f>B9+F9</f>
        <v>1.0000000000000075</v>
      </c>
      <c r="P9">
        <f t="shared" ref="P9:S16" si="4">P8</f>
        <v>0.2422639410290621</v>
      </c>
      <c r="Q9">
        <f t="shared" si="4"/>
        <v>0.7577360589709401</v>
      </c>
      <c r="R9">
        <f t="shared" si="4"/>
        <v>1.29965923846755</v>
      </c>
      <c r="S9">
        <f>A9*$J$4</f>
        <v>22.732081769128204</v>
      </c>
      <c r="T9" s="98">
        <f>SUM(C9:E9)</f>
        <v>3.3946564642937904</v>
      </c>
      <c r="U9" s="239">
        <f>B9</f>
        <v>0.31253731066635215</v>
      </c>
      <c r="V9" s="97">
        <f>F9</f>
        <v>0.68746268933365529</v>
      </c>
      <c r="W9" s="158">
        <f>B9-F9</f>
        <v>-0.37492537866730313</v>
      </c>
      <c r="X9" s="9">
        <f t="shared" si="0"/>
        <v>0.40619200317332732</v>
      </c>
      <c r="Y9" s="98">
        <f t="shared" si="1"/>
        <v>15.627458067157431</v>
      </c>
      <c r="Z9" s="223">
        <f t="shared" si="2"/>
        <v>-15.221266063984103</v>
      </c>
      <c r="AA9">
        <f>$A$6^A9</f>
        <v>1000</v>
      </c>
      <c r="AB9">
        <f>SUM(AA7:AA9)</f>
        <v>1110</v>
      </c>
      <c r="AC9">
        <f t="shared" si="3"/>
        <v>-1.3712852309895589E-2</v>
      </c>
    </row>
    <row r="10" spans="1:29" x14ac:dyDescent="0.25">
      <c r="A10" s="98">
        <v>4</v>
      </c>
      <c r="B10" s="97">
        <f>C10*B4</f>
        <v>0.31744043584457354</v>
      </c>
      <c r="C10" s="97">
        <f>1/(1-D4*B4/(1-D4*B4/(1-D4*B4)))</f>
        <v>1.3103082303383038</v>
      </c>
      <c r="D10" s="128">
        <f>C10*D4*C9</f>
        <v>1.2808684157461097</v>
      </c>
      <c r="E10" s="1">
        <f>D10*D4*C8</f>
        <v>1.188788641136767</v>
      </c>
      <c r="F10" s="1">
        <f>E10*D4</f>
        <v>0.90078801988439294</v>
      </c>
      <c r="G10" s="1">
        <f>F10*D4</f>
        <v>0.68255956415543673</v>
      </c>
      <c r="H10" s="1"/>
      <c r="I10" s="1"/>
      <c r="J10" s="1"/>
      <c r="K10" s="1"/>
      <c r="L10" s="1"/>
      <c r="M10" s="219"/>
      <c r="N10" s="236">
        <f>B10+G10</f>
        <v>1.0000000000000102</v>
      </c>
      <c r="P10">
        <f t="shared" si="4"/>
        <v>0.2422639410290621</v>
      </c>
      <c r="Q10">
        <f t="shared" si="4"/>
        <v>0.7577360589709401</v>
      </c>
      <c r="R10">
        <f t="shared" si="4"/>
        <v>1.29965923846755</v>
      </c>
      <c r="S10">
        <f>A10*$J$4</f>
        <v>30.309442358837604</v>
      </c>
      <c r="T10" s="98">
        <f>SUM(C10:F10)</f>
        <v>4.6807533071055731</v>
      </c>
      <c r="U10" s="239">
        <f>B10</f>
        <v>0.31744043584457354</v>
      </c>
      <c r="V10" s="97">
        <f>G10</f>
        <v>0.68255956415543673</v>
      </c>
      <c r="W10" s="158">
        <f>B10-G10</f>
        <v>-0.36511912831086318</v>
      </c>
      <c r="X10" s="9">
        <f t="shared" si="0"/>
        <v>0.41256439510856563</v>
      </c>
      <c r="Y10" s="98">
        <f t="shared" si="1"/>
        <v>20.687999766242527</v>
      </c>
      <c r="Z10" s="223">
        <f t="shared" si="2"/>
        <v>-20.275435371133963</v>
      </c>
      <c r="AA10">
        <f>$A$6^A10</f>
        <v>10000</v>
      </c>
      <c r="AB10">
        <f>SUM(AA7:AA10)</f>
        <v>11110</v>
      </c>
      <c r="AC10">
        <f t="shared" si="3"/>
        <v>-1.8249716805701136E-3</v>
      </c>
    </row>
    <row r="11" spans="1:29" x14ac:dyDescent="0.25">
      <c r="A11" s="98">
        <v>5</v>
      </c>
      <c r="B11" s="97">
        <f>C11*B4</f>
        <v>0.31899334491770376</v>
      </c>
      <c r="C11" s="97">
        <f>1/(1-D4*B4/(1-D4*B4/(1-D4*B4/(1-D4*B4))))</f>
        <v>1.3167182188266191</v>
      </c>
      <c r="D11" s="128">
        <f>C11*D4*C10</f>
        <v>1.307327113896102</v>
      </c>
      <c r="E11" s="1">
        <f>D11*D4*C9</f>
        <v>1.2779542785942033</v>
      </c>
      <c r="F11" s="1">
        <f>E11*D4*C8</f>
        <v>1.1860839970825352</v>
      </c>
      <c r="G11" s="1">
        <f>F11*D4</f>
        <v>0.89873861355782025</v>
      </c>
      <c r="H11" s="1">
        <f>G11*D4</f>
        <v>0.6810066550823094</v>
      </c>
      <c r="I11" s="1"/>
      <c r="J11" s="1"/>
      <c r="K11" s="1"/>
      <c r="L11" s="1"/>
      <c r="M11" s="219"/>
      <c r="N11" s="236">
        <f>B11+H11</f>
        <v>1.0000000000000131</v>
      </c>
      <c r="P11">
        <f t="shared" si="4"/>
        <v>0.2422639410290621</v>
      </c>
      <c r="Q11">
        <f t="shared" si="4"/>
        <v>0.7577360589709401</v>
      </c>
      <c r="R11">
        <f t="shared" si="4"/>
        <v>1.29965923846755</v>
      </c>
      <c r="S11">
        <f>A11*$J$4</f>
        <v>37.886802948547007</v>
      </c>
      <c r="T11" s="98">
        <f>SUM(C11:G11)</f>
        <v>5.9868222219572802</v>
      </c>
      <c r="U11" s="239">
        <f>B11</f>
        <v>0.31899334491770376</v>
      </c>
      <c r="V11" s="97">
        <f>H11</f>
        <v>0.6810066550823094</v>
      </c>
      <c r="W11" s="158">
        <f>B11-H11</f>
        <v>-0.36201331016460564</v>
      </c>
      <c r="X11" s="9">
        <f t="shared" si="0"/>
        <v>0.41458264773195941</v>
      </c>
      <c r="Y11" s="98">
        <f t="shared" si="1"/>
        <v>25.801164947752575</v>
      </c>
      <c r="Z11" s="223">
        <f t="shared" si="2"/>
        <v>-25.386582300020617</v>
      </c>
      <c r="AA11">
        <f>$A$6^A11</f>
        <v>100000</v>
      </c>
      <c r="AB11">
        <f>SUM(AA7:AA11)</f>
        <v>111110</v>
      </c>
      <c r="AC11">
        <f t="shared" si="3"/>
        <v>-2.284815255154407E-4</v>
      </c>
    </row>
    <row r="12" spans="1:29" x14ac:dyDescent="0.25">
      <c r="A12" s="98">
        <v>6</v>
      </c>
      <c r="B12" s="97">
        <f>C12*B4</f>
        <v>0.31948835250628971</v>
      </c>
      <c r="C12" s="97">
        <f>1/(1-D4*B4/(1-D4*B4/(1-D4*B4/(1-D4*B4/(1-D4*B4)))))</f>
        <v>1.318761476219706</v>
      </c>
      <c r="D12" s="128">
        <f>C12*D4*C11</f>
        <v>1.3157611275772449</v>
      </c>
      <c r="E12" s="1">
        <f>D12*D4*C10</f>
        <v>1.3063768488182066</v>
      </c>
      <c r="F12" s="1">
        <f>E12*D4*C9</f>
        <v>1.2770253639337585</v>
      </c>
      <c r="G12" s="1">
        <f>F12*D4*C8</f>
        <v>1.1852218607511626</v>
      </c>
      <c r="H12" s="1">
        <f>G12*D4</f>
        <v>0.89808534177179034</v>
      </c>
      <c r="I12" s="1">
        <f>H12*D4</f>
        <v>0.68051164749372617</v>
      </c>
      <c r="J12" s="1"/>
      <c r="K12" s="1"/>
      <c r="L12" s="1"/>
      <c r="M12" s="219"/>
      <c r="N12" s="236">
        <f>B12+I12</f>
        <v>1.000000000000016</v>
      </c>
      <c r="P12">
        <f t="shared" si="4"/>
        <v>0.2422639410290621</v>
      </c>
      <c r="Q12">
        <f t="shared" si="4"/>
        <v>0.7577360589709401</v>
      </c>
      <c r="R12">
        <f t="shared" si="4"/>
        <v>1.29965923846755</v>
      </c>
      <c r="S12">
        <f>A12*$J$4</f>
        <v>45.464163538256408</v>
      </c>
      <c r="T12" s="98">
        <f>SUM(C12:H12)</f>
        <v>7.3012320190718691</v>
      </c>
      <c r="U12" s="239">
        <f>B12</f>
        <v>0.31948835250628971</v>
      </c>
      <c r="V12" s="97">
        <f>I12</f>
        <v>0.68051164749372617</v>
      </c>
      <c r="W12" s="158">
        <f>B12-I12</f>
        <v>-0.36102329498743646</v>
      </c>
      <c r="X12" s="9">
        <f t="shared" si="0"/>
        <v>0.41522598891757667</v>
      </c>
      <c r="Y12" s="98">
        <f t="shared" si="1"/>
        <v>30.938892831343061</v>
      </c>
      <c r="Z12" s="223">
        <f t="shared" si="2"/>
        <v>-30.523666842425484</v>
      </c>
      <c r="AA12">
        <f>$A$6^A12</f>
        <v>1000000</v>
      </c>
      <c r="AB12">
        <f>SUM(AA7:AA12)</f>
        <v>1111110</v>
      </c>
      <c r="AC12">
        <f t="shared" si="3"/>
        <v>-2.7471327629510566E-5</v>
      </c>
    </row>
    <row r="13" spans="1:29" x14ac:dyDescent="0.25">
      <c r="A13" s="98">
        <v>7</v>
      </c>
      <c r="B13" s="97">
        <f>C13*B4</f>
        <v>0.31964646492032628</v>
      </c>
      <c r="C13" s="97">
        <f>1/(1-D4*B4/(1-D4*B4/(1-D4*B4/(1-D4*B4/(1-D4*B4/(1-D4*B4))))))</f>
        <v>1.3194141214848862</v>
      </c>
      <c r="D13" s="128">
        <f>C13*D4*C12</f>
        <v>1.3184550706477989</v>
      </c>
      <c r="E13" s="1">
        <f>D13*D4*C11</f>
        <v>1.315455419116649</v>
      </c>
      <c r="F13" s="1">
        <f>E13*D4*C10</f>
        <v>1.3060733207331767</v>
      </c>
      <c r="G13" s="1">
        <f>F13*D4*C9</f>
        <v>1.2767286554735617</v>
      </c>
      <c r="H13" s="1">
        <f>G13*D4*C8</f>
        <v>1.1849464822322804</v>
      </c>
      <c r="I13" s="1">
        <f>H13*D4</f>
        <v>0.89787667753816724</v>
      </c>
      <c r="J13" s="1">
        <f>I13*D4</f>
        <v>0.68035353507969243</v>
      </c>
      <c r="K13" s="1"/>
      <c r="L13" s="1"/>
      <c r="M13" s="219"/>
      <c r="N13" s="236">
        <f>B13+J13</f>
        <v>1.0000000000000187</v>
      </c>
      <c r="P13">
        <f t="shared" si="4"/>
        <v>0.2422639410290621</v>
      </c>
      <c r="Q13">
        <f t="shared" si="4"/>
        <v>0.7577360589709401</v>
      </c>
      <c r="R13">
        <f t="shared" si="4"/>
        <v>1.29965923846755</v>
      </c>
      <c r="S13">
        <f>A13*$J$4</f>
        <v>53.041524127965808</v>
      </c>
      <c r="T13" s="98">
        <f>SUM(C13:I13)</f>
        <v>8.6189497472265213</v>
      </c>
      <c r="U13" s="239">
        <f>B13</f>
        <v>0.31964646492032628</v>
      </c>
      <c r="V13" s="97">
        <f>J13</f>
        <v>0.68035353507969243</v>
      </c>
      <c r="W13" s="158">
        <f>B13-J13</f>
        <v>-0.36070707015936615</v>
      </c>
      <c r="X13" s="9">
        <f t="shared" si="0"/>
        <v>0.41543148117719569</v>
      </c>
      <c r="Y13" s="98">
        <f t="shared" si="1"/>
        <v>36.08698844647634</v>
      </c>
      <c r="Z13" s="223">
        <f t="shared" si="2"/>
        <v>-35.671556965299146</v>
      </c>
      <c r="AA13">
        <f>$A$6^A13</f>
        <v>10000000</v>
      </c>
      <c r="AB13">
        <f>SUM(AA7:AA13)</f>
        <v>11111110</v>
      </c>
      <c r="AC13">
        <f t="shared" si="3"/>
        <v>-3.210440447920968E-6</v>
      </c>
    </row>
    <row r="14" spans="1:29" x14ac:dyDescent="0.25">
      <c r="A14" s="98">
        <v>8</v>
      </c>
      <c r="B14" s="97">
        <f>C14*B4</f>
        <v>0.31969700124044165</v>
      </c>
      <c r="C14" s="97">
        <f>1/(1-D4*B4/(1-D4*B4/(1-D4*B4/(1-D4*B4/(1-D4*B4/(1-D4*B4/(1-D4*B4)))))))</f>
        <v>1.3196227217408745</v>
      </c>
      <c r="D14" s="128">
        <f>C14*D4*C13</f>
        <v>1.3193161160642244</v>
      </c>
      <c r="E14" s="1">
        <f>D14*D4*C12</f>
        <v>1.3183571364649533</v>
      </c>
      <c r="F14" s="1">
        <f>E14*D4*C11</f>
        <v>1.315357707746418</v>
      </c>
      <c r="G14" s="1">
        <f>F14*D4*C10</f>
        <v>1.3059763062605183</v>
      </c>
      <c r="H14" s="1">
        <f>G14*D4*C9</f>
        <v>1.2766338207079537</v>
      </c>
      <c r="I14" s="1">
        <f>H14*D4*C8</f>
        <v>1.1848584650005698</v>
      </c>
      <c r="J14" s="1">
        <f>I14*D4</f>
        <v>0.89780998370788934</v>
      </c>
      <c r="K14" s="1">
        <f>J14*D4</f>
        <v>0.68030299875958</v>
      </c>
      <c r="L14" s="1"/>
      <c r="M14" s="219"/>
      <c r="N14" s="236">
        <f>B14+K14</f>
        <v>1.0000000000000218</v>
      </c>
      <c r="P14">
        <f t="shared" si="4"/>
        <v>0.2422639410290621</v>
      </c>
      <c r="Q14">
        <f t="shared" si="4"/>
        <v>0.7577360589709401</v>
      </c>
      <c r="R14">
        <f t="shared" si="4"/>
        <v>1.29965923846755</v>
      </c>
      <c r="S14">
        <f>A14*$J$4</f>
        <v>60.618884717675208</v>
      </c>
      <c r="T14" s="98">
        <f>SUM(C14:J14)</f>
        <v>9.9379322576934008</v>
      </c>
      <c r="U14" s="239">
        <f>B14</f>
        <v>0.31969700124044165</v>
      </c>
      <c r="V14" s="97">
        <f>K14</f>
        <v>0.68030299875958</v>
      </c>
      <c r="W14" s="158">
        <f>B14-K14</f>
        <v>-0.36060599751913835</v>
      </c>
      <c r="X14" s="9">
        <f t="shared" si="0"/>
        <v>0.41549716117251179</v>
      </c>
      <c r="Y14" s="98">
        <f t="shared" si="1"/>
        <v>41.239209054895717</v>
      </c>
      <c r="Z14" s="223">
        <f t="shared" si="2"/>
        <v>-40.823711893723207</v>
      </c>
      <c r="AA14">
        <f>$A$6^A14</f>
        <v>100000000</v>
      </c>
      <c r="AB14">
        <f>SUM(AA7:AA14)</f>
        <v>111111110</v>
      </c>
      <c r="AC14">
        <f t="shared" si="3"/>
        <v>-3.6741341071764296E-7</v>
      </c>
    </row>
    <row r="15" spans="1:29" x14ac:dyDescent="0.25">
      <c r="A15" s="98">
        <v>9</v>
      </c>
      <c r="B15" s="97">
        <f>C15*B4</f>
        <v>0.31971315716675408</v>
      </c>
      <c r="C15" s="97">
        <f>1/(1-D4*B4/(1-D4*B4/(1-D4*B4/(1-D4*B4/(1-D4*B4/(1-D4*B4/(1-D4*B4/(1-D4*B4))))))))</f>
        <v>1.3196894090334357</v>
      </c>
      <c r="D15" s="128">
        <f>C15*D4*C14</f>
        <v>1.3195913831645525</v>
      </c>
      <c r="E15" s="1">
        <f>D15*D4*C13</f>
        <v>1.3192847847692148</v>
      </c>
      <c r="F15" s="1">
        <f>E15*D4*C12</f>
        <v>1.3183258279439192</v>
      </c>
      <c r="G15" s="1">
        <f>F15*D4*C11</f>
        <v>1.3153264704562171</v>
      </c>
      <c r="H15" s="1">
        <f>G15*D4*C10</f>
        <v>1.3059452917610908</v>
      </c>
      <c r="I15" s="1">
        <f>H15*D4*C9</f>
        <v>1.2766035030377849</v>
      </c>
      <c r="J15" s="1">
        <f>I15*D4*C8</f>
        <v>1.1848303268237834</v>
      </c>
      <c r="K15" s="1">
        <f>J15*D4</f>
        <v>0.89778866239670463</v>
      </c>
      <c r="L15" s="1">
        <f>K15*D4</f>
        <v>0.68028684283327079</v>
      </c>
      <c r="M15" s="219"/>
      <c r="N15" s="236">
        <f>B15+L15</f>
        <v>1.0000000000000249</v>
      </c>
      <c r="P15">
        <f t="shared" si="4"/>
        <v>0.2422639410290621</v>
      </c>
      <c r="Q15">
        <f t="shared" si="4"/>
        <v>0.7577360589709401</v>
      </c>
      <c r="R15">
        <f t="shared" si="4"/>
        <v>1.29965923846755</v>
      </c>
      <c r="S15">
        <f>A15*$J$4</f>
        <v>68.196245307384615</v>
      </c>
      <c r="T15" s="98">
        <f>SUM(C15:K15)</f>
        <v>11.257385659386705</v>
      </c>
      <c r="U15" s="239">
        <f>B15</f>
        <v>0.31971315716675408</v>
      </c>
      <c r="V15" s="97">
        <f>L15</f>
        <v>0.68028684283327079</v>
      </c>
      <c r="W15" s="158">
        <f>B15-L15</f>
        <v>-0.36057368566651671</v>
      </c>
      <c r="X15" s="9">
        <f t="shared" si="0"/>
        <v>0.41551815837139977</v>
      </c>
      <c r="Y15" s="98">
        <f t="shared" si="1"/>
        <v>46.39300841324394</v>
      </c>
      <c r="Z15" s="223">
        <f t="shared" si="2"/>
        <v>-45.977490254872542</v>
      </c>
      <c r="AA15">
        <f>$A$6^A15</f>
        <v>1000000000</v>
      </c>
      <c r="AB15">
        <f>SUM(AA7:AA15)</f>
        <v>1111111110</v>
      </c>
      <c r="AC15">
        <f t="shared" si="3"/>
        <v>-4.1379741270765031E-8</v>
      </c>
    </row>
    <row r="16" spans="1:29" ht="16.5" thickBot="1" x14ac:dyDescent="0.3">
      <c r="A16" s="99">
        <v>10</v>
      </c>
      <c r="B16" s="129">
        <f>C16*B4</f>
        <v>0.31971832238974401</v>
      </c>
      <c r="C16" s="129">
        <f>1/(1-D4*B4/(1-D4*B4/(1-D4*B4/(1-D4*B4/(1-D4*B4/(1-D4*B4/(1-D4*B4/(1-D4*B4/(1-D4*B4)))))))))</f>
        <v>1.3197107296764006</v>
      </c>
      <c r="D16" s="136">
        <f>C16*D4*C15</f>
        <v>1.3196793890100544</v>
      </c>
      <c r="E16" s="109">
        <f>D16*D4*C14</f>
        <v>1.3195813638854534</v>
      </c>
      <c r="F16" s="109">
        <f>E16*D4*C13</f>
        <v>1.3192747678180294</v>
      </c>
      <c r="G16" s="109">
        <f>F16*D4*C12</f>
        <v>1.3183158182738179</v>
      </c>
      <c r="H16" s="109">
        <f>G16*D4*C11</f>
        <v>1.3153164835593774</v>
      </c>
      <c r="I16" s="109">
        <f>H16*D4*C10</f>
        <v>1.3059353760928516</v>
      </c>
      <c r="J16" s="109">
        <f>I16*D4*C9</f>
        <v>1.2765938101533365</v>
      </c>
      <c r="K16" s="109">
        <f>J16*D4*C8</f>
        <v>1.1848213307467543</v>
      </c>
      <c r="L16" s="109">
        <f>K16*D4</f>
        <v>0.8977818457447504</v>
      </c>
      <c r="M16" s="221">
        <f>L16*D4</f>
        <v>0.68028167761028357</v>
      </c>
      <c r="N16" s="237">
        <f>B16+M16</f>
        <v>1.0000000000000275</v>
      </c>
      <c r="P16">
        <f t="shared" si="4"/>
        <v>0.2422639410290621</v>
      </c>
      <c r="Q16">
        <f t="shared" si="4"/>
        <v>0.7577360589709401</v>
      </c>
      <c r="R16">
        <f t="shared" si="4"/>
        <v>1.29965923846755</v>
      </c>
      <c r="S16">
        <f>A16*$J$4</f>
        <v>75.773605897094015</v>
      </c>
      <c r="T16" s="99">
        <f>SUM(C16:L16)</f>
        <v>12.577010914960827</v>
      </c>
      <c r="U16" s="415">
        <f>B16</f>
        <v>0.31971832238974401</v>
      </c>
      <c r="V16" s="129">
        <f>M16</f>
        <v>0.68028167761028357</v>
      </c>
      <c r="W16" s="159">
        <f>B16-M16</f>
        <v>-0.36056335522053956</v>
      </c>
      <c r="X16" s="10">
        <f t="shared" si="0"/>
        <v>0.41552487140117739</v>
      </c>
      <c r="Y16" s="99">
        <f t="shared" si="1"/>
        <v>51.547395738255595</v>
      </c>
      <c r="Z16" s="224">
        <f t="shared" si="2"/>
        <v>-51.13187086685442</v>
      </c>
      <c r="AA16">
        <f>$A$6^A16</f>
        <v>10000000000</v>
      </c>
      <c r="AB16">
        <f>SUM(AA7:AA16)</f>
        <v>11111111110</v>
      </c>
      <c r="AC16">
        <f t="shared" si="3"/>
        <v>-4.6018683784770846E-9</v>
      </c>
    </row>
    <row r="17" spans="13:15" x14ac:dyDescent="0.25">
      <c r="M17" s="420"/>
      <c r="O17"/>
    </row>
    <row r="18" spans="13:15" x14ac:dyDescent="0.25">
      <c r="O18"/>
    </row>
    <row r="19" spans="13:15" x14ac:dyDescent="0.25">
      <c r="O19"/>
    </row>
    <row r="20" spans="13:15" x14ac:dyDescent="0.25">
      <c r="O20"/>
    </row>
    <row r="21" spans="13:15" x14ac:dyDescent="0.25">
      <c r="O21"/>
    </row>
    <row r="22" spans="13:15" x14ac:dyDescent="0.25">
      <c r="O22"/>
    </row>
    <row r="23" spans="13:15" x14ac:dyDescent="0.25">
      <c r="O23"/>
    </row>
    <row r="24" spans="13:15" x14ac:dyDescent="0.25">
      <c r="O24"/>
    </row>
    <row r="25" spans="13:15" x14ac:dyDescent="0.25">
      <c r="O25"/>
    </row>
    <row r="26" spans="13:15" x14ac:dyDescent="0.25">
      <c r="O26"/>
    </row>
    <row r="27" spans="13:15" x14ac:dyDescent="0.25">
      <c r="O27"/>
    </row>
    <row r="28" spans="13:15" x14ac:dyDescent="0.25">
      <c r="O28"/>
    </row>
    <row r="29" spans="13:15" x14ac:dyDescent="0.25">
      <c r="M29" s="420"/>
      <c r="O29"/>
    </row>
  </sheetData>
  <conditionalFormatting sqref="W7:W16 Z7:Z16">
    <cfRule type="cellIs" dxfId="9" priority="13" operator="lessThanOrEqual">
      <formula>0</formula>
    </cfRule>
    <cfRule type="cellIs" dxfId="8" priority="14" operator="greaterThan">
      <formula>0</formula>
    </cfRule>
  </conditionalFormatting>
  <conditionalFormatting sqref="X7:Y16">
    <cfRule type="cellIs" dxfId="7" priority="1" operator="lessThanOrEqual">
      <formula>0</formula>
    </cfRule>
    <cfRule type="cellIs" dxfId="6" priority="2" operator="greaterThan">
      <formula>0</formula>
    </cfRule>
  </conditionalFormatting>
  <pageMargins left="0.25" right="0.25" top="0.75" bottom="0.75" header="0.3" footer="0.3"/>
  <pageSetup paperSize="9" scale="6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70"/>
  <sheetViews>
    <sheetView tabSelected="1" topLeftCell="A55" workbookViewId="0">
      <selection activeCell="E3" sqref="E3"/>
    </sheetView>
  </sheetViews>
  <sheetFormatPr defaultColWidth="8.75" defaultRowHeight="15.75" x14ac:dyDescent="0.25"/>
  <cols>
    <col min="1" max="1" width="6.75" style="240" customWidth="1"/>
    <col min="2" max="10" width="6.75" customWidth="1"/>
    <col min="11" max="11" width="6.75" style="240" customWidth="1"/>
    <col min="12" max="19" width="6.75" customWidth="1"/>
    <col min="20" max="20" width="6.75" style="240" customWidth="1"/>
    <col min="21" max="27" width="6.75" customWidth="1"/>
  </cols>
  <sheetData>
    <row r="1" spans="1:27" x14ac:dyDescent="0.25">
      <c r="B1" s="496" t="s">
        <v>47</v>
      </c>
      <c r="C1" s="496"/>
      <c r="D1" s="496"/>
      <c r="E1" s="496"/>
      <c r="F1" s="496"/>
      <c r="G1" s="496"/>
      <c r="H1" s="496"/>
      <c r="I1" s="496"/>
      <c r="J1" s="496"/>
      <c r="L1" s="496" t="s">
        <v>47</v>
      </c>
      <c r="M1" s="496"/>
      <c r="N1" s="496"/>
      <c r="O1" s="496"/>
      <c r="P1" s="496"/>
      <c r="Q1" s="496"/>
      <c r="R1" s="496"/>
      <c r="S1" s="496"/>
      <c r="U1" s="496" t="s">
        <v>47</v>
      </c>
      <c r="V1" s="496"/>
      <c r="W1" s="496"/>
      <c r="X1" s="496"/>
      <c r="Y1" s="496"/>
      <c r="Z1" s="496"/>
      <c r="AA1" s="496"/>
    </row>
    <row r="2" spans="1:27" x14ac:dyDescent="0.25">
      <c r="A2" s="240" t="s">
        <v>55</v>
      </c>
      <c r="B2" s="49" t="s">
        <v>132</v>
      </c>
      <c r="C2" s="49" t="s">
        <v>133</v>
      </c>
      <c r="D2" s="49" t="s">
        <v>134</v>
      </c>
      <c r="E2" s="49" t="s">
        <v>135</v>
      </c>
      <c r="F2" s="49" t="s">
        <v>136</v>
      </c>
      <c r="G2" s="49" t="s">
        <v>137</v>
      </c>
      <c r="H2" s="49" t="s">
        <v>138</v>
      </c>
      <c r="I2" s="49" t="s">
        <v>139</v>
      </c>
      <c r="J2" s="49" t="s">
        <v>140</v>
      </c>
      <c r="K2" s="240" t="s">
        <v>55</v>
      </c>
      <c r="L2" s="49" t="s">
        <v>143</v>
      </c>
      <c r="M2" s="49" t="s">
        <v>144</v>
      </c>
      <c r="N2" s="49" t="s">
        <v>145</v>
      </c>
      <c r="O2" s="49" t="s">
        <v>146</v>
      </c>
      <c r="P2" s="49" t="s">
        <v>147</v>
      </c>
      <c r="Q2" s="49" t="s">
        <v>148</v>
      </c>
      <c r="R2" s="49" t="s">
        <v>149</v>
      </c>
      <c r="S2" s="49" t="s">
        <v>150</v>
      </c>
      <c r="T2" s="240" t="s">
        <v>55</v>
      </c>
      <c r="U2" s="49" t="s">
        <v>151</v>
      </c>
      <c r="V2" s="49" t="s">
        <v>152</v>
      </c>
      <c r="W2" s="49" t="s">
        <v>153</v>
      </c>
      <c r="X2" s="49" t="s">
        <v>154</v>
      </c>
      <c r="Y2" s="49" t="s">
        <v>155</v>
      </c>
      <c r="Z2" s="49" t="s">
        <v>156</v>
      </c>
      <c r="AA2" s="49" t="s">
        <v>157</v>
      </c>
    </row>
    <row r="3" spans="1:27" x14ac:dyDescent="0.25">
      <c r="A3" s="240">
        <v>2</v>
      </c>
      <c r="B3" s="1">
        <f>'1x2'!Z8</f>
        <v>3.5085279496506694E-2</v>
      </c>
      <c r="C3" s="1">
        <f>'1x3'!Z8</f>
        <v>0.18004700466502727</v>
      </c>
      <c r="D3" s="1">
        <f>'1x4'!Z8</f>
        <v>0.24888293332913175</v>
      </c>
      <c r="E3" s="1">
        <f>'1x5'!Z8</f>
        <v>0.27435661879221812</v>
      </c>
      <c r="F3" s="1">
        <f>'1x6'!Z8</f>
        <v>0.27337839144709808</v>
      </c>
      <c r="G3" s="1">
        <f>'1x7'!Z8</f>
        <v>0.25509659705511067</v>
      </c>
      <c r="H3" s="1">
        <f>'1x8'!Z8</f>
        <v>0.22487062742729513</v>
      </c>
      <c r="I3" s="1">
        <f>'1x9'!Z8</f>
        <v>0.18608056706147447</v>
      </c>
      <c r="J3" s="1">
        <f>'1x10'!Z8</f>
        <v>0.14099201301322906</v>
      </c>
      <c r="K3" s="240">
        <v>2</v>
      </c>
      <c r="L3" s="1">
        <f>'2x3'!Z8</f>
        <v>-1.2347724441408408</v>
      </c>
      <c r="M3" s="1">
        <f>'2x4'!Z8</f>
        <v>-1.3414715752970141</v>
      </c>
      <c r="N3" s="1">
        <f>'2x5'!Z8</f>
        <v>-1.4879018670844684</v>
      </c>
      <c r="O3" s="1">
        <f>'2x6'!Z8</f>
        <v>-1.6721116609192155</v>
      </c>
      <c r="P3" s="1">
        <f>'2x7'!Z8</f>
        <v>-1.8881891554633929</v>
      </c>
      <c r="Q3" s="1">
        <f>'2x8'!Z8</f>
        <v>-2.1302094574281267</v>
      </c>
      <c r="R3" s="1">
        <f>'2x9'!Z8</f>
        <v>-2.3930549625288577</v>
      </c>
      <c r="S3" s="1">
        <f>'2x10'!Z8</f>
        <v>-2.6724853300515274</v>
      </c>
      <c r="T3" s="240">
        <v>2</v>
      </c>
      <c r="U3" s="1">
        <f>'3x4'!Z8</f>
        <v>-3.1874773256641187</v>
      </c>
      <c r="V3" s="1">
        <f>'3x5'!Z8</f>
        <v>-3.7077974688847335</v>
      </c>
      <c r="W3" s="1">
        <f>'3x6'!Z8</f>
        <v>-4.2503755413055124</v>
      </c>
      <c r="X3" s="1">
        <f>'3x7'!Z8</f>
        <v>-4.8190272949997581</v>
      </c>
      <c r="Y3" s="1">
        <f>'3x8'!Z8</f>
        <v>-5.4126869528777215</v>
      </c>
      <c r="Z3" s="1">
        <f>'3x9'!Z8</f>
        <v>-6.0284850913727039</v>
      </c>
      <c r="AA3" s="1">
        <f>'3x10'!Z8</f>
        <v>-6.6630629901268676</v>
      </c>
    </row>
    <row r="4" spans="1:27" x14ac:dyDescent="0.25">
      <c r="A4" s="240">
        <v>3</v>
      </c>
      <c r="B4" s="1">
        <f>'1x2'!Z9</f>
        <v>9.233166603689813E-2</v>
      </c>
      <c r="C4" s="1">
        <f>'1x3'!Z9</f>
        <v>0.31959639602835599</v>
      </c>
      <c r="D4" s="1">
        <f>'1x4'!Z9</f>
        <v>0.43113563297355162</v>
      </c>
      <c r="E4" s="1">
        <f>'1x5'!Z9</f>
        <v>0.48577136303462498</v>
      </c>
      <c r="F4" s="1">
        <f>'1x6'!Z9</f>
        <v>0.50932491290031301</v>
      </c>
      <c r="G4" s="1">
        <f>'1x7'!Z9</f>
        <v>0.51416360802587202</v>
      </c>
      <c r="H4" s="1">
        <f>'1x8'!Z9</f>
        <v>0.50686635484638609</v>
      </c>
      <c r="I4" s="1">
        <f>'1x9'!Z9</f>
        <v>0.49126664413602639</v>
      </c>
      <c r="J4" s="1">
        <f>'1x10'!Z9</f>
        <v>0.469771204461361</v>
      </c>
      <c r="K4" s="240">
        <v>3</v>
      </c>
      <c r="L4" s="1">
        <f>'2x3'!Z9</f>
        <v>-1.7584015787323417</v>
      </c>
      <c r="M4" s="1">
        <f>'2x4'!Z9</f>
        <v>-1.8043395891655778</v>
      </c>
      <c r="N4" s="1">
        <f>'2x5'!Z9</f>
        <v>-1.906777479808796</v>
      </c>
      <c r="O4" s="1">
        <f>'2x6'!Z9</f>
        <v>-2.0649054048876008</v>
      </c>
      <c r="P4" s="1">
        <f>'2x7'!Z9</f>
        <v>-2.2699335169912804</v>
      </c>
      <c r="Q4" s="1">
        <f>'2x8'!Z9</f>
        <v>-2.5128670866102572</v>
      </c>
      <c r="R4" s="1">
        <f>'2x9'!Z9</f>
        <v>-2.7860401202877938</v>
      </c>
      <c r="S4" s="1">
        <f>'2x10'!Z9</f>
        <v>-3.0832003901590221</v>
      </c>
      <c r="T4" s="240">
        <v>3</v>
      </c>
      <c r="U4" s="1">
        <f>'3x4'!Z9</f>
        <v>-4.7395996393531812</v>
      </c>
      <c r="V4" s="1">
        <f>'3x5'!Z9</f>
        <v>-5.4430919287999675</v>
      </c>
      <c r="W4" s="1">
        <f>'3x6'!Z9</f>
        <v>-6.1719115896476318</v>
      </c>
      <c r="X4" s="1">
        <f>'3x7'!Z9</f>
        <v>-6.9361897786894033</v>
      </c>
      <c r="Y4" s="1">
        <f>'3x8'!Z9</f>
        <v>-7.7366379079300085</v>
      </c>
      <c r="Z4" s="1">
        <f>'3x9'!Z9</f>
        <v>-8.5701347874521066</v>
      </c>
      <c r="AA4" s="1">
        <f>'3x10'!Z9</f>
        <v>-9.4322153122764885</v>
      </c>
    </row>
    <row r="5" spans="1:27" x14ac:dyDescent="0.25">
      <c r="A5" s="240">
        <v>4</v>
      </c>
      <c r="B5" s="1">
        <f>'1x2'!Z10</f>
        <v>0.15057274984089719</v>
      </c>
      <c r="C5" s="1">
        <f>'1x3'!Z10</f>
        <v>0.43830071985109958</v>
      </c>
      <c r="D5" s="1">
        <f>'1x4'!Z10</f>
        <v>0.57057069305542685</v>
      </c>
      <c r="E5" s="1">
        <f>'1x5'!Z10</f>
        <v>0.63685315721370361</v>
      </c>
      <c r="F5" s="1">
        <f>'1x6'!Z10</f>
        <v>0.67068409176263766</v>
      </c>
      <c r="G5" s="1">
        <f>'1x7'!Z10</f>
        <v>0.68640732181664688</v>
      </c>
      <c r="H5" s="1">
        <f>'1x8'!Z10</f>
        <v>0.69104200195381604</v>
      </c>
      <c r="I5" s="1">
        <f>'1x9'!Z10</f>
        <v>0.6884194406003179</v>
      </c>
      <c r="J5" s="1">
        <f>'1x10'!Z10</f>
        <v>0.68081921782543331</v>
      </c>
      <c r="K5" s="240">
        <v>4</v>
      </c>
      <c r="L5" s="1">
        <f>'2x3'!Z10</f>
        <v>-2.2970748800973895</v>
      </c>
      <c r="M5" s="1">
        <f>'2x4'!Z10</f>
        <v>-2.2591308775386971</v>
      </c>
      <c r="N5" s="1">
        <f>'2x5'!Z10</f>
        <v>-2.2947639522692356</v>
      </c>
      <c r="O5" s="1">
        <f>'2x6'!Z10</f>
        <v>-2.4061450105729145</v>
      </c>
      <c r="P5" s="1">
        <f>'2x7'!Z10</f>
        <v>-2.5812047997078356</v>
      </c>
      <c r="Q5" s="1">
        <f>'2x8'!Z10</f>
        <v>-2.8072276728791543</v>
      </c>
      <c r="R5" s="1">
        <f>'2x9'!Z10</f>
        <v>-3.0735203214931857</v>
      </c>
      <c r="S5" s="1">
        <f>'2x10'!Z10</f>
        <v>-3.3715253757385923</v>
      </c>
      <c r="T5" s="240">
        <v>4</v>
      </c>
      <c r="U5" s="1">
        <f>'3x4'!Z10</f>
        <v>-6.3449949075026861</v>
      </c>
      <c r="V5" s="1">
        <f>'3x5'!Z10</f>
        <v>-7.2380442990319809</v>
      </c>
      <c r="W5" s="1">
        <f>'3x6'!Z10</f>
        <v>-8.1560845000670206</v>
      </c>
      <c r="X5" s="1">
        <f>'3x7'!Z10</f>
        <v>-9.1172377707710766</v>
      </c>
      <c r="Y5" s="1">
        <f>'3x8'!Z10</f>
        <v>-10.125013562466913</v>
      </c>
      <c r="Z5" s="1">
        <f>'3x9'!Z10</f>
        <v>-11.176596581385921</v>
      </c>
      <c r="AA5" s="1">
        <f>'3x10'!Z10</f>
        <v>-12.266692378806557</v>
      </c>
    </row>
    <row r="6" spans="1:27" x14ac:dyDescent="0.25">
      <c r="A6" s="240">
        <v>5</v>
      </c>
      <c r="B6" s="1">
        <f>'1x2'!Z11</f>
        <v>0.2067649987458996</v>
      </c>
      <c r="C6" s="1">
        <f>'1x3'!Z11</f>
        <v>0.53391835541732247</v>
      </c>
      <c r="D6" s="1">
        <f>'1x4'!Z11</f>
        <v>0.67026221126220387</v>
      </c>
      <c r="E6" s="1">
        <f>'1x5'!Z11</f>
        <v>0.73671109532929746</v>
      </c>
      <c r="F6" s="1">
        <f>'1x6'!Z11</f>
        <v>0.77193955111837875</v>
      </c>
      <c r="G6" s="1">
        <f>'1x7'!Z11</f>
        <v>0.79082701667587063</v>
      </c>
      <c r="H6" s="1">
        <f>'1x8'!Z11</f>
        <v>0.80015781535768749</v>
      </c>
      <c r="I6" s="1">
        <f>'1x9'!Z11</f>
        <v>0.80345314537848889</v>
      </c>
      <c r="J6" s="1">
        <f>'1x10'!Z11</f>
        <v>0.80272759140422623</v>
      </c>
      <c r="K6" s="240">
        <v>5</v>
      </c>
      <c r="L6" s="1">
        <f>'2x3'!Z11</f>
        <v>-2.8560270853393499</v>
      </c>
      <c r="M6" s="1">
        <f>'2x4'!Z11</f>
        <v>-2.7206439038198464</v>
      </c>
      <c r="N6" s="1">
        <f>'2x5'!Z11</f>
        <v>-2.674625608316143</v>
      </c>
      <c r="O6" s="1">
        <f>'2x6'!Z11</f>
        <v>-2.7261858303636703</v>
      </c>
      <c r="P6" s="1">
        <f>'2x7'!Z11</f>
        <v>-2.8600144179781419</v>
      </c>
      <c r="Q6" s="1">
        <f>'2x8'!Z11</f>
        <v>-3.0591116202459121</v>
      </c>
      <c r="R6" s="1">
        <f>'2x9'!Z11</f>
        <v>-3.3092650590049111</v>
      </c>
      <c r="S6" s="1">
        <f>'2x10'!Z11</f>
        <v>-3.5992873604146594</v>
      </c>
      <c r="T6" s="240">
        <v>5</v>
      </c>
      <c r="U6" s="1">
        <f>'3x4'!Z11</f>
        <v>-7.9863355653769057</v>
      </c>
      <c r="V6" s="1">
        <f>'3x5'!Z11</f>
        <v>-9.0795773993348448</v>
      </c>
      <c r="W6" s="1">
        <f>'3x6'!Z11</f>
        <v>-10.195288700054732</v>
      </c>
      <c r="X6" s="1">
        <f>'3x7'!Z11</f>
        <v>-11.360320360510634</v>
      </c>
      <c r="Y6" s="1">
        <f>'3x8'!Z11</f>
        <v>-12.581610655345751</v>
      </c>
      <c r="Z6" s="1">
        <f>'3x9'!Z11</f>
        <v>-13.857069229936471</v>
      </c>
      <c r="AA6" s="1">
        <f>'3x10'!Z11</f>
        <v>-15.180819417281704</v>
      </c>
    </row>
    <row r="7" spans="1:27" x14ac:dyDescent="0.25">
      <c r="A7" s="240">
        <v>6</v>
      </c>
      <c r="B7" s="1">
        <f>'1x2'!Z12</f>
        <v>0.25972432518816702</v>
      </c>
      <c r="C7" s="1">
        <f>'1x3'!Z12</f>
        <v>0.60847987931252201</v>
      </c>
      <c r="D7" s="1">
        <f>'1x4'!Z12</f>
        <v>0.73860150752633424</v>
      </c>
      <c r="E7" s="1">
        <f>'1x5'!Z12</f>
        <v>0.79960460441855885</v>
      </c>
      <c r="F7" s="1">
        <f>'1x6'!Z12</f>
        <v>0.83223583086250097</v>
      </c>
      <c r="G7" s="1">
        <f>'1x7'!Z12</f>
        <v>0.85071754604276151</v>
      </c>
      <c r="H7" s="1">
        <f>'1x8'!Z12</f>
        <v>0.86117800955577084</v>
      </c>
      <c r="I7" s="1">
        <f>'1x9'!Z12</f>
        <v>0.8666904302088787</v>
      </c>
      <c r="J7" s="1">
        <f>'1x10'!Z12</f>
        <v>0.86897207838572821</v>
      </c>
      <c r="K7" s="240">
        <v>6</v>
      </c>
      <c r="L7" s="1">
        <f>'2x3'!Z12</f>
        <v>-3.4345203445394183</v>
      </c>
      <c r="M7" s="1">
        <f>'2x4'!Z12</f>
        <v>-3.1940235564974131</v>
      </c>
      <c r="N7" s="1">
        <f>'2x5'!Z12</f>
        <v>-3.0557235315497553</v>
      </c>
      <c r="O7" s="1">
        <f>'2x6'!Z12</f>
        <v>-3.0379149802805769</v>
      </c>
      <c r="P7" s="1">
        <f>'2x7'!Z12</f>
        <v>-3.1226154011933085</v>
      </c>
      <c r="Q7" s="1">
        <f>'2x8'!Z12</f>
        <v>-3.2881444570668585</v>
      </c>
      <c r="R7" s="1">
        <f>'2x9'!Z12</f>
        <v>-3.5163145498658777</v>
      </c>
      <c r="S7" s="1">
        <f>'2x10'!Z12</f>
        <v>-3.7929823278625028</v>
      </c>
      <c r="T7" s="240">
        <v>6</v>
      </c>
      <c r="U7" s="1">
        <f>'3x4'!Z12</f>
        <v>-9.6484336582383587</v>
      </c>
      <c r="V7" s="1">
        <f>'3x5'!Z12</f>
        <v>-10.951265003062554</v>
      </c>
      <c r="W7" s="1">
        <f>'3x6'!Z12</f>
        <v>-12.273099734624704</v>
      </c>
      <c r="X7" s="1">
        <f>'3x7'!Z12</f>
        <v>-13.649552512173495</v>
      </c>
      <c r="Y7" s="1">
        <f>'3x8'!Z12</f>
        <v>-15.091233280782681</v>
      </c>
      <c r="Z7" s="1">
        <f>'3x9'!Z12</f>
        <v>-16.597009417364884</v>
      </c>
      <c r="AA7" s="1">
        <f>'3x10'!Z12</f>
        <v>-18.160591869386725</v>
      </c>
    </row>
    <row r="8" spans="1:27" x14ac:dyDescent="0.25">
      <c r="A8" s="240">
        <v>7</v>
      </c>
      <c r="B8" s="1">
        <f>'1x2'!Z13</f>
        <v>0.30897758598579039</v>
      </c>
      <c r="C8" s="1">
        <f>'1x3'!Z13</f>
        <v>0.66527105102712225</v>
      </c>
      <c r="D8" s="1">
        <f>'1x4'!Z13</f>
        <v>0.78404037774436297</v>
      </c>
      <c r="E8" s="1">
        <f>'1x5'!Z13</f>
        <v>0.83788013084040158</v>
      </c>
      <c r="F8" s="1">
        <f>'1x6'!Z13</f>
        <v>0.8668495212027193</v>
      </c>
      <c r="G8" s="1">
        <f>'1x7'!Z13</f>
        <v>0.88377988254938633</v>
      </c>
      <c r="H8" s="1">
        <f>'1x8'!Z13</f>
        <v>0.89398397656905293</v>
      </c>
      <c r="I8" s="1">
        <f>'1x9'!Z13</f>
        <v>0.90008067705416739</v>
      </c>
      <c r="J8" s="1">
        <f>'1x10'!Z13</f>
        <v>0.9035217694668336</v>
      </c>
      <c r="K8" s="240">
        <v>7</v>
      </c>
      <c r="L8" s="1">
        <f>'2x3'!Z13</f>
        <v>-4.029915753264441</v>
      </c>
      <c r="M8" s="1">
        <f>'2x4'!Z13</f>
        <v>-3.6807554687185196</v>
      </c>
      <c r="N8" s="1">
        <f>'2x5'!Z13</f>
        <v>-3.4423504621804097</v>
      </c>
      <c r="O8" s="1">
        <f>'2x6'!Z13</f>
        <v>-3.3476514773423496</v>
      </c>
      <c r="P8" s="1">
        <f>'2x7'!Z13</f>
        <v>-3.3770953262619976</v>
      </c>
      <c r="Q8" s="1">
        <f>'2x8'!Z13</f>
        <v>-3.5041266258769488</v>
      </c>
      <c r="R8" s="1">
        <f>'2x9'!Z13</f>
        <v>-3.7061848588009978</v>
      </c>
      <c r="S8" s="1">
        <f>'2x10'!Z13</f>
        <v>-3.9658568663725386</v>
      </c>
      <c r="T8" s="240">
        <v>7</v>
      </c>
      <c r="U8" s="1">
        <f>'3x4'!Z13</f>
        <v>-11.321575668542092</v>
      </c>
      <c r="V8" s="1">
        <f>'3x5'!Z13</f>
        <v>-12.840789644969544</v>
      </c>
      <c r="W8" s="1">
        <f>'3x6'!Z13</f>
        <v>-14.375444438182861</v>
      </c>
      <c r="X8" s="1">
        <f>'3x7'!Z13</f>
        <v>-15.969613008467173</v>
      </c>
      <c r="Y8" s="1">
        <f>'3x8'!Z13</f>
        <v>-17.637556801354933</v>
      </c>
      <c r="Z8" s="1">
        <f>'3x9'!Z13</f>
        <v>-19.379175211956426</v>
      </c>
      <c r="AA8" s="1">
        <f>'3x10'!Z13</f>
        <v>-21.187852865578254</v>
      </c>
    </row>
    <row r="9" spans="1:27" x14ac:dyDescent="0.25">
      <c r="A9" s="240">
        <v>8</v>
      </c>
      <c r="B9" s="1">
        <f>'1x2'!Z14</f>
        <v>0.35437670592436971</v>
      </c>
      <c r="C9" s="1">
        <f>'1x3'!Z14</f>
        <v>0.70772734003846405</v>
      </c>
      <c r="D9" s="1">
        <f>'1x4'!Z14</f>
        <v>0.81354668927988505</v>
      </c>
      <c r="E9" s="1">
        <f>'1x5'!Z14</f>
        <v>0.86057693088454956</v>
      </c>
      <c r="F9" s="1">
        <f>'1x6'!Z14</f>
        <v>0.88618600499714917</v>
      </c>
      <c r="G9" s="1">
        <f>'1x7'!Z14</f>
        <v>0.90152667954370724</v>
      </c>
      <c r="H9" s="1">
        <f>'1x8'!Z14</f>
        <v>0.91112281382423788</v>
      </c>
      <c r="I9" s="1">
        <f>'1x9'!Z14</f>
        <v>0.91720493301385542</v>
      </c>
      <c r="J9" s="1">
        <f>'1x10'!Z14</f>
        <v>0.92101696247960163</v>
      </c>
      <c r="K9" s="240">
        <v>8</v>
      </c>
      <c r="L9" s="1">
        <f>'2x3'!Z14</f>
        <v>-4.6391321308948008</v>
      </c>
      <c r="M9" s="1">
        <f>'2x4'!Z14</f>
        <v>-4.1807161729099311</v>
      </c>
      <c r="N9" s="1">
        <f>'2x5'!Z14</f>
        <v>-3.8365203908831065</v>
      </c>
      <c r="O9" s="1">
        <f>'2x6'!Z14</f>
        <v>-3.6587815883511592</v>
      </c>
      <c r="P9" s="1">
        <f>'2x7'!Z14</f>
        <v>-3.6279076208545149</v>
      </c>
      <c r="Q9" s="1">
        <f>'2x8'!Z14</f>
        <v>-3.7124901348171377</v>
      </c>
      <c r="R9" s="1">
        <f>'2x9'!Z14</f>
        <v>-3.8852696158205058</v>
      </c>
      <c r="S9" s="1">
        <f>'2x10'!Z14</f>
        <v>-4.1252687356062419</v>
      </c>
      <c r="T9" s="240">
        <v>8</v>
      </c>
      <c r="U9" s="1">
        <f>'3x4'!Z14</f>
        <v>-13.000295250786436</v>
      </c>
      <c r="V9" s="1">
        <f>'3x5'!Z14</f>
        <v>-14.740293780336449</v>
      </c>
      <c r="W9" s="1">
        <f>'3x6'!Z14</f>
        <v>-16.492486636233153</v>
      </c>
      <c r="X9" s="1">
        <f>'3x7'!Z14</f>
        <v>-18.309028260350019</v>
      </c>
      <c r="Y9" s="1">
        <f>'3x8'!Z14</f>
        <v>-20.207687910125564</v>
      </c>
      <c r="Z9" s="1">
        <f>'3x9'!Z14</f>
        <v>-22.189372492334378</v>
      </c>
      <c r="AA9" s="1">
        <f>'3x10'!Z14</f>
        <v>-24.24716278172227</v>
      </c>
    </row>
    <row r="10" spans="1:27" x14ac:dyDescent="0.25">
      <c r="A10" s="240">
        <v>9</v>
      </c>
      <c r="B10" s="1">
        <f>'1x2'!Z15</f>
        <v>0.39594154252480218</v>
      </c>
      <c r="C10" s="1">
        <f>'1x3'!Z15</f>
        <v>0.73898006046395914</v>
      </c>
      <c r="D10" s="1">
        <f>'1x4'!Z15</f>
        <v>0.83234829704850999</v>
      </c>
      <c r="E10" s="1">
        <f>'1x5'!Z15</f>
        <v>0.87376608492691876</v>
      </c>
      <c r="F10" s="1">
        <f>'1x6'!Z15</f>
        <v>0.89676441796597484</v>
      </c>
      <c r="G10" s="1">
        <f>'1x7'!Z15</f>
        <v>0.91085135512257764</v>
      </c>
      <c r="H10" s="1">
        <f>'1x8'!Z15</f>
        <v>0.91988478267424567</v>
      </c>
      <c r="I10" s="1">
        <f>'1x9'!Z15</f>
        <v>0.92579681500684685</v>
      </c>
      <c r="J10" s="1">
        <f>'1x10'!Z15</f>
        <v>0.92968236282199934</v>
      </c>
      <c r="K10" s="240">
        <v>9</v>
      </c>
      <c r="L10" s="1">
        <f>'2x3'!Z15</f>
        <v>-5.2592431451167014</v>
      </c>
      <c r="M10" s="1">
        <f>'2x4'!Z15</f>
        <v>-4.6930307352197849</v>
      </c>
      <c r="N10" s="1">
        <f>'2x5'!Z15</f>
        <v>-4.239094509121232</v>
      </c>
      <c r="O10" s="1">
        <f>'2x6'!Z15</f>
        <v>-3.9732148889970587</v>
      </c>
      <c r="P10" s="1">
        <f>'2x7'!Z15</f>
        <v>-3.8776844146525846</v>
      </c>
      <c r="Q10" s="1">
        <f>'2x8'!Z15</f>
        <v>-3.9164812747706415</v>
      </c>
      <c r="R10" s="1">
        <f>'2x9'!Z15</f>
        <v>-4.057400713437346</v>
      </c>
      <c r="S10" s="1">
        <f>'2x10'!Z15</f>
        <v>-4.2756310952881318</v>
      </c>
      <c r="T10" s="240">
        <v>9</v>
      </c>
      <c r="U10" s="1">
        <f>'3x4'!Z15</f>
        <v>-14.68173193314804</v>
      </c>
      <c r="V10" s="1">
        <f>'3x5'!Z15</f>
        <v>-16.645171750146098</v>
      </c>
      <c r="W10" s="1">
        <f>'3x6'!Z15</f>
        <v>-18.617988199472165</v>
      </c>
      <c r="X10" s="1">
        <f>'3x7'!Z15</f>
        <v>-20.660100407667507</v>
      </c>
      <c r="Y10" s="1">
        <f>'3x8'!Z15</f>
        <v>-22.792615248262035</v>
      </c>
      <c r="Z10" s="1">
        <f>'3x9'!Z15</f>
        <v>-25.017378549993538</v>
      </c>
      <c r="AA10" s="1">
        <f>'3x10'!Z15</f>
        <v>-27.327152591297462</v>
      </c>
    </row>
    <row r="11" spans="1:27" x14ac:dyDescent="0.25">
      <c r="A11" s="240">
        <v>10</v>
      </c>
      <c r="B11" s="1">
        <f>'1x2'!Z16</f>
        <v>0.43378600039401111</v>
      </c>
      <c r="C11" s="1">
        <f>'1x3'!Z16</f>
        <v>0.76168664623525351</v>
      </c>
      <c r="D11" s="1">
        <f>'1x4'!Z16</f>
        <v>0.84414608133089897</v>
      </c>
      <c r="E11" s="1">
        <f>'1x5'!Z16</f>
        <v>0.88130786220975477</v>
      </c>
      <c r="F11" s="1">
        <f>'1x6'!Z16</f>
        <v>0.90245714605628535</v>
      </c>
      <c r="G11" s="1">
        <f>'1x7'!Z16</f>
        <v>0.91566985853234595</v>
      </c>
      <c r="H11" s="1">
        <f>'1x8'!Z16</f>
        <v>0.9242894906057243</v>
      </c>
      <c r="I11" s="1">
        <f>'1x9'!Z16</f>
        <v>0.93003521769474151</v>
      </c>
      <c r="J11" s="1">
        <f>'1x10'!Z16</f>
        <v>0.9339017159813634</v>
      </c>
      <c r="K11" s="240">
        <v>10</v>
      </c>
      <c r="L11" s="1">
        <f>'2x3'!Z16</f>
        <v>-5.8877137535898383</v>
      </c>
      <c r="M11" s="1">
        <f>'2x4'!Z16</f>
        <v>-5.2164867833027531</v>
      </c>
      <c r="N11" s="1">
        <f>'2x5'!Z16</f>
        <v>-4.6503017006788312</v>
      </c>
      <c r="O11" s="1">
        <f>'2x6'!Z16</f>
        <v>-4.2920479358411328</v>
      </c>
      <c r="P11" s="1">
        <f>'2x7'!Z16</f>
        <v>-4.1280608911482526</v>
      </c>
      <c r="Q11" s="1">
        <f>'2x8'!Z16</f>
        <v>-4.1181528210586578</v>
      </c>
      <c r="R11" s="1">
        <f>'2x9'!Z16</f>
        <v>-4.2250122704111526</v>
      </c>
      <c r="S11" s="1">
        <f>'2x10'!Z16</f>
        <v>-4.4197507930318931</v>
      </c>
      <c r="T11" s="240">
        <v>10</v>
      </c>
      <c r="U11" s="1">
        <f>'3x4'!Z16</f>
        <v>-16.364457972434909</v>
      </c>
      <c r="V11" s="1">
        <f>'3x5'!Z16</f>
        <v>-18.552864132940098</v>
      </c>
      <c r="W11" s="1">
        <f>'3x6'!Z16</f>
        <v>-20.748219462079611</v>
      </c>
      <c r="X11" s="1">
        <f>'3x7'!Z16</f>
        <v>-23.017985942575677</v>
      </c>
      <c r="Y11" s="1">
        <f>'3x8'!Z16</f>
        <v>-25.386459940864068</v>
      </c>
      <c r="Z11" s="1">
        <f>'3x9'!Z16</f>
        <v>-27.856349320714035</v>
      </c>
      <c r="AA11" s="1">
        <f>'3x10'!Z16</f>
        <v>-30.420067465196478</v>
      </c>
    </row>
    <row r="12" spans="1:27" x14ac:dyDescent="0.25">
      <c r="A12" s="322"/>
      <c r="B12" s="496" t="s">
        <v>228</v>
      </c>
      <c r="C12" s="496"/>
      <c r="D12" s="496"/>
      <c r="E12" s="496"/>
      <c r="F12" s="496"/>
      <c r="G12" s="496"/>
      <c r="H12" s="496"/>
      <c r="I12" s="496"/>
      <c r="J12" s="496"/>
      <c r="K12" s="322"/>
      <c r="L12" s="496" t="s">
        <v>228</v>
      </c>
      <c r="M12" s="496"/>
      <c r="N12" s="496"/>
      <c r="O12" s="496"/>
      <c r="P12" s="496"/>
      <c r="Q12" s="496"/>
      <c r="R12" s="496"/>
      <c r="S12" s="496"/>
      <c r="T12" s="322"/>
      <c r="U12" s="496" t="s">
        <v>228</v>
      </c>
      <c r="V12" s="496"/>
      <c r="W12" s="496"/>
      <c r="X12" s="496"/>
      <c r="Y12" s="496"/>
      <c r="Z12" s="496"/>
      <c r="AA12" s="496"/>
    </row>
    <row r="13" spans="1:27" x14ac:dyDescent="0.25">
      <c r="A13" s="322" t="s">
        <v>55</v>
      </c>
      <c r="B13" s="321" t="s">
        <v>132</v>
      </c>
      <c r="C13" s="321" t="s">
        <v>133</v>
      </c>
      <c r="D13" s="321" t="s">
        <v>134</v>
      </c>
      <c r="E13" s="321" t="s">
        <v>135</v>
      </c>
      <c r="F13" s="321" t="s">
        <v>136</v>
      </c>
      <c r="G13" s="321" t="s">
        <v>137</v>
      </c>
      <c r="H13" s="321" t="s">
        <v>138</v>
      </c>
      <c r="I13" s="321" t="s">
        <v>139</v>
      </c>
      <c r="J13" s="321" t="s">
        <v>140</v>
      </c>
      <c r="K13" s="322" t="s">
        <v>55</v>
      </c>
      <c r="L13" s="321" t="s">
        <v>143</v>
      </c>
      <c r="M13" s="321" t="s">
        <v>144</v>
      </c>
      <c r="N13" s="321" t="s">
        <v>145</v>
      </c>
      <c r="O13" s="321" t="s">
        <v>146</v>
      </c>
      <c r="P13" s="321" t="s">
        <v>147</v>
      </c>
      <c r="Q13" s="321" t="s">
        <v>148</v>
      </c>
      <c r="R13" s="321" t="s">
        <v>149</v>
      </c>
      <c r="S13" s="321" t="s">
        <v>150</v>
      </c>
      <c r="T13" s="322" t="s">
        <v>55</v>
      </c>
      <c r="U13" s="321" t="s">
        <v>151</v>
      </c>
      <c r="V13" s="321" t="s">
        <v>152</v>
      </c>
      <c r="W13" s="321" t="s">
        <v>153</v>
      </c>
      <c r="X13" s="321" t="s">
        <v>154</v>
      </c>
      <c r="Y13" s="321" t="s">
        <v>155</v>
      </c>
      <c r="Z13" s="321" t="s">
        <v>156</v>
      </c>
      <c r="AA13" s="321" t="s">
        <v>157</v>
      </c>
    </row>
    <row r="14" spans="1:27" x14ac:dyDescent="0.25">
      <c r="A14" s="322">
        <v>1</v>
      </c>
      <c r="B14" s="1">
        <f>'1x2'!B7</f>
        <v>0.54622204413945596</v>
      </c>
      <c r="C14" s="1">
        <f>'1x3'!B7</f>
        <v>0.60863716620300201</v>
      </c>
      <c r="D14" s="1">
        <f>'1x4'!B7</f>
        <v>0.64326420850828114</v>
      </c>
      <c r="E14" s="1">
        <f>'1x5'!B7</f>
        <v>0.66422948787519054</v>
      </c>
      <c r="F14" s="1">
        <f>'1x6'!B7</f>
        <v>0.67760068711456678</v>
      </c>
      <c r="G14" s="1">
        <f>'1x7'!B7</f>
        <v>0.68641335984375196</v>
      </c>
      <c r="H14" s="1">
        <f>'1x8'!B7</f>
        <v>0.69234801568343018</v>
      </c>
      <c r="I14" s="1">
        <f>'1x9'!B7</f>
        <v>0.696402710387937</v>
      </c>
      <c r="J14" s="1">
        <f>'1x10'!B7</f>
        <v>0.69920039008563861</v>
      </c>
      <c r="K14" s="322">
        <v>1</v>
      </c>
      <c r="L14" s="1">
        <f>'2x3'!B7</f>
        <v>0.39151450498629714</v>
      </c>
      <c r="M14" s="1">
        <f>'2x4'!B7</f>
        <v>0.42727505578589536</v>
      </c>
      <c r="N14" s="1">
        <f>'2x5'!B7</f>
        <v>0.4500823573859859</v>
      </c>
      <c r="O14" s="1">
        <f>'2x6'!B7</f>
        <v>0.46511416427474456</v>
      </c>
      <c r="P14" s="1">
        <f>'2x7'!B7</f>
        <v>0.47523692762641795</v>
      </c>
      <c r="Q14" s="1">
        <f>'2x8'!B7</f>
        <v>0.48215303465365061</v>
      </c>
      <c r="R14" s="1">
        <f>'2x9'!B7</f>
        <v>0.48692504675994153</v>
      </c>
      <c r="S14" s="1">
        <f>'2x10'!B7</f>
        <v>0.4902400813875642</v>
      </c>
      <c r="T14" s="322">
        <v>1</v>
      </c>
      <c r="U14" s="1">
        <f>'3x4'!B7</f>
        <v>0.28952187138743751</v>
      </c>
      <c r="V14" s="1">
        <f>'3x5'!B7</f>
        <v>0.30894254313971087</v>
      </c>
      <c r="W14" s="1">
        <f>'3x6'!B7</f>
        <v>0.32202086870187641</v>
      </c>
      <c r="X14" s="1">
        <f>'3x7'!B7</f>
        <v>0.33095628447547337</v>
      </c>
      <c r="Y14" s="1">
        <f>'3x8'!B7</f>
        <v>0.33712158991080698</v>
      </c>
      <c r="Z14" s="1">
        <f>'3x9'!B7</f>
        <v>0.34140452141910255</v>
      </c>
      <c r="AA14" s="1">
        <f>'3x10'!B7</f>
        <v>0.34439384248141069</v>
      </c>
    </row>
    <row r="15" spans="1:27" x14ac:dyDescent="0.25">
      <c r="A15" s="322">
        <v>2</v>
      </c>
      <c r="B15" s="1">
        <f>'1x2'!B8</f>
        <v>0.72622730126516277</v>
      </c>
      <c r="C15" s="1">
        <f>'1x3'!B8</f>
        <v>0.79894400268611143</v>
      </c>
      <c r="D15" s="1">
        <f>'1x4'!B8</f>
        <v>0.83483925184435459</v>
      </c>
      <c r="E15" s="1">
        <f>'1x5'!B8</f>
        <v>0.85489575582745492</v>
      </c>
      <c r="F15" s="1">
        <f>'1x6'!B8</f>
        <v>0.8670048232742904</v>
      </c>
      <c r="G15" s="1">
        <f>'1x7'!B8</f>
        <v>0.87469055328219703</v>
      </c>
      <c r="H15" s="1">
        <f>'1x8'!B8</f>
        <v>0.87973314745181697</v>
      </c>
      <c r="I15" s="1">
        <f>'1x9'!B8</f>
        <v>0.88311647178466834</v>
      </c>
      <c r="J15" s="1">
        <f>'1x10'!B8</f>
        <v>0.88542154519836935</v>
      </c>
      <c r="K15" s="322">
        <v>2</v>
      </c>
      <c r="L15" s="1">
        <f>'2x3'!B8</f>
        <v>0.51395429879662491</v>
      </c>
      <c r="M15" s="1">
        <f>'2x4'!B8</f>
        <v>0.56571074443139036</v>
      </c>
      <c r="N15" s="1">
        <f>'2x5'!B8</f>
        <v>0.59812263031323532</v>
      </c>
      <c r="O15" s="1">
        <f>'2x6'!B8</f>
        <v>0.6191475311952036</v>
      </c>
      <c r="P15" s="1">
        <f>'2x7'!B8</f>
        <v>0.63313158022167182</v>
      </c>
      <c r="Q15" s="1">
        <f>'2x8'!B8</f>
        <v>0.64259781085859846</v>
      </c>
      <c r="R15" s="1">
        <f>'2x9'!B8</f>
        <v>0.649085443661233</v>
      </c>
      <c r="S15" s="1">
        <f>'2x10'!B8</f>
        <v>0.65357043316664498</v>
      </c>
      <c r="T15" s="322">
        <v>2</v>
      </c>
      <c r="U15" s="1">
        <f>'3x4'!B8</f>
        <v>0.36449891898782183</v>
      </c>
      <c r="V15" s="1">
        <f>'3x5'!B8</f>
        <v>0.39280531932404145</v>
      </c>
      <c r="W15" s="1">
        <f>'3x6'!B8</f>
        <v>0.41196177623276597</v>
      </c>
      <c r="X15" s="1">
        <f>'3x7'!B8</f>
        <v>0.42507909175951708</v>
      </c>
      <c r="Y15" s="1">
        <f>'3x8'!B8</f>
        <v>0.4341388750055219</v>
      </c>
      <c r="Z15" s="1">
        <f>'3x9'!B8</f>
        <v>0.44043528214678707</v>
      </c>
      <c r="AA15" s="1">
        <f>'3x10'!B8</f>
        <v>0.44483071143664821</v>
      </c>
    </row>
    <row r="16" spans="1:27" x14ac:dyDescent="0.25">
      <c r="A16" s="322">
        <v>3</v>
      </c>
      <c r="B16" s="1">
        <f>'1x2'!B9</f>
        <v>0.81470465605030895</v>
      </c>
      <c r="C16" s="1">
        <f>'1x3'!B9</f>
        <v>0.88551839005233235</v>
      </c>
      <c r="D16" s="1">
        <f>'1x4'!B9</f>
        <v>0.91609202489952868</v>
      </c>
      <c r="E16" s="1">
        <f>'1x5'!B9</f>
        <v>0.93166190700946894</v>
      </c>
      <c r="F16" s="1">
        <f>'1x6'!B9</f>
        <v>0.94048737189993481</v>
      </c>
      <c r="G16" s="1">
        <f>'1x7'!B9</f>
        <v>0.94585242419163673</v>
      </c>
      <c r="H16" s="1">
        <f>'1x8'!B9</f>
        <v>0.94926932273586651</v>
      </c>
      <c r="I16" s="1">
        <f>'1x9'!B9</f>
        <v>0.95151510739157241</v>
      </c>
      <c r="J16" s="1">
        <f>'1x10'!B9</f>
        <v>0.95302334318021398</v>
      </c>
      <c r="K16" s="322">
        <v>3</v>
      </c>
      <c r="L16" s="1">
        <f>'2x3'!B9</f>
        <v>0.56966931951632183</v>
      </c>
      <c r="M16" s="1">
        <f>'2x4'!B9</f>
        <v>0.63206056398849009</v>
      </c>
      <c r="N16" s="1">
        <f>'2x5'!B9</f>
        <v>0.67068179850878029</v>
      </c>
      <c r="O16" s="1">
        <f>'2x6'!B9</f>
        <v>0.69541799959647632</v>
      </c>
      <c r="P16" s="1">
        <f>'2x7'!B9</f>
        <v>0.71169256399141267</v>
      </c>
      <c r="Q16" s="1">
        <f>'2x8'!B9</f>
        <v>0.72261604332669827</v>
      </c>
      <c r="R16" s="1">
        <f>'2x9'!B9</f>
        <v>0.7300548297524514</v>
      </c>
      <c r="S16" s="1">
        <f>'2x10'!B9</f>
        <v>0.73517339996799147</v>
      </c>
      <c r="T16" s="322">
        <v>3</v>
      </c>
      <c r="U16" s="1">
        <f>'3x4'!B9</f>
        <v>0.39070117158772599</v>
      </c>
      <c r="V16" s="1">
        <f>'3x5'!B9</f>
        <v>0.42405186504637349</v>
      </c>
      <c r="W16" s="1">
        <f>'3x6'!B9</f>
        <v>0.44681772332386416</v>
      </c>
      <c r="X16" s="1">
        <f>'3x7'!B9</f>
        <v>0.46248555538994601</v>
      </c>
      <c r="Y16" s="1">
        <f>'3x8'!B9</f>
        <v>0.47333997810260547</v>
      </c>
      <c r="Z16" s="1">
        <f>'3x9'!B9</f>
        <v>0.48089796070707047</v>
      </c>
      <c r="AA16" s="1">
        <f>'3x10'!B9</f>
        <v>0.4861804810280852</v>
      </c>
    </row>
    <row r="17" spans="1:27" x14ac:dyDescent="0.25">
      <c r="A17" s="322">
        <v>4</v>
      </c>
      <c r="B17" s="1">
        <f>'1x2'!B10</f>
        <v>0.86659959193954295</v>
      </c>
      <c r="C17" s="1">
        <f>'1x3'!B10</f>
        <v>0.93143398353971929</v>
      </c>
      <c r="D17" s="1">
        <f>'1x4'!B10</f>
        <v>0.95553609178137844</v>
      </c>
      <c r="E17" s="1">
        <f>'1x5'!B10</f>
        <v>0.96660835598072803</v>
      </c>
      <c r="F17" s="1">
        <f>'1x6'!B10</f>
        <v>0.97246387180456317</v>
      </c>
      <c r="G17" s="1">
        <f>'1x7'!B10</f>
        <v>0.9758599406918711</v>
      </c>
      <c r="H17" s="1">
        <f>'1x8'!B10</f>
        <v>0.97795427039188598</v>
      </c>
      <c r="I17" s="1">
        <f>'1x9'!B10</f>
        <v>0.97930050016555981</v>
      </c>
      <c r="J17" s="1">
        <f>'1x10'!B10</f>
        <v>0.98019073749168673</v>
      </c>
      <c r="K17" s="322">
        <v>4</v>
      </c>
      <c r="L17" s="1">
        <f>'2x3'!B10</f>
        <v>0.5992283261494995</v>
      </c>
      <c r="M17" s="1">
        <f>'2x4'!B10</f>
        <v>0.66970681355286754</v>
      </c>
      <c r="N17" s="1">
        <f>'2x5'!B10</f>
        <v>0.71308055018969385</v>
      </c>
      <c r="O17" s="1">
        <f>'2x6'!B10</f>
        <v>0.74059137280789078</v>
      </c>
      <c r="P17" s="1">
        <f>'2x7'!B10</f>
        <v>0.7585221933108196</v>
      </c>
      <c r="Q17" s="1">
        <f>'2x8'!B10</f>
        <v>0.77046423956190091</v>
      </c>
      <c r="R17" s="1">
        <f>'2x9'!B10</f>
        <v>0.77854798104135381</v>
      </c>
      <c r="S17" s="1">
        <f>'2x10'!B10</f>
        <v>0.78408546583577543</v>
      </c>
      <c r="T17" s="322">
        <v>4</v>
      </c>
      <c r="U17" s="1">
        <f>'3x4'!B10</f>
        <v>0.40076926143965846</v>
      </c>
      <c r="V17" s="1">
        <f>'3x5'!B10</f>
        <v>0.43700404557282602</v>
      </c>
      <c r="W17" s="1">
        <f>'3x6'!B10</f>
        <v>0.46196550856671253</v>
      </c>
      <c r="X17" s="1">
        <f>'3x7'!B10</f>
        <v>0.47924606600663006</v>
      </c>
      <c r="Y17" s="1">
        <f>'3x8'!B10</f>
        <v>0.4912639253152859</v>
      </c>
      <c r="Z17" s="1">
        <f>'3x9'!B10</f>
        <v>0.49965333929304312</v>
      </c>
      <c r="AA17" s="1">
        <f>'3x10'!B10</f>
        <v>0.50552698986799904</v>
      </c>
    </row>
    <row r="18" spans="1:27" x14ac:dyDescent="0.25">
      <c r="A18" s="322">
        <v>5</v>
      </c>
      <c r="B18" s="1">
        <f>'1x2'!B11</f>
        <v>0.90023313544939987</v>
      </c>
      <c r="C18" s="1">
        <f>'1x3'!B11</f>
        <v>0.95777277729224775</v>
      </c>
      <c r="D18" s="1">
        <f>'1x4'!B11</f>
        <v>0.97593500231783026</v>
      </c>
      <c r="E18" s="1">
        <f>'1x5'!B11</f>
        <v>0.9834005894129888</v>
      </c>
      <c r="F18" s="1">
        <f>'1x6'!B11</f>
        <v>0.98706786710694494</v>
      </c>
      <c r="G18" s="1">
        <f>'1x7'!B11</f>
        <v>0.98909195734561517</v>
      </c>
      <c r="H18" s="1">
        <f>'1x8'!B11</f>
        <v>0.99029878805639082</v>
      </c>
      <c r="I18" s="1">
        <f>'1x9'!B11</f>
        <v>0.9910567409879113</v>
      </c>
      <c r="J18" s="1">
        <f>'1x10'!B11</f>
        <v>0.99154996481192259</v>
      </c>
      <c r="K18" s="322">
        <v>5</v>
      </c>
      <c r="L18" s="1">
        <f>'2x3'!B11</f>
        <v>0.61619122420050754</v>
      </c>
      <c r="M18" s="1">
        <f>'2x4'!B11</f>
        <v>0.69313076555408915</v>
      </c>
      <c r="N18" s="1">
        <f>'2x5'!B11</f>
        <v>0.74043214076917907</v>
      </c>
      <c r="O18" s="1">
        <f>'2x6'!B11</f>
        <v>0.7702246806863573</v>
      </c>
      <c r="P18" s="1">
        <f>'2x7'!B11</f>
        <v>0.78948838841551494</v>
      </c>
      <c r="Q18" s="1">
        <f>'2x8'!B11</f>
        <v>0.80222803744979387</v>
      </c>
      <c r="R18" s="1">
        <f>'2x9'!B11</f>
        <v>0.81080319608730445</v>
      </c>
      <c r="S18" s="1">
        <f>'2x10'!B11</f>
        <v>0.81665213800170999</v>
      </c>
      <c r="T18" s="322">
        <v>5</v>
      </c>
      <c r="U18" s="1">
        <f>'3x4'!B11</f>
        <v>0.40477725414845073</v>
      </c>
      <c r="V18" s="1">
        <f>'3x5'!B11</f>
        <v>0.44260786214090014</v>
      </c>
      <c r="W18" s="1">
        <f>'3x6'!B11</f>
        <v>0.46887341761714357</v>
      </c>
      <c r="X18" s="1">
        <f>'3x7'!B11</f>
        <v>0.48715646030370835</v>
      </c>
      <c r="Y18" s="1">
        <f>'3x8'!B11</f>
        <v>0.49991950014871933</v>
      </c>
      <c r="Z18" s="1">
        <f>'3x9'!B11</f>
        <v>0.5088522370925127</v>
      </c>
      <c r="AA18" s="1">
        <f>'3x10'!B11</f>
        <v>0.51511748189078843</v>
      </c>
    </row>
    <row r="19" spans="1:27" x14ac:dyDescent="0.25">
      <c r="A19" s="322">
        <v>6</v>
      </c>
      <c r="B19" s="1">
        <f>'1x2'!B12</f>
        <v>0.92346160707511948</v>
      </c>
      <c r="C19" s="1">
        <f>'1x3'!B12</f>
        <v>0.97356504340050443</v>
      </c>
      <c r="D19" s="1">
        <f>'1x4'!B12</f>
        <v>0.98683000928500009</v>
      </c>
      <c r="E19" s="1">
        <f>'1x5'!B12</f>
        <v>0.99167875939019556</v>
      </c>
      <c r="F19" s="1">
        <f>'1x6'!B12</f>
        <v>0.9938845787114885</v>
      </c>
      <c r="G19" s="1">
        <f>'1x7'!B12</f>
        <v>0.99504139174897788</v>
      </c>
      <c r="H19" s="1">
        <f>'1x8'!B12</f>
        <v>0.99570766989806703</v>
      </c>
      <c r="I19" s="1">
        <f>'1x9'!B12</f>
        <v>0.99611632121945426</v>
      </c>
      <c r="J19" s="1">
        <f>'1x10'!B12</f>
        <v>0.99637791849666402</v>
      </c>
      <c r="K19" s="322">
        <v>6</v>
      </c>
      <c r="L19" s="1">
        <f>'2x3'!B12</f>
        <v>0.62636650635628277</v>
      </c>
      <c r="M19" s="1">
        <f>'2x4'!B12</f>
        <v>0.70855078378977332</v>
      </c>
      <c r="N19" s="1">
        <f>'2x5'!B12</f>
        <v>0.75921839675885605</v>
      </c>
      <c r="O19" s="1">
        <f>'2x6'!B12</f>
        <v>0.79098663551625159</v>
      </c>
      <c r="P19" s="1">
        <f>'2x7'!B12</f>
        <v>0.81139208662110152</v>
      </c>
      <c r="Q19" s="1">
        <f>'2x8'!B12</f>
        <v>0.8248013959314292</v>
      </c>
      <c r="R19" s="1">
        <f>'2x9'!B12</f>
        <v>0.83377977959155192</v>
      </c>
      <c r="S19" s="1">
        <f>'2x10'!B12</f>
        <v>0.83987864455545591</v>
      </c>
      <c r="T19" s="322">
        <v>6</v>
      </c>
      <c r="U19" s="1">
        <f>'3x4'!B12</f>
        <v>0.40639518857564244</v>
      </c>
      <c r="V19" s="1">
        <f>'3x5'!B12</f>
        <v>0.44507716745401149</v>
      </c>
      <c r="W19" s="1">
        <f>'3x6'!B12</f>
        <v>0.47209272047556222</v>
      </c>
      <c r="X19" s="1">
        <f>'3x7'!B12</f>
        <v>0.49098131930250882</v>
      </c>
      <c r="Y19" s="1">
        <f>'3x8'!B12</f>
        <v>0.50420947058739274</v>
      </c>
      <c r="Z19" s="1">
        <f>'3x9'!B12</f>
        <v>0.51348892688256265</v>
      </c>
      <c r="AA19" s="1">
        <f>'3x10'!B12</f>
        <v>0.52000788606271331</v>
      </c>
    </row>
    <row r="20" spans="1:27" x14ac:dyDescent="0.25">
      <c r="A20" s="322">
        <v>7</v>
      </c>
      <c r="B20" s="1">
        <f>'1x2'!B13</f>
        <v>0.94021649460008982</v>
      </c>
      <c r="C20" s="1">
        <f>'1x3'!B13</f>
        <v>0.98328603137915305</v>
      </c>
      <c r="D20" s="1">
        <f>'1x4'!B13</f>
        <v>0.99274925991267371</v>
      </c>
      <c r="E20" s="1">
        <f>'1x5'!B13</f>
        <v>0.99581120131774625</v>
      </c>
      <c r="F20" s="1">
        <f>'1x6'!B13</f>
        <v>0.99709875220533128</v>
      </c>
      <c r="G20" s="1">
        <f>'1x7'!B13</f>
        <v>0.99773978936009389</v>
      </c>
      <c r="H20" s="1">
        <f>'1x8'!B13</f>
        <v>0.99809628985628973</v>
      </c>
      <c r="I20" s="1">
        <f>'1x9'!B13</f>
        <v>0.99830976900875168</v>
      </c>
      <c r="J20" s="1">
        <f>'1x10'!B13</f>
        <v>0.99844418620560571</v>
      </c>
      <c r="K20" s="322">
        <v>7</v>
      </c>
      <c r="L20" s="1">
        <f>'2x3'!B13</f>
        <v>0.63263306703433353</v>
      </c>
      <c r="M20" s="1">
        <f>'2x4'!B13</f>
        <v>0.71908186016284403</v>
      </c>
      <c r="N20" s="1">
        <f>'2x5'!B13</f>
        <v>0.77268364430570824</v>
      </c>
      <c r="O20" s="1">
        <f>'2x6'!B13</f>
        <v>0.80621273180746844</v>
      </c>
      <c r="P20" s="1">
        <f>'2x7'!B13</f>
        <v>0.8276340928871706</v>
      </c>
      <c r="Q20" s="1">
        <f>'2x8'!B13</f>
        <v>0.84163139232442286</v>
      </c>
      <c r="R20" s="1">
        <f>'2x9'!B13</f>
        <v>0.85095741323823726</v>
      </c>
      <c r="S20" s="1">
        <f>'2x10'!B13</f>
        <v>0.8572676088521598</v>
      </c>
      <c r="T20" s="322">
        <v>7</v>
      </c>
      <c r="U20" s="1">
        <f>'3x4'!B13</f>
        <v>0.4070519818293068</v>
      </c>
      <c r="V20" s="1">
        <f>'3x5'!B13</f>
        <v>0.44617402652562771</v>
      </c>
      <c r="W20" s="1">
        <f>'3x6'!B13</f>
        <v>0.47360816705156938</v>
      </c>
      <c r="X20" s="1">
        <f>'3x7'!B13</f>
        <v>0.49285235078045275</v>
      </c>
      <c r="Y20" s="1">
        <f>'3x8'!B13</f>
        <v>0.50636311833846881</v>
      </c>
      <c r="Z20" s="1">
        <f>'3x9'!B13</f>
        <v>0.51585822089137445</v>
      </c>
      <c r="AA20" s="1">
        <f>'3x10'!B13</f>
        <v>0.5225375324652799</v>
      </c>
    </row>
    <row r="21" spans="1:27" x14ac:dyDescent="0.25">
      <c r="A21" s="322">
        <v>8</v>
      </c>
      <c r="B21" s="1">
        <f>'1x2'!B14</f>
        <v>0.95268437409074702</v>
      </c>
      <c r="C21" s="1">
        <f>'1x3'!B14</f>
        <v>0.98936694427983529</v>
      </c>
      <c r="D21" s="1">
        <f>'1x4'!B14</f>
        <v>0.99599505260987664</v>
      </c>
      <c r="E21" s="1">
        <f>'1x5'!B14</f>
        <v>0.99788702059833689</v>
      </c>
      <c r="F21" s="1">
        <f>'1x6'!B14</f>
        <v>0.99862150242558034</v>
      </c>
      <c r="G21" s="1">
        <f>'1x7'!B14</f>
        <v>0.99896849216768069</v>
      </c>
      <c r="H21" s="1">
        <f>'1x8'!B14</f>
        <v>0.99915478175364814</v>
      </c>
      <c r="I21" s="1">
        <f>'1x9'!B14</f>
        <v>0.99926368507697916</v>
      </c>
      <c r="J21" s="1">
        <f>'1x10'!B14</f>
        <v>0.9993311285789267</v>
      </c>
      <c r="K21" s="322">
        <v>8</v>
      </c>
      <c r="L21" s="1">
        <f>'2x3'!B14</f>
        <v>0.63655517517793825</v>
      </c>
      <c r="M21" s="1">
        <f>'2x4'!B14</f>
        <v>0.7264557873096863</v>
      </c>
      <c r="N21" s="1">
        <f>'2x5'!B14</f>
        <v>0.78263265017244499</v>
      </c>
      <c r="O21" s="1">
        <f>'2x6'!B14</f>
        <v>0.81775693580764997</v>
      </c>
      <c r="P21" s="1">
        <f>'2x7'!B14</f>
        <v>0.84010402817391983</v>
      </c>
      <c r="Q21" s="1">
        <f>'2x8'!B14</f>
        <v>0.85463315446706867</v>
      </c>
      <c r="R21" s="1">
        <f>'2x9'!B14</f>
        <v>0.86426927925886488</v>
      </c>
      <c r="S21" s="1">
        <f>'2x10'!B14</f>
        <v>0.87076494097279644</v>
      </c>
      <c r="T21" s="322">
        <v>8</v>
      </c>
      <c r="U21" s="1">
        <f>'3x4'!B14</f>
        <v>0.40731921033660629</v>
      </c>
      <c r="V21" s="1">
        <f>'3x5'!B14</f>
        <v>0.44666298448493402</v>
      </c>
      <c r="W21" s="1">
        <f>'3x6'!B14</f>
        <v>0.47432491764732065</v>
      </c>
      <c r="X21" s="1">
        <f>'3x7'!B14</f>
        <v>0.49377281936253836</v>
      </c>
      <c r="Y21" s="1">
        <f>'3x8'!B14</f>
        <v>0.5074512422787385</v>
      </c>
      <c r="Z21" s="1">
        <f>'3x9'!B14</f>
        <v>0.51707736294965523</v>
      </c>
      <c r="AA21" s="1">
        <f>'3x10'!B14</f>
        <v>0.52385571831122812</v>
      </c>
    </row>
    <row r="22" spans="1:27" x14ac:dyDescent="0.25">
      <c r="A22" s="322">
        <v>9</v>
      </c>
      <c r="B22" s="1">
        <f>'1x2'!B15</f>
        <v>0.96217886365722904</v>
      </c>
      <c r="C22" s="1">
        <f>'1x3'!B15</f>
        <v>0.99320921561382747</v>
      </c>
      <c r="D22" s="1">
        <f>'1x4'!B15</f>
        <v>0.99778389363316533</v>
      </c>
      <c r="E22" s="1">
        <f>'1x5'!B15</f>
        <v>0.99893302060164579</v>
      </c>
      <c r="F22" s="1">
        <f>'1x6'!B15</f>
        <v>0.99934454704890419</v>
      </c>
      <c r="G22" s="1">
        <f>'1x7'!B15</f>
        <v>0.99952897957011788</v>
      </c>
      <c r="H22" s="1">
        <f>'1x8'!B15</f>
        <v>0.99962455955985818</v>
      </c>
      <c r="I22" s="1">
        <f>'1x9'!B15</f>
        <v>0.99967910595707066</v>
      </c>
      <c r="J22" s="1">
        <f>'1x10'!B15</f>
        <v>0.99971233084615774</v>
      </c>
      <c r="K22" s="322">
        <v>9</v>
      </c>
      <c r="L22" s="1">
        <f>'2x3'!B15</f>
        <v>0.63903478008221881</v>
      </c>
      <c r="M22" s="1">
        <f>'2x4'!B15</f>
        <v>0.73170973107770099</v>
      </c>
      <c r="N22" s="1">
        <f>'2x5'!B15</f>
        <v>0.79014979197162261</v>
      </c>
      <c r="O22" s="1">
        <f>'2x6'!B15</f>
        <v>0.82673235404588807</v>
      </c>
      <c r="P22" s="1">
        <f>'2x7'!B15</f>
        <v>0.84993590729971458</v>
      </c>
      <c r="Q22" s="1">
        <f>'2x8'!B15</f>
        <v>0.86495583332235115</v>
      </c>
      <c r="R22" s="1">
        <f>'2x9'!B15</f>
        <v>0.87487530981494233</v>
      </c>
      <c r="S22" s="1">
        <f>'2x10'!B15</f>
        <v>0.88153819430046221</v>
      </c>
      <c r="T22" s="322">
        <v>9</v>
      </c>
      <c r="U22" s="1">
        <f>'3x4'!B15</f>
        <v>0.40742803765477065</v>
      </c>
      <c r="V22" s="1">
        <f>'3x5'!B15</f>
        <v>0.44688129773914881</v>
      </c>
      <c r="W22" s="1">
        <f>'3x6'!B15</f>
        <v>0.47466467058438355</v>
      </c>
      <c r="X22" s="1">
        <f>'3x7'!B15</f>
        <v>0.49422691403284524</v>
      </c>
      <c r="Y22" s="1">
        <f>'3x8'!B15</f>
        <v>0.50800279380931035</v>
      </c>
      <c r="Z22" s="1">
        <f>'3x9'!B15</f>
        <v>0.51770693189235939</v>
      </c>
      <c r="AA22" s="1">
        <f>'3x10'!B15</f>
        <v>0.52454525748438374</v>
      </c>
    </row>
    <row r="23" spans="1:27" x14ac:dyDescent="0.25">
      <c r="A23" s="322">
        <v>10</v>
      </c>
      <c r="B23" s="1">
        <f>'1x2'!B16</f>
        <v>0.96953696862011052</v>
      </c>
      <c r="C23" s="1">
        <f>'1x3'!B16</f>
        <v>0.99565240779987574</v>
      </c>
      <c r="D23" s="1">
        <f>'1x4'!B16</f>
        <v>0.99877251983529269</v>
      </c>
      <c r="E23" s="1">
        <f>'1x5'!B16</f>
        <v>0.99946092864329938</v>
      </c>
      <c r="F23" s="1">
        <f>'1x6'!B16</f>
        <v>0.99968823570606935</v>
      </c>
      <c r="G23" s="1">
        <f>'1x7'!B16</f>
        <v>0.99978486150546397</v>
      </c>
      <c r="H23" s="1">
        <f>'1x8'!B16</f>
        <v>0.99983319699456763</v>
      </c>
      <c r="I23" s="1">
        <f>'1x9'!B16</f>
        <v>0.99986012556627568</v>
      </c>
      <c r="J23" s="1">
        <f>'1x10'!B16</f>
        <v>0.99987625856186002</v>
      </c>
      <c r="K23" s="322">
        <v>10</v>
      </c>
      <c r="L23" s="1">
        <f>'2x3'!B16</f>
        <v>0.64061240843357581</v>
      </c>
      <c r="M23" s="1">
        <f>'2x4'!B16</f>
        <v>0.73549978474911348</v>
      </c>
      <c r="N23" s="1">
        <f>'2x5'!B16</f>
        <v>0.79592596921518055</v>
      </c>
      <c r="O23" s="1">
        <f>'2x6'!B16</f>
        <v>0.83384789624429356</v>
      </c>
      <c r="P23" s="1">
        <f>'2x7'!B16</f>
        <v>0.8578515822340006</v>
      </c>
      <c r="Q23" s="1">
        <f>'2x8'!B16</f>
        <v>0.87333077212609589</v>
      </c>
      <c r="R23" s="1">
        <f>'2x9'!B16</f>
        <v>0.88351366395203312</v>
      </c>
      <c r="S23" s="1">
        <f>'2x10'!B16</f>
        <v>0.89033036395713261</v>
      </c>
      <c r="T23" s="322">
        <v>10</v>
      </c>
      <c r="U23" s="1">
        <f>'3x4'!B16</f>
        <v>0.40747237363800587</v>
      </c>
      <c r="V23" s="1">
        <f>'3x5'!B16</f>
        <v>0.44697884064470594</v>
      </c>
      <c r="W23" s="1">
        <f>'3x6'!B16</f>
        <v>0.47482588980886536</v>
      </c>
      <c r="X23" s="1">
        <f>'3x7'!B16</f>
        <v>0.49445124030052706</v>
      </c>
      <c r="Y23" s="1">
        <f>'3x8'!B16</f>
        <v>0.5082828240520787</v>
      </c>
      <c r="Z23" s="1">
        <f>'3x9'!B16</f>
        <v>0.51803264398284965</v>
      </c>
      <c r="AA23" s="1">
        <f>'3x10'!B16</f>
        <v>0.52490667704342975</v>
      </c>
    </row>
    <row r="24" spans="1:27" x14ac:dyDescent="0.25">
      <c r="A24" s="322"/>
      <c r="B24" s="496" t="s">
        <v>229</v>
      </c>
      <c r="C24" s="496"/>
      <c r="D24" s="496"/>
      <c r="E24" s="496"/>
      <c r="F24" s="496"/>
      <c r="G24" s="496"/>
      <c r="H24" s="496"/>
      <c r="I24" s="496"/>
      <c r="J24" s="496"/>
      <c r="K24" s="322"/>
      <c r="L24" s="496" t="s">
        <v>229</v>
      </c>
      <c r="M24" s="496"/>
      <c r="N24" s="496"/>
      <c r="O24" s="496"/>
      <c r="P24" s="496"/>
      <c r="Q24" s="496"/>
      <c r="R24" s="496"/>
      <c r="S24" s="496"/>
      <c r="T24" s="322"/>
      <c r="U24" s="496" t="s">
        <v>229</v>
      </c>
      <c r="V24" s="496"/>
      <c r="W24" s="496"/>
      <c r="X24" s="496"/>
      <c r="Y24" s="496"/>
      <c r="Z24" s="496"/>
      <c r="AA24" s="496"/>
    </row>
    <row r="25" spans="1:27" x14ac:dyDescent="0.25">
      <c r="A25" s="322" t="s">
        <v>55</v>
      </c>
      <c r="B25" s="321" t="s">
        <v>132</v>
      </c>
      <c r="C25" s="321" t="s">
        <v>133</v>
      </c>
      <c r="D25" s="321" t="s">
        <v>134</v>
      </c>
      <c r="E25" s="321" t="s">
        <v>135</v>
      </c>
      <c r="F25" s="321" t="s">
        <v>136</v>
      </c>
      <c r="G25" s="321" t="s">
        <v>137</v>
      </c>
      <c r="H25" s="321" t="s">
        <v>138</v>
      </c>
      <c r="I25" s="321" t="s">
        <v>139</v>
      </c>
      <c r="J25" s="321" t="s">
        <v>140</v>
      </c>
      <c r="K25" s="322" t="s">
        <v>55</v>
      </c>
      <c r="L25" s="321" t="s">
        <v>143</v>
      </c>
      <c r="M25" s="321" t="s">
        <v>144</v>
      </c>
      <c r="N25" s="321" t="s">
        <v>145</v>
      </c>
      <c r="O25" s="321" t="s">
        <v>146</v>
      </c>
      <c r="P25" s="321" t="s">
        <v>147</v>
      </c>
      <c r="Q25" s="321" t="s">
        <v>148</v>
      </c>
      <c r="R25" s="321" t="s">
        <v>149</v>
      </c>
      <c r="S25" s="321" t="s">
        <v>150</v>
      </c>
      <c r="T25" s="322" t="s">
        <v>55</v>
      </c>
      <c r="U25" s="321" t="s">
        <v>151</v>
      </c>
      <c r="V25" s="321" t="s">
        <v>152</v>
      </c>
      <c r="W25" s="321" t="s">
        <v>153</v>
      </c>
      <c r="X25" s="321" t="s">
        <v>154</v>
      </c>
      <c r="Y25" s="321" t="s">
        <v>155</v>
      </c>
      <c r="Z25" s="321" t="s">
        <v>156</v>
      </c>
      <c r="AA25" s="321" t="s">
        <v>157</v>
      </c>
    </row>
    <row r="26" spans="1:27" x14ac:dyDescent="0.25">
      <c r="A26" s="322">
        <v>1</v>
      </c>
      <c r="B26" s="1">
        <f>'1x2'!$V7</f>
        <v>0.4537779558605442</v>
      </c>
      <c r="C26" s="1">
        <f>'1x3'!$V7</f>
        <v>0.39136283379699821</v>
      </c>
      <c r="D26" s="1">
        <f>'1x4'!$V7</f>
        <v>0.35673579149171919</v>
      </c>
      <c r="E26" s="1">
        <f>'1x5'!$V7</f>
        <v>0.33577051212480974</v>
      </c>
      <c r="F26" s="1">
        <f>'1x6'!$V7</f>
        <v>0.32239931288543361</v>
      </c>
      <c r="G26" s="1">
        <f>'1x7'!$V7</f>
        <v>0.31358664015624849</v>
      </c>
      <c r="H26" s="1">
        <f>'1x8'!$V7</f>
        <v>0.30765198431657048</v>
      </c>
      <c r="I26" s="1">
        <f>'1x9'!$V7</f>
        <v>0.30359728961206373</v>
      </c>
      <c r="J26" s="1">
        <f>'1x10'!$V7</f>
        <v>0.30079960991436233</v>
      </c>
      <c r="K26" s="322">
        <v>1</v>
      </c>
      <c r="L26" s="1">
        <f>'2x3'!$V7</f>
        <v>0.60848549501370308</v>
      </c>
      <c r="M26" s="1">
        <f>'2x4'!$V7</f>
        <v>0.57272494421410514</v>
      </c>
      <c r="N26" s="1">
        <f>'2x5'!$V7</f>
        <v>0.54991764261401477</v>
      </c>
      <c r="O26" s="1">
        <f>'2x6'!$V7</f>
        <v>0.53488583572525583</v>
      </c>
      <c r="P26" s="1">
        <f>'2x7'!$V7</f>
        <v>0.52476307237358299</v>
      </c>
      <c r="Q26" s="1">
        <f>'2x8'!$V7</f>
        <v>0.51784696534635044</v>
      </c>
      <c r="R26" s="1">
        <f>'2x9'!$V7</f>
        <v>0.51307495324005969</v>
      </c>
      <c r="S26" s="1">
        <f>'2x10'!$V7</f>
        <v>0.50975991861243741</v>
      </c>
      <c r="T26" s="322">
        <v>1</v>
      </c>
      <c r="U26" s="1">
        <f>'3x4'!$V7</f>
        <v>0.71047812861256332</v>
      </c>
      <c r="V26" s="1">
        <f>'3x5'!$V7</f>
        <v>0.69105745686029008</v>
      </c>
      <c r="W26" s="1">
        <f>'3x6'!$V7</f>
        <v>0.67797913129812448</v>
      </c>
      <c r="X26" s="1">
        <f>'3x7'!$V7</f>
        <v>0.6690437155245279</v>
      </c>
      <c r="Y26" s="1">
        <f>'3x8'!$V7</f>
        <v>0.66287841008919457</v>
      </c>
      <c r="Z26" s="1">
        <f>'3x9'!$V7</f>
        <v>0.65859547858089917</v>
      </c>
      <c r="AA26" s="1">
        <f>'3x10'!$V7</f>
        <v>0.65560615751859119</v>
      </c>
    </row>
    <row r="27" spans="1:27" x14ac:dyDescent="0.25">
      <c r="A27" s="322">
        <v>2</v>
      </c>
      <c r="B27" s="1">
        <f>'1x2'!$V8</f>
        <v>0.27377269873483762</v>
      </c>
      <c r="C27" s="1">
        <f>'1x3'!$V8</f>
        <v>0.20105599731388907</v>
      </c>
      <c r="D27" s="1">
        <f>'1x4'!$V8</f>
        <v>0.16516074815564596</v>
      </c>
      <c r="E27" s="1">
        <f>'1x5'!$V8</f>
        <v>0.1451042441725455</v>
      </c>
      <c r="F27" s="1">
        <f>'1x6'!$V8</f>
        <v>0.13299517672571026</v>
      </c>
      <c r="G27" s="1">
        <f>'1x7'!$V8</f>
        <v>0.1253094467178037</v>
      </c>
      <c r="H27" s="1">
        <f>'1x8'!$V8</f>
        <v>0.12026685254818414</v>
      </c>
      <c r="I27" s="1">
        <f>'1x9'!$V8</f>
        <v>0.11688352821533296</v>
      </c>
      <c r="J27" s="1">
        <f>'1x10'!$V8</f>
        <v>0.11457845480163216</v>
      </c>
      <c r="K27" s="322">
        <v>2</v>
      </c>
      <c r="L27" s="1">
        <f>'2x3'!$V8</f>
        <v>0.48604570120337548</v>
      </c>
      <c r="M27" s="1">
        <f>'2x4'!$V8</f>
        <v>0.4342892555686107</v>
      </c>
      <c r="N27" s="1">
        <f>'2x5'!$V8</f>
        <v>0.40187736968676618</v>
      </c>
      <c r="O27" s="1">
        <f>'2x6'!$V8</f>
        <v>0.38085246880479723</v>
      </c>
      <c r="P27" s="1">
        <f>'2x7'!$V8</f>
        <v>0.36686841977833001</v>
      </c>
      <c r="Q27" s="1">
        <f>'2x8'!$V8</f>
        <v>0.35740218914140359</v>
      </c>
      <c r="R27" s="1">
        <f>'2x9'!$V8</f>
        <v>0.35091455633876939</v>
      </c>
      <c r="S27" s="1">
        <f>'2x10'!$V8</f>
        <v>0.34642956683335835</v>
      </c>
      <c r="T27" s="322">
        <v>2</v>
      </c>
      <c r="U27" s="1">
        <f>'3x4'!$V8</f>
        <v>0.63550108101217995</v>
      </c>
      <c r="V27" s="1">
        <f>'3x5'!$V8</f>
        <v>0.6071946806759605</v>
      </c>
      <c r="W27" s="1">
        <f>'3x6'!$V8</f>
        <v>0.58803822376723591</v>
      </c>
      <c r="X27" s="1">
        <f>'3x7'!$V8</f>
        <v>0.5749209082404857</v>
      </c>
      <c r="Y27" s="1">
        <f>'3x8'!$V8</f>
        <v>0.56586112499448138</v>
      </c>
      <c r="Z27" s="1">
        <f>'3x9'!$V8</f>
        <v>0.5595647178532166</v>
      </c>
      <c r="AA27" s="1">
        <f>'3x10'!$V8</f>
        <v>0.55516928856335579</v>
      </c>
    </row>
    <row r="28" spans="1:27" x14ac:dyDescent="0.25">
      <c r="A28" s="322">
        <v>3</v>
      </c>
      <c r="B28" s="1">
        <f>'1x2'!$V9</f>
        <v>0.18529534394969152</v>
      </c>
      <c r="C28" s="1">
        <f>'1x3'!$V9</f>
        <v>0.11448160994766822</v>
      </c>
      <c r="D28" s="1">
        <f>'1x4'!$V9</f>
        <v>8.3907975100472071E-2</v>
      </c>
      <c r="E28" s="1">
        <f>'1x5'!$V9</f>
        <v>6.8338092990531632E-2</v>
      </c>
      <c r="F28" s="1">
        <f>'1x6'!$V9</f>
        <v>5.9512628100066071E-2</v>
      </c>
      <c r="G28" s="1">
        <f>'1x7'!$V9</f>
        <v>5.4147575808364073E-2</v>
      </c>
      <c r="H28" s="1">
        <f>'1x8'!$V9</f>
        <v>5.0730677264134758E-2</v>
      </c>
      <c r="I28" s="1">
        <f>'1x9'!$V9</f>
        <v>4.8484892608428982E-2</v>
      </c>
      <c r="J28" s="1">
        <f>'1x10'!$V9</f>
        <v>4.6976656819787861E-2</v>
      </c>
      <c r="K28" s="322">
        <v>3</v>
      </c>
      <c r="L28" s="1">
        <f>'2x3'!$V9</f>
        <v>0.43033068048367878</v>
      </c>
      <c r="M28" s="1">
        <f>'2x4'!$V9</f>
        <v>0.36793943601151158</v>
      </c>
      <c r="N28" s="1">
        <f>'2x5'!$V9</f>
        <v>0.32931820149122187</v>
      </c>
      <c r="O28" s="1">
        <f>'2x6'!$V9</f>
        <v>0.30458200040352496</v>
      </c>
      <c r="P28" s="1">
        <f>'2x7'!$V9</f>
        <v>0.28830743600859016</v>
      </c>
      <c r="Q28" s="1">
        <f>'2x8'!$V9</f>
        <v>0.2773839566733049</v>
      </c>
      <c r="R28" s="1">
        <f>'2x9'!$V9</f>
        <v>0.26994517024755216</v>
      </c>
      <c r="S28" s="1">
        <f>'2x10'!$V9</f>
        <v>0.26482660003201347</v>
      </c>
      <c r="T28" s="322">
        <v>3</v>
      </c>
      <c r="U28" s="1">
        <f>'3x4'!$V9</f>
        <v>0.60929882841227678</v>
      </c>
      <c r="V28" s="1">
        <f>'3x5'!$V9</f>
        <v>0.57594813495362962</v>
      </c>
      <c r="W28" s="1">
        <f>'3x6'!$V9</f>
        <v>0.55318227667613895</v>
      </c>
      <c r="X28" s="1">
        <f>'3x7'!$V9</f>
        <v>0.53751444461005837</v>
      </c>
      <c r="Y28" s="1">
        <f>'3x8'!$V9</f>
        <v>0.5266600218973998</v>
      </c>
      <c r="Z28" s="1">
        <f>'3x9'!$V9</f>
        <v>0.5191020392929353</v>
      </c>
      <c r="AA28" s="1">
        <f>'3x10'!$V9</f>
        <v>0.51381951897192113</v>
      </c>
    </row>
    <row r="29" spans="1:27" x14ac:dyDescent="0.25">
      <c r="A29" s="322">
        <v>4</v>
      </c>
      <c r="B29" s="1">
        <f>'1x2'!$V10</f>
        <v>0.13340040806045758</v>
      </c>
      <c r="C29" s="1">
        <f>'1x3'!$V10</f>
        <v>6.8566016460281348E-2</v>
      </c>
      <c r="D29" s="1">
        <f>'1x4'!$V10</f>
        <v>4.4463908218622429E-2</v>
      </c>
      <c r="E29" s="1">
        <f>'1x5'!$V10</f>
        <v>3.3391644019272519E-2</v>
      </c>
      <c r="F29" s="1">
        <f>'1x6'!$V10</f>
        <v>2.7536128195437892E-2</v>
      </c>
      <c r="G29" s="1">
        <f>'1x7'!$V10</f>
        <v>2.4140059308129992E-2</v>
      </c>
      <c r="H29" s="1">
        <f>'1x8'!$V10</f>
        <v>2.2045729608115478E-2</v>
      </c>
      <c r="I29" s="1">
        <f>'1x9'!$V10</f>
        <v>2.0699499834441741E-2</v>
      </c>
      <c r="J29" s="1">
        <f>'1x10'!$V10</f>
        <v>1.9809262508315467E-2</v>
      </c>
      <c r="K29" s="322">
        <v>4</v>
      </c>
      <c r="L29" s="1">
        <f>'2x3'!$V10</f>
        <v>0.40077167385050139</v>
      </c>
      <c r="M29" s="1">
        <f>'2x4'!$V10</f>
        <v>0.33029318644713479</v>
      </c>
      <c r="N29" s="1">
        <f>'2x5'!$V10</f>
        <v>0.28691944981030898</v>
      </c>
      <c r="O29" s="1">
        <f>'2x6'!$V10</f>
        <v>0.25940862719211094</v>
      </c>
      <c r="P29" s="1">
        <f>'2x7'!$V10</f>
        <v>0.2414778066891842</v>
      </c>
      <c r="Q29" s="1">
        <f>'2x8'!$V10</f>
        <v>0.22953576043810348</v>
      </c>
      <c r="R29" s="1">
        <f>'2x9'!$V10</f>
        <v>0.22145201895865116</v>
      </c>
      <c r="S29" s="1">
        <f>'2x10'!$V10</f>
        <v>0.21591453416423126</v>
      </c>
      <c r="T29" s="322">
        <v>4</v>
      </c>
      <c r="U29" s="1">
        <f>'3x4'!$V10</f>
        <v>0.59923073856034537</v>
      </c>
      <c r="V29" s="1">
        <f>'3x5'!$V10</f>
        <v>0.56299595442717842</v>
      </c>
      <c r="W29" s="1">
        <f>'3x6'!$V10</f>
        <v>0.53803449143329174</v>
      </c>
      <c r="X29" s="1">
        <f>'3x7'!$V10</f>
        <v>0.52075393399337599</v>
      </c>
      <c r="Y29" s="1">
        <f>'3x8'!$V10</f>
        <v>0.50873607468472148</v>
      </c>
      <c r="Z29" s="1">
        <f>'3x9'!$V10</f>
        <v>0.50034666070696499</v>
      </c>
      <c r="AA29" s="1">
        <f>'3x10'!$V10</f>
        <v>0.49447301013200973</v>
      </c>
    </row>
    <row r="30" spans="1:27" x14ac:dyDescent="0.25">
      <c r="A30" s="322">
        <v>5</v>
      </c>
      <c r="B30" s="1">
        <f>'1x2'!$V11</f>
        <v>9.9766864550600909E-2</v>
      </c>
      <c r="C30" s="1">
        <f>'1x3'!$V11</f>
        <v>4.2227222707752983E-2</v>
      </c>
      <c r="D30" s="1">
        <f>'1x4'!$V11</f>
        <v>2.4064997682170724E-2</v>
      </c>
      <c r="E30" s="1">
        <f>'1x5'!$V11</f>
        <v>1.6599410587011747E-2</v>
      </c>
      <c r="F30" s="1">
        <f>'1x6'!$V11</f>
        <v>1.2932132893056085E-2</v>
      </c>
      <c r="G30" s="1">
        <f>'1x7'!$V11</f>
        <v>1.090804265438605E-2</v>
      </c>
      <c r="H30" s="1">
        <f>'1x8'!$V11</f>
        <v>9.7012119436107897E-3</v>
      </c>
      <c r="I30" s="1">
        <f>'1x9'!$V11</f>
        <v>8.9432590120904782E-3</v>
      </c>
      <c r="J30" s="1">
        <f>'1x10'!$V11</f>
        <v>8.4500351880798311E-3</v>
      </c>
      <c r="K30" s="322">
        <v>5</v>
      </c>
      <c r="L30" s="1">
        <f>'2x3'!$V11</f>
        <v>0.38380877579949352</v>
      </c>
      <c r="M30" s="1">
        <f>'2x4'!$V11</f>
        <v>0.3068692344459138</v>
      </c>
      <c r="N30" s="1">
        <f>'2x5'!$V11</f>
        <v>0.25956785923082454</v>
      </c>
      <c r="O30" s="1">
        <f>'2x6'!$V11</f>
        <v>0.22977531931364495</v>
      </c>
      <c r="P30" s="1">
        <f>'2x7'!$V11</f>
        <v>0.21051161158449005</v>
      </c>
      <c r="Q30" s="1">
        <f>'2x8'!$V11</f>
        <v>0.19777196255021146</v>
      </c>
      <c r="R30" s="1">
        <f>'2x9'!$V11</f>
        <v>0.18919680391270163</v>
      </c>
      <c r="S30" s="1">
        <f>'2x10'!$V11</f>
        <v>0.18334786199829833</v>
      </c>
      <c r="T30" s="322">
        <v>5</v>
      </c>
      <c r="U30" s="1">
        <f>'3x4'!$V11</f>
        <v>0.5952227458515541</v>
      </c>
      <c r="V30" s="1">
        <f>'3x5'!$V11</f>
        <v>0.55739213785910569</v>
      </c>
      <c r="W30" s="1">
        <f>'3x6'!$V11</f>
        <v>0.53112658238286181</v>
      </c>
      <c r="X30" s="1">
        <f>'3x7'!$V11</f>
        <v>0.51284353969629937</v>
      </c>
      <c r="Y30" s="1">
        <f>'3x8'!$V11</f>
        <v>0.50008049985129033</v>
      </c>
      <c r="Z30" s="1">
        <f>'3x9'!$V11</f>
        <v>0.4911477629074979</v>
      </c>
      <c r="AA30" s="1">
        <f>'3x10'!$V11</f>
        <v>0.48488251810922295</v>
      </c>
    </row>
    <row r="31" spans="1:27" x14ac:dyDescent="0.25">
      <c r="A31" s="322">
        <v>6</v>
      </c>
      <c r="B31" s="1">
        <f>'1x2'!$V12</f>
        <v>7.6538392924881266E-2</v>
      </c>
      <c r="C31" s="1">
        <f>'1x3'!$V12</f>
        <v>2.6434956599496379E-2</v>
      </c>
      <c r="D31" s="1">
        <f>'1x4'!$V12</f>
        <v>1.3169990715000952E-2</v>
      </c>
      <c r="E31" s="1">
        <f>'1x5'!$V12</f>
        <v>8.3212406098051757E-3</v>
      </c>
      <c r="F31" s="1">
        <f>'1x6'!$V12</f>
        <v>6.1154212885126446E-3</v>
      </c>
      <c r="G31" s="1">
        <f>'1x7'!$V12</f>
        <v>4.9586082510234076E-3</v>
      </c>
      <c r="H31" s="1">
        <f>'1x8'!$V12</f>
        <v>4.2923301019346469E-3</v>
      </c>
      <c r="I31" s="1">
        <f>'1x9'!$V12</f>
        <v>3.8836787805474715E-3</v>
      </c>
      <c r="J31" s="1">
        <f>'1x10'!$V12</f>
        <v>3.6220815033383902E-3</v>
      </c>
      <c r="K31" s="322">
        <v>6</v>
      </c>
      <c r="L31" s="1">
        <f>'2x3'!$V12</f>
        <v>0.37363349364371856</v>
      </c>
      <c r="M31" s="1">
        <f>'2x4'!$V12</f>
        <v>0.29144921621023012</v>
      </c>
      <c r="N31" s="1">
        <f>'2x5'!$V12</f>
        <v>0.24078160324114847</v>
      </c>
      <c r="O31" s="1">
        <f>'2x6'!$V12</f>
        <v>0.20901336448375102</v>
      </c>
      <c r="P31" s="1">
        <f>'2x7'!$V12</f>
        <v>0.18860791337890473</v>
      </c>
      <c r="Q31" s="1">
        <f>'2x8'!$V12</f>
        <v>0.17519860406857743</v>
      </c>
      <c r="R31" s="1">
        <f>'2x9'!$V12</f>
        <v>0.16622022040845558</v>
      </c>
      <c r="S31" s="1">
        <f>'2x10'!$V12</f>
        <v>0.16012135544455422</v>
      </c>
      <c r="T31" s="322">
        <v>6</v>
      </c>
      <c r="U31" s="1">
        <f>'3x4'!$V12</f>
        <v>0.59360481142436361</v>
      </c>
      <c r="V31" s="1">
        <f>'3x5'!$V12</f>
        <v>0.55492283254599573</v>
      </c>
      <c r="W31" s="1">
        <f>'3x6'!$V12</f>
        <v>0.52790727952444449</v>
      </c>
      <c r="X31" s="1">
        <f>'3x7'!$V12</f>
        <v>0.50901868069750089</v>
      </c>
      <c r="Y31" s="1">
        <f>'3x8'!$V12</f>
        <v>0.49579052941261903</v>
      </c>
      <c r="Z31" s="1">
        <f>'3x9'!$V12</f>
        <v>0.48651107311745045</v>
      </c>
      <c r="AA31" s="1">
        <f>'3x10'!$V12</f>
        <v>0.47999211393730096</v>
      </c>
    </row>
    <row r="32" spans="1:27" x14ac:dyDescent="0.25">
      <c r="A32" s="322">
        <v>7</v>
      </c>
      <c r="B32" s="1">
        <f>'1x2'!$V13</f>
        <v>5.978350539991114E-2</v>
      </c>
      <c r="C32" s="1">
        <f>'1x3'!$V13</f>
        <v>1.6713968620847799E-2</v>
      </c>
      <c r="D32" s="1">
        <f>'1x4'!$V13</f>
        <v>7.250740087327452E-3</v>
      </c>
      <c r="E32" s="1">
        <f>'1x5'!$V13</f>
        <v>4.1887986822546162E-3</v>
      </c>
      <c r="F32" s="1">
        <f>'1x6'!$V13</f>
        <v>2.9012477946697272E-3</v>
      </c>
      <c r="G32" s="1">
        <f>'1x7'!$V13</f>
        <v>2.2602106399072764E-3</v>
      </c>
      <c r="H32" s="1">
        <f>'1x8'!$V13</f>
        <v>1.9037101437118433E-3</v>
      </c>
      <c r="I32" s="1">
        <f>'1x9'!$V13</f>
        <v>1.6902309912500281E-3</v>
      </c>
      <c r="J32" s="1">
        <f>'1x10'!$V13</f>
        <v>1.5558137943966713E-3</v>
      </c>
      <c r="K32" s="322">
        <v>7</v>
      </c>
      <c r="L32" s="1">
        <f>'2x3'!$V13</f>
        <v>0.36736693296566825</v>
      </c>
      <c r="M32" s="1">
        <f>'2x4'!$V13</f>
        <v>0.28091813983716019</v>
      </c>
      <c r="N32" s="1">
        <f>'2x5'!$V13</f>
        <v>0.22731635569429709</v>
      </c>
      <c r="O32" s="1">
        <f>'2x6'!$V13</f>
        <v>0.19378726819253481</v>
      </c>
      <c r="P32" s="1">
        <f>'2x7'!$V13</f>
        <v>0.17236590711283675</v>
      </c>
      <c r="Q32" s="1">
        <f>'2x8'!$V13</f>
        <v>0.15836860767558511</v>
      </c>
      <c r="R32" s="1">
        <f>'2x9'!$V13</f>
        <v>0.14904258676177168</v>
      </c>
      <c r="S32" s="1">
        <f>'2x10'!$V13</f>
        <v>0.14273239114785211</v>
      </c>
      <c r="T32" s="322">
        <v>7</v>
      </c>
      <c r="U32" s="1">
        <f>'3x4'!$V13</f>
        <v>0.59294801817070031</v>
      </c>
      <c r="V32" s="1">
        <f>'3x5'!$V13</f>
        <v>0.55382597347438078</v>
      </c>
      <c r="W32" s="1">
        <f>'3x6'!$V13</f>
        <v>0.5263918329484385</v>
      </c>
      <c r="X32" s="1">
        <f>'3x7'!$V13</f>
        <v>0.50714764921955868</v>
      </c>
      <c r="Y32" s="1">
        <f>'3x8'!$V13</f>
        <v>0.49363688166154518</v>
      </c>
      <c r="Z32" s="1">
        <f>'3x9'!$V13</f>
        <v>0.4841417791086412</v>
      </c>
      <c r="AA32" s="1">
        <f>'3x10'!$V13</f>
        <v>0.4774624675347372</v>
      </c>
    </row>
    <row r="33" spans="1:27" x14ac:dyDescent="0.25">
      <c r="A33" s="322">
        <v>8</v>
      </c>
      <c r="B33" s="1">
        <f>'1x2'!$V14</f>
        <v>4.7315625909253999E-2</v>
      </c>
      <c r="C33" s="1">
        <f>'1x3'!$V14</f>
        <v>1.0633055720165695E-2</v>
      </c>
      <c r="D33" s="1">
        <f>'1x4'!$V14</f>
        <v>4.004947390124575E-3</v>
      </c>
      <c r="E33" s="1">
        <f>'1x5'!$V14</f>
        <v>2.1129794016639248E-3</v>
      </c>
      <c r="F33" s="1">
        <f>'1x6'!$V14</f>
        <v>1.3784975744208451E-3</v>
      </c>
      <c r="G33" s="1">
        <f>'1x7'!$V14</f>
        <v>1.0315078323206697E-3</v>
      </c>
      <c r="H33" s="1">
        <f>'1x8'!$V14</f>
        <v>8.4521824635338659E-4</v>
      </c>
      <c r="I33" s="1">
        <f>'1x9'!$V14</f>
        <v>7.3631492302265479E-4</v>
      </c>
      <c r="J33" s="1">
        <f>'1x10'!$V14</f>
        <v>6.6887142107569192E-4</v>
      </c>
      <c r="K33" s="322">
        <v>8</v>
      </c>
      <c r="L33" s="1">
        <f>'2x3'!$V14</f>
        <v>0.36344482482206381</v>
      </c>
      <c r="M33" s="1">
        <f>'2x4'!$V14</f>
        <v>0.27354421269031848</v>
      </c>
      <c r="N33" s="1">
        <f>'2x5'!$V14</f>
        <v>0.21736734982756123</v>
      </c>
      <c r="O33" s="1">
        <f>'2x6'!$V14</f>
        <v>0.18224306419235378</v>
      </c>
      <c r="P33" s="1">
        <f>'2x7'!$V14</f>
        <v>0.15989597182608856</v>
      </c>
      <c r="Q33" s="1">
        <f>'2x8'!$V14</f>
        <v>0.14536684553294055</v>
      </c>
      <c r="R33" s="1">
        <f>'2x9'!$V14</f>
        <v>0.13573072074114551</v>
      </c>
      <c r="S33" s="1">
        <f>'2x10'!$V14</f>
        <v>0.1292350590272173</v>
      </c>
      <c r="T33" s="322">
        <v>8</v>
      </c>
      <c r="U33" s="1">
        <f>'3x4'!$V14</f>
        <v>0.59268078966340221</v>
      </c>
      <c r="V33" s="1">
        <f>'3x5'!$V14</f>
        <v>0.55333701551507564</v>
      </c>
      <c r="W33" s="1">
        <f>'3x6'!$V14</f>
        <v>0.52567508235268856</v>
      </c>
      <c r="X33" s="1">
        <f>'3x7'!$V14</f>
        <v>0.50622718063747496</v>
      </c>
      <c r="Y33" s="1">
        <f>'3x8'!$V14</f>
        <v>0.4925487577212776</v>
      </c>
      <c r="Z33" s="1">
        <f>'3x9'!$V14</f>
        <v>0.48292263705036292</v>
      </c>
      <c r="AA33" s="1">
        <f>'3x10'!$V14</f>
        <v>0.4761442816887918</v>
      </c>
    </row>
    <row r="34" spans="1:27" x14ac:dyDescent="0.25">
      <c r="A34" s="322">
        <v>9</v>
      </c>
      <c r="B34" s="1">
        <f>'1x2'!$V15</f>
        <v>3.7821136342771823E-2</v>
      </c>
      <c r="C34" s="1">
        <f>'1x3'!$V15</f>
        <v>6.7907843861734901E-3</v>
      </c>
      <c r="D34" s="1">
        <f>'1x4'!$V15</f>
        <v>2.216106366835776E-3</v>
      </c>
      <c r="E34" s="1">
        <f>'1x5'!$V15</f>
        <v>1.0669793983549116E-3</v>
      </c>
      <c r="F34" s="1">
        <f>'1x6'!$V15</f>
        <v>6.5545295109698941E-4</v>
      </c>
      <c r="G34" s="1">
        <f>'1x7'!$V15</f>
        <v>4.7102042988348433E-4</v>
      </c>
      <c r="H34" s="1">
        <f>'1x8'!$V15</f>
        <v>3.7544044014353056E-4</v>
      </c>
      <c r="I34" s="1">
        <f>'1x9'!$V15</f>
        <v>3.2089404293113408E-4</v>
      </c>
      <c r="J34" s="1">
        <f>'1x10'!$V15</f>
        <v>2.876691538447167E-4</v>
      </c>
      <c r="K34" s="322">
        <v>9</v>
      </c>
      <c r="L34" s="1">
        <f>'2x3'!$V15</f>
        <v>0.36096521991778363</v>
      </c>
      <c r="M34" s="1">
        <f>'2x4'!$V15</f>
        <v>0.26829026892230456</v>
      </c>
      <c r="N34" s="1">
        <f>'2x5'!$V15</f>
        <v>0.20985020802838456</v>
      </c>
      <c r="O34" s="1">
        <f>'2x6'!$V15</f>
        <v>0.17326764595411623</v>
      </c>
      <c r="P34" s="1">
        <f>'2x7'!$V15</f>
        <v>0.15006409270029508</v>
      </c>
      <c r="Q34" s="1">
        <f>'2x8'!$V15</f>
        <v>0.13504416667765923</v>
      </c>
      <c r="R34" s="1">
        <f>'2x9'!$V15</f>
        <v>0.12512469018506953</v>
      </c>
      <c r="S34" s="1">
        <f>'2x10'!$V15</f>
        <v>0.11846180569955329</v>
      </c>
      <c r="T34" s="322">
        <v>9</v>
      </c>
      <c r="U34" s="1">
        <f>'3x4'!$V15</f>
        <v>0.59257196234523901</v>
      </c>
      <c r="V34" s="1">
        <f>'3x5'!$V15</f>
        <v>0.55311870226086235</v>
      </c>
      <c r="W34" s="1">
        <f>'3x6'!$V15</f>
        <v>0.52533532941562711</v>
      </c>
      <c r="X34" s="1">
        <f>'3x7'!$V15</f>
        <v>0.50577308596716986</v>
      </c>
      <c r="Y34" s="1">
        <f>'3x8'!$V15</f>
        <v>0.49199720619070825</v>
      </c>
      <c r="Z34" s="1">
        <f>'3x9'!$V15</f>
        <v>0.48229306810766143</v>
      </c>
      <c r="AA34" s="1">
        <f>'3x10'!$V15</f>
        <v>0.47545474251563907</v>
      </c>
    </row>
    <row r="35" spans="1:27" x14ac:dyDescent="0.25">
      <c r="A35" s="322">
        <v>10</v>
      </c>
      <c r="B35" s="1">
        <f>'1x2'!$V16</f>
        <v>3.046303137989044E-2</v>
      </c>
      <c r="C35" s="1">
        <f>'1x3'!$V16</f>
        <v>4.3475922001252288E-3</v>
      </c>
      <c r="D35" s="1">
        <f>'1x4'!$V16</f>
        <v>1.2274801647086057E-3</v>
      </c>
      <c r="E35" s="1">
        <f>'1x5'!$V16</f>
        <v>5.3907135670137028E-4</v>
      </c>
      <c r="F35" s="1">
        <f>'1x6'!$V16</f>
        <v>3.1176429393175374E-4</v>
      </c>
      <c r="G35" s="1">
        <f>'1x7'!$V16</f>
        <v>2.1513849453742143E-4</v>
      </c>
      <c r="H35" s="1">
        <f>'1x8'!$V16</f>
        <v>1.6680300543405634E-4</v>
      </c>
      <c r="I35" s="1">
        <f>'1x9'!$V16</f>
        <v>1.3987443372619727E-4</v>
      </c>
      <c r="J35" s="1">
        <f>'1x10'!$V16</f>
        <v>1.2374143814258557E-4</v>
      </c>
      <c r="K35" s="322">
        <v>10</v>
      </c>
      <c r="L35" s="1">
        <f>'2x3'!$V16</f>
        <v>0.35938759156642708</v>
      </c>
      <c r="M35" s="1">
        <f>'2x4'!$V16</f>
        <v>0.26450021525089296</v>
      </c>
      <c r="N35" s="1">
        <f>'2x5'!$V16</f>
        <v>0.20407403078482766</v>
      </c>
      <c r="O35" s="1">
        <f>'2x6'!$V16</f>
        <v>0.16615210375571116</v>
      </c>
      <c r="P35" s="1">
        <f>'2x7'!$V16</f>
        <v>0.14214841776601048</v>
      </c>
      <c r="Q35" s="1">
        <f>'2x8'!$V16</f>
        <v>0.12666922787391585</v>
      </c>
      <c r="R35" s="1">
        <f>'2x9'!$V16</f>
        <v>0.11648633604798027</v>
      </c>
      <c r="S35" s="1">
        <f>'2x10'!$V16</f>
        <v>0.10966963604288475</v>
      </c>
      <c r="T35" s="322">
        <v>10</v>
      </c>
      <c r="U35" s="1">
        <f>'3x4'!$V16</f>
        <v>0.59252762636200473</v>
      </c>
      <c r="V35" s="1">
        <f>'3x5'!$V16</f>
        <v>0.55302115935530671</v>
      </c>
      <c r="W35" s="1">
        <f>'3x6'!$V16</f>
        <v>0.52517411019114657</v>
      </c>
      <c r="X35" s="1">
        <f>'3x7'!$V16</f>
        <v>0.50554875969949009</v>
      </c>
      <c r="Y35" s="1">
        <f>'3x8'!$V16</f>
        <v>0.49171717594794223</v>
      </c>
      <c r="Z35" s="1">
        <f>'3x9'!$V16</f>
        <v>0.4819673560171735</v>
      </c>
      <c r="AA35" s="1">
        <f>'3x10'!$V16</f>
        <v>0.47509332295659584</v>
      </c>
    </row>
    <row r="36" spans="1:27" x14ac:dyDescent="0.25">
      <c r="B36" s="496" t="s">
        <v>48</v>
      </c>
      <c r="C36" s="496"/>
      <c r="D36" s="496"/>
      <c r="E36" s="496"/>
      <c r="F36" s="496"/>
      <c r="G36" s="496"/>
      <c r="H36" s="496"/>
      <c r="I36" s="496"/>
      <c r="J36" s="496"/>
      <c r="L36" s="496" t="s">
        <v>48</v>
      </c>
      <c r="M36" s="496"/>
      <c r="N36" s="496"/>
      <c r="O36" s="496"/>
      <c r="P36" s="496"/>
      <c r="Q36" s="496"/>
      <c r="R36" s="496"/>
      <c r="S36" s="496"/>
      <c r="U36" s="496" t="s">
        <v>48</v>
      </c>
      <c r="V36" s="496"/>
      <c r="W36" s="496"/>
      <c r="X36" s="496"/>
      <c r="Y36" s="496"/>
      <c r="Z36" s="496"/>
      <c r="AA36" s="496"/>
    </row>
    <row r="37" spans="1:27" x14ac:dyDescent="0.25">
      <c r="A37" s="240" t="s">
        <v>55</v>
      </c>
      <c r="B37" s="49" t="s">
        <v>132</v>
      </c>
      <c r="C37" s="49" t="s">
        <v>133</v>
      </c>
      <c r="D37" s="49" t="s">
        <v>134</v>
      </c>
      <c r="E37" s="49" t="s">
        <v>135</v>
      </c>
      <c r="F37" s="49" t="s">
        <v>136</v>
      </c>
      <c r="G37" s="49" t="s">
        <v>137</v>
      </c>
      <c r="H37" s="49" t="s">
        <v>138</v>
      </c>
      <c r="I37" s="49" t="s">
        <v>139</v>
      </c>
      <c r="J37" s="49" t="s">
        <v>140</v>
      </c>
      <c r="K37" s="240" t="s">
        <v>55</v>
      </c>
      <c r="L37" s="49" t="s">
        <v>143</v>
      </c>
      <c r="M37" s="49" t="s">
        <v>144</v>
      </c>
      <c r="N37" s="49" t="s">
        <v>145</v>
      </c>
      <c r="O37" s="49" t="s">
        <v>146</v>
      </c>
      <c r="P37" s="49" t="s">
        <v>147</v>
      </c>
      <c r="Q37" s="49" t="s">
        <v>148</v>
      </c>
      <c r="R37" s="49" t="s">
        <v>149</v>
      </c>
      <c r="S37" s="49" t="s">
        <v>150</v>
      </c>
      <c r="T37" s="240" t="s">
        <v>55</v>
      </c>
      <c r="U37" s="49" t="s">
        <v>151</v>
      </c>
      <c r="V37" s="49" t="s">
        <v>152</v>
      </c>
      <c r="W37" s="49" t="s">
        <v>153</v>
      </c>
      <c r="X37" s="49" t="s">
        <v>154</v>
      </c>
      <c r="Y37" s="49" t="s">
        <v>155</v>
      </c>
      <c r="Z37" s="49" t="s">
        <v>156</v>
      </c>
      <c r="AA37" s="49" t="s">
        <v>157</v>
      </c>
    </row>
    <row r="38" spans="1:27" x14ac:dyDescent="0.25">
      <c r="A38" s="240">
        <v>1</v>
      </c>
      <c r="B38" s="1">
        <f>B14-B26</f>
        <v>9.2444088278911762E-2</v>
      </c>
      <c r="C38" s="1">
        <f t="shared" ref="C38:AA38" si="0">C14-C26</f>
        <v>0.2172743324060038</v>
      </c>
      <c r="D38" s="1">
        <f t="shared" si="0"/>
        <v>0.28652841701656195</v>
      </c>
      <c r="E38" s="1">
        <f t="shared" si="0"/>
        <v>0.3284589757503808</v>
      </c>
      <c r="F38" s="1">
        <f t="shared" si="0"/>
        <v>0.35520137422913317</v>
      </c>
      <c r="G38" s="1">
        <f t="shared" si="0"/>
        <v>0.37282671968750347</v>
      </c>
      <c r="H38" s="1">
        <f t="shared" si="0"/>
        <v>0.3846960313668597</v>
      </c>
      <c r="I38" s="1">
        <f t="shared" si="0"/>
        <v>0.39280542077587327</v>
      </c>
      <c r="J38" s="1">
        <f t="shared" si="0"/>
        <v>0.39840078017127628</v>
      </c>
      <c r="K38" s="240">
        <v>1</v>
      </c>
      <c r="L38" s="1">
        <f t="shared" si="0"/>
        <v>-0.21697099002740594</v>
      </c>
      <c r="M38" s="1">
        <f t="shared" si="0"/>
        <v>-0.14544988842820977</v>
      </c>
      <c r="N38" s="1">
        <f t="shared" si="0"/>
        <v>-9.9835285228028869E-2</v>
      </c>
      <c r="O38" s="1">
        <f t="shared" si="0"/>
        <v>-6.9771671450511275E-2</v>
      </c>
      <c r="P38" s="1">
        <f t="shared" si="0"/>
        <v>-4.9526144747165046E-2</v>
      </c>
      <c r="Q38" s="1">
        <f t="shared" si="0"/>
        <v>-3.5693930692699827E-2</v>
      </c>
      <c r="R38" s="1">
        <f t="shared" si="0"/>
        <v>-2.6149906480118168E-2</v>
      </c>
      <c r="S38" s="1">
        <f t="shared" si="0"/>
        <v>-1.9519837224873215E-2</v>
      </c>
      <c r="T38" s="240">
        <v>1</v>
      </c>
      <c r="U38" s="1">
        <f t="shared" si="0"/>
        <v>-0.42095625722512581</v>
      </c>
      <c r="V38" s="1">
        <f t="shared" si="0"/>
        <v>-0.38211491372057921</v>
      </c>
      <c r="W38" s="1">
        <f t="shared" si="0"/>
        <v>-0.35595826259624808</v>
      </c>
      <c r="X38" s="1">
        <f t="shared" si="0"/>
        <v>-0.33808743104905453</v>
      </c>
      <c r="Y38" s="1">
        <f t="shared" si="0"/>
        <v>-0.32575682017838758</v>
      </c>
      <c r="Z38" s="1">
        <f t="shared" si="0"/>
        <v>-0.31719095716179663</v>
      </c>
      <c r="AA38" s="1">
        <f t="shared" si="0"/>
        <v>-0.3112123150371805</v>
      </c>
    </row>
    <row r="39" spans="1:27" x14ac:dyDescent="0.25">
      <c r="A39" s="240">
        <v>2</v>
      </c>
      <c r="B39" s="1">
        <f t="shared" ref="B39:J39" si="1">B15-B27</f>
        <v>0.45245460253032516</v>
      </c>
      <c r="C39" s="1">
        <f t="shared" si="1"/>
        <v>0.59788800537222242</v>
      </c>
      <c r="D39" s="1">
        <f t="shared" si="1"/>
        <v>0.66967850368870863</v>
      </c>
      <c r="E39" s="1">
        <f t="shared" si="1"/>
        <v>0.70979151165490939</v>
      </c>
      <c r="F39" s="1">
        <f t="shared" si="1"/>
        <v>0.73400964654858014</v>
      </c>
      <c r="G39" s="1">
        <f t="shared" si="1"/>
        <v>0.74938110656439338</v>
      </c>
      <c r="H39" s="1">
        <f t="shared" si="1"/>
        <v>0.75946629490363282</v>
      </c>
      <c r="I39" s="1">
        <f t="shared" si="1"/>
        <v>0.76623294356933536</v>
      </c>
      <c r="J39" s="1">
        <f t="shared" si="1"/>
        <v>0.77084309039673715</v>
      </c>
      <c r="K39" s="240">
        <v>2</v>
      </c>
      <c r="L39" s="1">
        <f t="shared" ref="L39:S39" si="2">L15-L27</f>
        <v>2.7908597593249429E-2</v>
      </c>
      <c r="M39" s="1">
        <f t="shared" si="2"/>
        <v>0.13142148886277966</v>
      </c>
      <c r="N39" s="1">
        <f t="shared" si="2"/>
        <v>0.19624526062646913</v>
      </c>
      <c r="O39" s="1">
        <f t="shared" si="2"/>
        <v>0.23829506239040638</v>
      </c>
      <c r="P39" s="1">
        <f t="shared" si="2"/>
        <v>0.26626316044334181</v>
      </c>
      <c r="Q39" s="1">
        <f t="shared" si="2"/>
        <v>0.28519562171719487</v>
      </c>
      <c r="R39" s="1">
        <f t="shared" si="2"/>
        <v>0.29817088732246361</v>
      </c>
      <c r="S39" s="1">
        <f t="shared" si="2"/>
        <v>0.30714086633328663</v>
      </c>
      <c r="T39" s="240">
        <v>2</v>
      </c>
      <c r="U39" s="1">
        <f t="shared" ref="U39:AA39" si="3">U15-U27</f>
        <v>-0.27100216202435812</v>
      </c>
      <c r="V39" s="1">
        <f t="shared" si="3"/>
        <v>-0.21438936135191905</v>
      </c>
      <c r="W39" s="1">
        <f t="shared" si="3"/>
        <v>-0.17607644753446994</v>
      </c>
      <c r="X39" s="1">
        <f t="shared" si="3"/>
        <v>-0.14984181648096861</v>
      </c>
      <c r="Y39" s="1">
        <f t="shared" si="3"/>
        <v>-0.13172224998895948</v>
      </c>
      <c r="Z39" s="1">
        <f t="shared" si="3"/>
        <v>-0.11912943570642953</v>
      </c>
      <c r="AA39" s="1">
        <f t="shared" si="3"/>
        <v>-0.11033857712670758</v>
      </c>
    </row>
    <row r="40" spans="1:27" x14ac:dyDescent="0.25">
      <c r="A40" s="240">
        <v>3</v>
      </c>
      <c r="B40" s="1">
        <f t="shared" ref="B40:J40" si="4">B16-B28</f>
        <v>0.62940931210061746</v>
      </c>
      <c r="C40" s="1">
        <f t="shared" si="4"/>
        <v>0.77103678010466414</v>
      </c>
      <c r="D40" s="1">
        <f t="shared" si="4"/>
        <v>0.83218404979905658</v>
      </c>
      <c r="E40" s="1">
        <f t="shared" si="4"/>
        <v>0.86332381401893732</v>
      </c>
      <c r="F40" s="1">
        <f t="shared" si="4"/>
        <v>0.88097474379986873</v>
      </c>
      <c r="G40" s="1">
        <f t="shared" si="4"/>
        <v>0.89170484838327269</v>
      </c>
      <c r="H40" s="1">
        <f t="shared" si="4"/>
        <v>0.89853864547173179</v>
      </c>
      <c r="I40" s="1">
        <f t="shared" si="4"/>
        <v>0.90303021478314338</v>
      </c>
      <c r="J40" s="1">
        <f t="shared" si="4"/>
        <v>0.90604668636042607</v>
      </c>
      <c r="K40" s="240">
        <v>3</v>
      </c>
      <c r="L40" s="1">
        <f t="shared" ref="L40:S40" si="5">L16-L28</f>
        <v>0.13933863903264304</v>
      </c>
      <c r="M40" s="1">
        <f t="shared" si="5"/>
        <v>0.26412112797697851</v>
      </c>
      <c r="N40" s="1">
        <f t="shared" si="5"/>
        <v>0.34136359701755842</v>
      </c>
      <c r="O40" s="1">
        <f t="shared" si="5"/>
        <v>0.39083599919295137</v>
      </c>
      <c r="P40" s="1">
        <f t="shared" si="5"/>
        <v>0.42338512798282252</v>
      </c>
      <c r="Q40" s="1">
        <f t="shared" si="5"/>
        <v>0.44523208665339337</v>
      </c>
      <c r="R40" s="1">
        <f t="shared" si="5"/>
        <v>0.46010965950489924</v>
      </c>
      <c r="S40" s="1">
        <f t="shared" si="5"/>
        <v>0.470346799935978</v>
      </c>
      <c r="T40" s="240">
        <v>3</v>
      </c>
      <c r="U40" s="1">
        <f t="shared" ref="U40:AA40" si="6">U16-U28</f>
        <v>-0.21859765682455079</v>
      </c>
      <c r="V40" s="1">
        <f t="shared" si="6"/>
        <v>-0.15189626990725613</v>
      </c>
      <c r="W40" s="1">
        <f t="shared" si="6"/>
        <v>-0.10636455335227479</v>
      </c>
      <c r="X40" s="1">
        <f t="shared" si="6"/>
        <v>-7.502888922011236E-2</v>
      </c>
      <c r="Y40" s="1">
        <f t="shared" si="6"/>
        <v>-5.3320043794794325E-2</v>
      </c>
      <c r="Z40" s="1">
        <f t="shared" si="6"/>
        <v>-3.8204078585864831E-2</v>
      </c>
      <c r="AA40" s="1">
        <f t="shared" si="6"/>
        <v>-2.7639037943835931E-2</v>
      </c>
    </row>
    <row r="41" spans="1:27" x14ac:dyDescent="0.25">
      <c r="A41" s="240">
        <v>4</v>
      </c>
      <c r="B41" s="1">
        <f t="shared" ref="B41:J41" si="7">B17-B29</f>
        <v>0.73319918387908534</v>
      </c>
      <c r="C41" s="1">
        <f t="shared" si="7"/>
        <v>0.86286796707943791</v>
      </c>
      <c r="D41" s="1">
        <f t="shared" si="7"/>
        <v>0.91107218356275599</v>
      </c>
      <c r="E41" s="1">
        <f t="shared" si="7"/>
        <v>0.9332167119614555</v>
      </c>
      <c r="F41" s="1">
        <f t="shared" si="7"/>
        <v>0.94492774360912524</v>
      </c>
      <c r="G41" s="1">
        <f t="shared" si="7"/>
        <v>0.95171988138374108</v>
      </c>
      <c r="H41" s="1">
        <f t="shared" si="7"/>
        <v>0.95590854078377052</v>
      </c>
      <c r="I41" s="1">
        <f t="shared" si="7"/>
        <v>0.95860100033111806</v>
      </c>
      <c r="J41" s="1">
        <f t="shared" si="7"/>
        <v>0.96038147498337123</v>
      </c>
      <c r="K41" s="240">
        <v>4</v>
      </c>
      <c r="L41" s="1">
        <f t="shared" ref="L41:S41" si="8">L17-L29</f>
        <v>0.19845665229899812</v>
      </c>
      <c r="M41" s="1">
        <f t="shared" si="8"/>
        <v>0.33941362710573275</v>
      </c>
      <c r="N41" s="1">
        <f t="shared" si="8"/>
        <v>0.42616110037938487</v>
      </c>
      <c r="O41" s="1">
        <f t="shared" si="8"/>
        <v>0.48118274561577984</v>
      </c>
      <c r="P41" s="1">
        <f t="shared" si="8"/>
        <v>0.51704438662163543</v>
      </c>
      <c r="Q41" s="1">
        <f t="shared" si="8"/>
        <v>0.54092847912379738</v>
      </c>
      <c r="R41" s="1">
        <f t="shared" si="8"/>
        <v>0.55709596208270262</v>
      </c>
      <c r="S41" s="1">
        <f t="shared" si="8"/>
        <v>0.5681709316715442</v>
      </c>
      <c r="T41" s="240">
        <v>4</v>
      </c>
      <c r="U41" s="1">
        <f t="shared" ref="U41:AA41" si="9">U17-U29</f>
        <v>-0.1984614771206869</v>
      </c>
      <c r="V41" s="1">
        <f t="shared" si="9"/>
        <v>-0.12599190885435241</v>
      </c>
      <c r="W41" s="1">
        <f t="shared" si="9"/>
        <v>-7.6068982866579204E-2</v>
      </c>
      <c r="X41" s="1">
        <f t="shared" si="9"/>
        <v>-4.1507867986745939E-2</v>
      </c>
      <c r="Y41" s="1">
        <f t="shared" si="9"/>
        <v>-1.7472149369435586E-2</v>
      </c>
      <c r="Z41" s="1">
        <f t="shared" si="9"/>
        <v>-6.9332141392186575E-4</v>
      </c>
      <c r="AA41" s="1">
        <f t="shared" si="9"/>
        <v>1.1053979735989317E-2</v>
      </c>
    </row>
    <row r="42" spans="1:27" x14ac:dyDescent="0.25">
      <c r="A42" s="240">
        <v>5</v>
      </c>
      <c r="B42" s="1">
        <f t="shared" ref="B42:J42" si="10">B18-B30</f>
        <v>0.80046627089879896</v>
      </c>
      <c r="C42" s="1">
        <f t="shared" si="10"/>
        <v>0.91554555458449471</v>
      </c>
      <c r="D42" s="1">
        <f t="shared" si="10"/>
        <v>0.95187000463565952</v>
      </c>
      <c r="E42" s="1">
        <f t="shared" si="10"/>
        <v>0.96680117882597705</v>
      </c>
      <c r="F42" s="1">
        <f t="shared" si="10"/>
        <v>0.97413573421388888</v>
      </c>
      <c r="G42" s="1">
        <f t="shared" si="10"/>
        <v>0.97818391469122912</v>
      </c>
      <c r="H42" s="1">
        <f t="shared" si="10"/>
        <v>0.98059757611277998</v>
      </c>
      <c r="I42" s="1">
        <f t="shared" si="10"/>
        <v>0.98211348197582082</v>
      </c>
      <c r="J42" s="1">
        <f t="shared" si="10"/>
        <v>0.98309992962384274</v>
      </c>
      <c r="K42" s="240">
        <v>5</v>
      </c>
      <c r="L42" s="1">
        <f t="shared" ref="L42:S42" si="11">L18-L30</f>
        <v>0.23238244840101402</v>
      </c>
      <c r="M42" s="1">
        <f t="shared" si="11"/>
        <v>0.38626153110817535</v>
      </c>
      <c r="N42" s="1">
        <f t="shared" si="11"/>
        <v>0.48086428153835453</v>
      </c>
      <c r="O42" s="1">
        <f t="shared" si="11"/>
        <v>0.54044936137271238</v>
      </c>
      <c r="P42" s="1">
        <f t="shared" si="11"/>
        <v>0.57897677683102489</v>
      </c>
      <c r="Q42" s="1">
        <f t="shared" si="11"/>
        <v>0.60445607489958242</v>
      </c>
      <c r="R42" s="1">
        <f t="shared" si="11"/>
        <v>0.62160639217460278</v>
      </c>
      <c r="S42" s="1">
        <f t="shared" si="11"/>
        <v>0.63330427600341166</v>
      </c>
      <c r="T42" s="240">
        <v>5</v>
      </c>
      <c r="U42" s="1">
        <f t="shared" ref="U42:AA42" si="12">U18-U30</f>
        <v>-0.19044549170310338</v>
      </c>
      <c r="V42" s="1">
        <f t="shared" si="12"/>
        <v>-0.11478427571820554</v>
      </c>
      <c r="W42" s="1">
        <f t="shared" si="12"/>
        <v>-6.2253164765718239E-2</v>
      </c>
      <c r="X42" s="1">
        <f t="shared" si="12"/>
        <v>-2.5687079392591017E-2</v>
      </c>
      <c r="Y42" s="1">
        <f t="shared" si="12"/>
        <v>-1.6099970257099638E-4</v>
      </c>
      <c r="Z42" s="1">
        <f t="shared" si="12"/>
        <v>1.7704474185014807E-2</v>
      </c>
      <c r="AA42" s="1">
        <f t="shared" si="12"/>
        <v>3.0234963781565483E-2</v>
      </c>
    </row>
    <row r="43" spans="1:27" x14ac:dyDescent="0.25">
      <c r="A43" s="240">
        <v>6</v>
      </c>
      <c r="B43" s="1">
        <f t="shared" ref="B43:J43" si="13">B19-B31</f>
        <v>0.84692321415023819</v>
      </c>
      <c r="C43" s="1">
        <f t="shared" si="13"/>
        <v>0.94713008680100808</v>
      </c>
      <c r="D43" s="1">
        <f t="shared" si="13"/>
        <v>0.97366001856999917</v>
      </c>
      <c r="E43" s="1">
        <f t="shared" si="13"/>
        <v>0.98335751878039035</v>
      </c>
      <c r="F43" s="1">
        <f t="shared" si="13"/>
        <v>0.98776915742297589</v>
      </c>
      <c r="G43" s="1">
        <f t="shared" si="13"/>
        <v>0.99008278349795442</v>
      </c>
      <c r="H43" s="1">
        <f t="shared" si="13"/>
        <v>0.99141533979613239</v>
      </c>
      <c r="I43" s="1">
        <f t="shared" si="13"/>
        <v>0.99223264243890674</v>
      </c>
      <c r="J43" s="1">
        <f t="shared" si="13"/>
        <v>0.99275583699332559</v>
      </c>
      <c r="K43" s="240">
        <v>6</v>
      </c>
      <c r="L43" s="1">
        <f t="shared" ref="L43:S43" si="14">L19-L31</f>
        <v>0.25273301271256421</v>
      </c>
      <c r="M43" s="1">
        <f t="shared" si="14"/>
        <v>0.4171015675795432</v>
      </c>
      <c r="N43" s="1">
        <f t="shared" si="14"/>
        <v>0.51843679351770755</v>
      </c>
      <c r="O43" s="1">
        <f t="shared" si="14"/>
        <v>0.58197327103250052</v>
      </c>
      <c r="P43" s="1">
        <f t="shared" si="14"/>
        <v>0.62278417324219681</v>
      </c>
      <c r="Q43" s="1">
        <f t="shared" si="14"/>
        <v>0.64960279186285175</v>
      </c>
      <c r="R43" s="1">
        <f t="shared" si="14"/>
        <v>0.66755955918309628</v>
      </c>
      <c r="S43" s="1">
        <f t="shared" si="14"/>
        <v>0.67975728911090172</v>
      </c>
      <c r="T43" s="240">
        <v>6</v>
      </c>
      <c r="U43" s="1">
        <f t="shared" ref="U43:AA43" si="15">U19-U31</f>
        <v>-0.18720962284872117</v>
      </c>
      <c r="V43" s="1">
        <f t="shared" si="15"/>
        <v>-0.10984566509198423</v>
      </c>
      <c r="W43" s="1">
        <f t="shared" si="15"/>
        <v>-5.5814559048882273E-2</v>
      </c>
      <c r="X43" s="1">
        <f t="shared" si="15"/>
        <v>-1.8037361394992069E-2</v>
      </c>
      <c r="Y43" s="1">
        <f t="shared" si="15"/>
        <v>8.4189411747737086E-3</v>
      </c>
      <c r="Z43" s="1">
        <f t="shared" si="15"/>
        <v>2.6977853765112192E-2</v>
      </c>
      <c r="AA43" s="1">
        <f t="shared" si="15"/>
        <v>4.0015772125412352E-2</v>
      </c>
    </row>
    <row r="44" spans="1:27" x14ac:dyDescent="0.25">
      <c r="A44" s="240">
        <v>7</v>
      </c>
      <c r="B44" s="1">
        <f t="shared" ref="B44:J44" si="16">B20-B32</f>
        <v>0.88043298920017865</v>
      </c>
      <c r="C44" s="1">
        <f t="shared" si="16"/>
        <v>0.96657206275830521</v>
      </c>
      <c r="D44" s="1">
        <f t="shared" si="16"/>
        <v>0.98549851982534631</v>
      </c>
      <c r="E44" s="1">
        <f t="shared" si="16"/>
        <v>0.99162240263549162</v>
      </c>
      <c r="F44" s="1">
        <f t="shared" si="16"/>
        <v>0.99419750441066157</v>
      </c>
      <c r="G44" s="1">
        <f t="shared" si="16"/>
        <v>0.99547957872018666</v>
      </c>
      <c r="H44" s="1">
        <f t="shared" si="16"/>
        <v>0.99619257971257791</v>
      </c>
      <c r="I44" s="1">
        <f t="shared" si="16"/>
        <v>0.99661953801750169</v>
      </c>
      <c r="J44" s="1">
        <f t="shared" si="16"/>
        <v>0.99688837241120909</v>
      </c>
      <c r="K44" s="240">
        <v>7</v>
      </c>
      <c r="L44" s="1">
        <f t="shared" ref="L44:S44" si="17">L20-L32</f>
        <v>0.26526613406866528</v>
      </c>
      <c r="M44" s="1">
        <f t="shared" si="17"/>
        <v>0.43816372032568385</v>
      </c>
      <c r="N44" s="1">
        <f t="shared" si="17"/>
        <v>0.54536728861141115</v>
      </c>
      <c r="O44" s="1">
        <f t="shared" si="17"/>
        <v>0.61242546361493366</v>
      </c>
      <c r="P44" s="1">
        <f t="shared" si="17"/>
        <v>0.65526818577433388</v>
      </c>
      <c r="Q44" s="1">
        <f t="shared" si="17"/>
        <v>0.68326278464883772</v>
      </c>
      <c r="R44" s="1">
        <f t="shared" si="17"/>
        <v>0.70191482647646564</v>
      </c>
      <c r="S44" s="1">
        <f t="shared" si="17"/>
        <v>0.71453521770430772</v>
      </c>
      <c r="T44" s="240">
        <v>7</v>
      </c>
      <c r="U44" s="1">
        <f t="shared" ref="U44:AA44" si="18">U20-U32</f>
        <v>-0.18589603634139351</v>
      </c>
      <c r="V44" s="1">
        <f t="shared" si="18"/>
        <v>-0.10765194694875307</v>
      </c>
      <c r="W44" s="1">
        <f t="shared" si="18"/>
        <v>-5.2783665896869114E-2</v>
      </c>
      <c r="X44" s="1">
        <f t="shared" si="18"/>
        <v>-1.429529843910593E-2</v>
      </c>
      <c r="Y44" s="1">
        <f t="shared" si="18"/>
        <v>1.272623667692363E-2</v>
      </c>
      <c r="Z44" s="1">
        <f t="shared" si="18"/>
        <v>3.1716441782733251E-2</v>
      </c>
      <c r="AA44" s="1">
        <f t="shared" si="18"/>
        <v>4.5075064930542696E-2</v>
      </c>
    </row>
    <row r="45" spans="1:27" x14ac:dyDescent="0.25">
      <c r="A45" s="240">
        <v>8</v>
      </c>
      <c r="B45" s="1">
        <f t="shared" ref="B45:J45" si="19">B21-B33</f>
        <v>0.90536874818149304</v>
      </c>
      <c r="C45" s="1">
        <f t="shared" si="19"/>
        <v>0.97873388855966958</v>
      </c>
      <c r="D45" s="1">
        <f t="shared" si="19"/>
        <v>0.99199010521975206</v>
      </c>
      <c r="E45" s="1">
        <f t="shared" si="19"/>
        <v>0.99577404119667301</v>
      </c>
      <c r="F45" s="1">
        <f t="shared" si="19"/>
        <v>0.99724300485115946</v>
      </c>
      <c r="G45" s="1">
        <f t="shared" si="19"/>
        <v>0.99793698433536004</v>
      </c>
      <c r="H45" s="1">
        <f t="shared" si="19"/>
        <v>0.99830956350729472</v>
      </c>
      <c r="I45" s="1">
        <f t="shared" si="19"/>
        <v>0.99852737015395654</v>
      </c>
      <c r="J45" s="1">
        <f t="shared" si="19"/>
        <v>0.99866225715785095</v>
      </c>
      <c r="K45" s="240">
        <v>8</v>
      </c>
      <c r="L45" s="1">
        <f t="shared" ref="L45:S45" si="20">L21-L33</f>
        <v>0.27311035035587444</v>
      </c>
      <c r="M45" s="1">
        <f t="shared" si="20"/>
        <v>0.45291157461936782</v>
      </c>
      <c r="N45" s="1">
        <f t="shared" si="20"/>
        <v>0.56526530034488376</v>
      </c>
      <c r="O45" s="1">
        <f t="shared" si="20"/>
        <v>0.63551387161529616</v>
      </c>
      <c r="P45" s="1">
        <f t="shared" si="20"/>
        <v>0.68020805634783121</v>
      </c>
      <c r="Q45" s="1">
        <f t="shared" si="20"/>
        <v>0.70926630893412812</v>
      </c>
      <c r="R45" s="1">
        <f t="shared" si="20"/>
        <v>0.72853855851771931</v>
      </c>
      <c r="S45" s="1">
        <f t="shared" si="20"/>
        <v>0.74152988194557912</v>
      </c>
      <c r="T45" s="240">
        <v>8</v>
      </c>
      <c r="U45" s="1">
        <f t="shared" ref="U45:AA45" si="21">U21-U33</f>
        <v>-0.18536157932679592</v>
      </c>
      <c r="V45" s="1">
        <f t="shared" si="21"/>
        <v>-0.10667403103014161</v>
      </c>
      <c r="W45" s="1">
        <f t="shared" si="21"/>
        <v>-5.1350164705367907E-2</v>
      </c>
      <c r="X45" s="1">
        <f t="shared" si="21"/>
        <v>-1.2454361274936598E-2</v>
      </c>
      <c r="Y45" s="1">
        <f t="shared" si="21"/>
        <v>1.4902484557460904E-2</v>
      </c>
      <c r="Z45" s="1">
        <f t="shared" si="21"/>
        <v>3.4154725899292304E-2</v>
      </c>
      <c r="AA45" s="1">
        <f t="shared" si="21"/>
        <v>4.7711436622436321E-2</v>
      </c>
    </row>
    <row r="46" spans="1:27" x14ac:dyDescent="0.25">
      <c r="A46" s="240">
        <v>9</v>
      </c>
      <c r="B46" s="1">
        <f t="shared" ref="B46:J46" si="22">B22-B34</f>
        <v>0.9243577273144572</v>
      </c>
      <c r="C46" s="1">
        <f t="shared" si="22"/>
        <v>0.98641843122765394</v>
      </c>
      <c r="D46" s="1">
        <f t="shared" si="22"/>
        <v>0.99556778726632955</v>
      </c>
      <c r="E46" s="1">
        <f t="shared" si="22"/>
        <v>0.99786604120329092</v>
      </c>
      <c r="F46" s="1">
        <f t="shared" si="22"/>
        <v>0.99868909409780715</v>
      </c>
      <c r="G46" s="1">
        <f t="shared" si="22"/>
        <v>0.99905795914023443</v>
      </c>
      <c r="H46" s="1">
        <f t="shared" si="22"/>
        <v>0.9992491191197147</v>
      </c>
      <c r="I46" s="1">
        <f t="shared" si="22"/>
        <v>0.99935821191413954</v>
      </c>
      <c r="J46" s="1">
        <f t="shared" si="22"/>
        <v>0.99942466169231303</v>
      </c>
      <c r="K46" s="240">
        <v>9</v>
      </c>
      <c r="L46" s="1">
        <f t="shared" ref="L46:S46" si="23">L22-L34</f>
        <v>0.27806956016443518</v>
      </c>
      <c r="M46" s="1">
        <f t="shared" si="23"/>
        <v>0.46341946215539642</v>
      </c>
      <c r="N46" s="1">
        <f t="shared" si="23"/>
        <v>0.58029958394323811</v>
      </c>
      <c r="O46" s="1">
        <f t="shared" si="23"/>
        <v>0.65346470809177182</v>
      </c>
      <c r="P46" s="1">
        <f t="shared" si="23"/>
        <v>0.6998718145994195</v>
      </c>
      <c r="Q46" s="1">
        <f t="shared" si="23"/>
        <v>0.72991166664469187</v>
      </c>
      <c r="R46" s="1">
        <f t="shared" si="23"/>
        <v>0.74975061962987277</v>
      </c>
      <c r="S46" s="1">
        <f t="shared" si="23"/>
        <v>0.76307638860090887</v>
      </c>
      <c r="T46" s="240">
        <v>9</v>
      </c>
      <c r="U46" s="1">
        <f t="shared" ref="U46:AA46" si="24">U22-U34</f>
        <v>-0.18514392469046836</v>
      </c>
      <c r="V46" s="1">
        <f t="shared" si="24"/>
        <v>-0.10623740452171354</v>
      </c>
      <c r="W46" s="1">
        <f t="shared" si="24"/>
        <v>-5.0670658831243554E-2</v>
      </c>
      <c r="X46" s="1">
        <f t="shared" si="24"/>
        <v>-1.1546171934324612E-2</v>
      </c>
      <c r="Y46" s="1">
        <f t="shared" si="24"/>
        <v>1.6005587618602102E-2</v>
      </c>
      <c r="Z46" s="1">
        <f t="shared" si="24"/>
        <v>3.5413863784697963E-2</v>
      </c>
      <c r="AA46" s="1">
        <f t="shared" si="24"/>
        <v>4.909051496874467E-2</v>
      </c>
    </row>
    <row r="47" spans="1:27" x14ac:dyDescent="0.25">
      <c r="A47" s="240">
        <v>10</v>
      </c>
      <c r="B47" s="1">
        <f t="shared" ref="B47:J47" si="25">B23-B35</f>
        <v>0.93907393724022004</v>
      </c>
      <c r="C47" s="1">
        <f t="shared" si="25"/>
        <v>0.99130481559975048</v>
      </c>
      <c r="D47" s="1">
        <f t="shared" si="25"/>
        <v>0.99754503967058406</v>
      </c>
      <c r="E47" s="1">
        <f t="shared" si="25"/>
        <v>0.99892185728659799</v>
      </c>
      <c r="F47" s="1">
        <f t="shared" si="25"/>
        <v>0.99937647141213759</v>
      </c>
      <c r="G47" s="1">
        <f t="shared" si="25"/>
        <v>0.9995697230109265</v>
      </c>
      <c r="H47" s="1">
        <f t="shared" si="25"/>
        <v>0.99966639398913359</v>
      </c>
      <c r="I47" s="1">
        <f t="shared" si="25"/>
        <v>0.99972025113254948</v>
      </c>
      <c r="J47" s="1">
        <f t="shared" si="25"/>
        <v>0.99975251712371749</v>
      </c>
      <c r="K47" s="240">
        <v>10</v>
      </c>
      <c r="L47" s="1">
        <f t="shared" ref="L47:S47" si="26">L23-L35</f>
        <v>0.28122481686714873</v>
      </c>
      <c r="M47" s="1">
        <f t="shared" si="26"/>
        <v>0.47099956949822053</v>
      </c>
      <c r="N47" s="1">
        <f t="shared" si="26"/>
        <v>0.59185193843035289</v>
      </c>
      <c r="O47" s="1">
        <f t="shared" si="26"/>
        <v>0.66769579248858246</v>
      </c>
      <c r="P47" s="1">
        <f t="shared" si="26"/>
        <v>0.71570316446799009</v>
      </c>
      <c r="Q47" s="1">
        <f t="shared" si="26"/>
        <v>0.74666154425218001</v>
      </c>
      <c r="R47" s="1">
        <f t="shared" si="26"/>
        <v>0.76702732790405281</v>
      </c>
      <c r="S47" s="1">
        <f t="shared" si="26"/>
        <v>0.7806607279142479</v>
      </c>
      <c r="T47" s="240">
        <v>10</v>
      </c>
      <c r="U47" s="1">
        <f t="shared" ref="U47:AA47" si="27">U23-U35</f>
        <v>-0.18505525272399886</v>
      </c>
      <c r="V47" s="1">
        <f t="shared" si="27"/>
        <v>-0.10604231871060077</v>
      </c>
      <c r="W47" s="1">
        <f t="shared" si="27"/>
        <v>-5.0348220382281206E-2</v>
      </c>
      <c r="X47" s="1">
        <f t="shared" si="27"/>
        <v>-1.1097519398963029E-2</v>
      </c>
      <c r="Y47" s="1">
        <f t="shared" si="27"/>
        <v>1.6565648104136466E-2</v>
      </c>
      <c r="Z47" s="1">
        <f t="shared" si="27"/>
        <v>3.6065287965676152E-2</v>
      </c>
      <c r="AA47" s="1">
        <f t="shared" si="27"/>
        <v>4.9813354086833905E-2</v>
      </c>
    </row>
    <row r="48" spans="1:27" x14ac:dyDescent="0.25">
      <c r="A48" s="330"/>
      <c r="B48" s="496" t="s">
        <v>230</v>
      </c>
      <c r="C48" s="496"/>
      <c r="D48" s="496"/>
      <c r="E48" s="496"/>
      <c r="F48" s="496"/>
      <c r="G48" s="496"/>
      <c r="H48" s="496"/>
      <c r="I48" s="496"/>
      <c r="J48" s="496"/>
      <c r="K48" s="330"/>
      <c r="L48" s="496" t="s">
        <v>230</v>
      </c>
      <c r="M48" s="496"/>
      <c r="N48" s="496"/>
      <c r="O48" s="496"/>
      <c r="P48" s="496"/>
      <c r="Q48" s="496"/>
      <c r="R48" s="496"/>
      <c r="S48" s="496"/>
      <c r="T48" s="330"/>
      <c r="U48" s="496" t="s">
        <v>230</v>
      </c>
      <c r="V48" s="496"/>
      <c r="W48" s="496"/>
      <c r="X48" s="496"/>
      <c r="Y48" s="496"/>
      <c r="Z48" s="496"/>
      <c r="AA48" s="496"/>
    </row>
    <row r="49" spans="1:27" x14ac:dyDescent="0.25">
      <c r="A49" s="330" t="s">
        <v>55</v>
      </c>
      <c r="B49" s="329" t="s">
        <v>132</v>
      </c>
      <c r="C49" s="329" t="s">
        <v>133</v>
      </c>
      <c r="D49" s="329" t="s">
        <v>134</v>
      </c>
      <c r="E49" s="329" t="s">
        <v>135</v>
      </c>
      <c r="F49" s="329" t="s">
        <v>136</v>
      </c>
      <c r="G49" s="329" t="s">
        <v>137</v>
      </c>
      <c r="H49" s="329" t="s">
        <v>138</v>
      </c>
      <c r="I49" s="329" t="s">
        <v>139</v>
      </c>
      <c r="J49" s="329" t="s">
        <v>140</v>
      </c>
      <c r="K49" s="330" t="s">
        <v>55</v>
      </c>
      <c r="L49" s="329" t="s">
        <v>143</v>
      </c>
      <c r="M49" s="329" t="s">
        <v>144</v>
      </c>
      <c r="N49" s="329" t="s">
        <v>145</v>
      </c>
      <c r="O49" s="329" t="s">
        <v>146</v>
      </c>
      <c r="P49" s="329" t="s">
        <v>147</v>
      </c>
      <c r="Q49" s="329" t="s">
        <v>148</v>
      </c>
      <c r="R49" s="329" t="s">
        <v>149</v>
      </c>
      <c r="S49" s="329" t="s">
        <v>150</v>
      </c>
      <c r="T49" s="330" t="s">
        <v>55</v>
      </c>
      <c r="U49" s="329" t="s">
        <v>151</v>
      </c>
      <c r="V49" s="329" t="s">
        <v>152</v>
      </c>
      <c r="W49" s="329" t="s">
        <v>153</v>
      </c>
      <c r="X49" s="329" t="s">
        <v>154</v>
      </c>
      <c r="Y49" s="329" t="s">
        <v>155</v>
      </c>
      <c r="Z49" s="329" t="s">
        <v>156</v>
      </c>
      <c r="AA49" s="329" t="s">
        <v>157</v>
      </c>
    </row>
    <row r="50" spans="1:27" x14ac:dyDescent="0.25">
      <c r="A50" s="330">
        <v>1</v>
      </c>
      <c r="B50" s="1">
        <f>'1x2'!AB7</f>
        <v>2</v>
      </c>
      <c r="C50" s="1">
        <f>'1x3'!AB7</f>
        <v>3</v>
      </c>
      <c r="D50" s="1">
        <f>'1x4'!AB7</f>
        <v>4</v>
      </c>
      <c r="E50" s="1">
        <f>'1x5'!AB7</f>
        <v>5</v>
      </c>
      <c r="F50" s="1">
        <f>'1x6'!AB7</f>
        <v>6</v>
      </c>
      <c r="G50" s="1">
        <f>'1x7'!AB7</f>
        <v>7</v>
      </c>
      <c r="H50" s="1">
        <f>'1x8'!AB7</f>
        <v>8</v>
      </c>
      <c r="I50" s="1">
        <f>'1x9'!AB7</f>
        <v>9</v>
      </c>
      <c r="J50" s="1">
        <f>'1x10'!AB7</f>
        <v>10</v>
      </c>
      <c r="K50" s="330">
        <v>1</v>
      </c>
      <c r="L50" s="1">
        <f>'2x3'!AB7</f>
        <v>3</v>
      </c>
      <c r="M50" s="1">
        <f>'2x4'!AB7</f>
        <v>4</v>
      </c>
      <c r="N50" s="1">
        <f>'2x5'!AB7</f>
        <v>5</v>
      </c>
      <c r="O50" s="1">
        <f>'2x6'!AB7</f>
        <v>6</v>
      </c>
      <c r="P50" s="1">
        <f>'2x7'!AB7</f>
        <v>7</v>
      </c>
      <c r="Q50" s="1">
        <f>'2x8'!AB7</f>
        <v>8</v>
      </c>
      <c r="R50" s="1">
        <f>'2x9'!AB7</f>
        <v>9</v>
      </c>
      <c r="S50" s="1">
        <f>'2x10'!AB7</f>
        <v>10</v>
      </c>
      <c r="T50" s="330">
        <v>1</v>
      </c>
      <c r="U50" s="1">
        <f>'3x4'!AB7</f>
        <v>4</v>
      </c>
      <c r="V50" s="1">
        <f>'3x5'!AB7</f>
        <v>5</v>
      </c>
      <c r="W50" s="1">
        <f>'3x6'!AB7</f>
        <v>6</v>
      </c>
      <c r="X50" s="1">
        <f>'3x7'!AB7</f>
        <v>7</v>
      </c>
      <c r="Y50" s="1">
        <f>'3x8'!AB7</f>
        <v>8</v>
      </c>
      <c r="Z50" s="1">
        <f>'3x9'!AB7</f>
        <v>9</v>
      </c>
      <c r="AA50" s="1">
        <f>'3x10'!AB7</f>
        <v>10</v>
      </c>
    </row>
    <row r="51" spans="1:27" x14ac:dyDescent="0.25">
      <c r="A51" s="330">
        <v>2</v>
      </c>
      <c r="B51" s="1">
        <f>'1x2'!AB8</f>
        <v>6</v>
      </c>
      <c r="C51" s="1">
        <f>'1x3'!AB8</f>
        <v>12</v>
      </c>
      <c r="D51" s="1">
        <f>'1x4'!AB8</f>
        <v>20</v>
      </c>
      <c r="E51" s="1">
        <f>'1x5'!AB8</f>
        <v>30</v>
      </c>
      <c r="F51" s="1">
        <f>'1x6'!AB8</f>
        <v>42</v>
      </c>
      <c r="G51" s="1">
        <f>'1x7'!AB8</f>
        <v>56</v>
      </c>
      <c r="H51" s="1">
        <f>'1x8'!AB8</f>
        <v>72</v>
      </c>
      <c r="I51" s="1">
        <f>'1x9'!AB8</f>
        <v>90</v>
      </c>
      <c r="J51" s="1">
        <f>'1x10'!AB8</f>
        <v>110</v>
      </c>
      <c r="K51" s="330">
        <v>2</v>
      </c>
      <c r="L51" s="1">
        <f>'2x3'!AB8</f>
        <v>12</v>
      </c>
      <c r="M51" s="1">
        <f>'2x4'!AB8</f>
        <v>20</v>
      </c>
      <c r="N51" s="1">
        <f>'2x5'!AB8</f>
        <v>30</v>
      </c>
      <c r="O51" s="1">
        <f>'2x6'!AB8</f>
        <v>42</v>
      </c>
      <c r="P51" s="1">
        <f>'2x7'!AB8</f>
        <v>56</v>
      </c>
      <c r="Q51" s="1">
        <f>'2x8'!AB8</f>
        <v>72</v>
      </c>
      <c r="R51" s="1">
        <f>'2x9'!AB8</f>
        <v>90</v>
      </c>
      <c r="S51" s="1">
        <f>'2x10'!AB8</f>
        <v>110</v>
      </c>
      <c r="T51" s="330">
        <v>2</v>
      </c>
      <c r="U51" s="1">
        <f>'3x4'!AB8</f>
        <v>20</v>
      </c>
      <c r="V51" s="1">
        <f>'3x5'!AB8</f>
        <v>30</v>
      </c>
      <c r="W51" s="1">
        <f>'3x6'!AB8</f>
        <v>42</v>
      </c>
      <c r="X51" s="1">
        <f>'3x7'!AB8</f>
        <v>56</v>
      </c>
      <c r="Y51" s="1">
        <f>'3x8'!AB8</f>
        <v>72</v>
      </c>
      <c r="Z51" s="1">
        <f>'3x9'!AB8</f>
        <v>90</v>
      </c>
      <c r="AA51" s="1">
        <f>'3x10'!AB8</f>
        <v>110</v>
      </c>
    </row>
    <row r="52" spans="1:27" x14ac:dyDescent="0.25">
      <c r="A52" s="330">
        <v>3</v>
      </c>
      <c r="B52" s="1">
        <f>'1x2'!AB9</f>
        <v>14</v>
      </c>
      <c r="C52" s="1">
        <f>'1x3'!AB9</f>
        <v>39</v>
      </c>
      <c r="D52" s="1">
        <f>'1x4'!AB9</f>
        <v>84</v>
      </c>
      <c r="E52" s="1">
        <f>'1x5'!AB9</f>
        <v>155</v>
      </c>
      <c r="F52" s="1">
        <f>'1x6'!AB9</f>
        <v>258</v>
      </c>
      <c r="G52" s="1">
        <f>'1x7'!AB9</f>
        <v>399</v>
      </c>
      <c r="H52" s="1">
        <f>'1x8'!AB9</f>
        <v>584</v>
      </c>
      <c r="I52" s="1">
        <f>'1x9'!AB9</f>
        <v>819</v>
      </c>
      <c r="J52" s="1">
        <f>'1x10'!AB9</f>
        <v>1110</v>
      </c>
      <c r="K52" s="330">
        <v>3</v>
      </c>
      <c r="L52" s="1">
        <f>'2x3'!AB9</f>
        <v>39</v>
      </c>
      <c r="M52" s="1">
        <f>'2x4'!AB9</f>
        <v>84</v>
      </c>
      <c r="N52" s="1">
        <f>'2x5'!AB9</f>
        <v>155</v>
      </c>
      <c r="O52" s="1">
        <f>'2x6'!AB9</f>
        <v>258</v>
      </c>
      <c r="P52" s="1">
        <f>'2x7'!AB9</f>
        <v>399</v>
      </c>
      <c r="Q52" s="1">
        <f>'2x8'!AB9</f>
        <v>584</v>
      </c>
      <c r="R52" s="1">
        <f>'2x9'!AB9</f>
        <v>819</v>
      </c>
      <c r="S52" s="1">
        <f>'2x10'!AB9</f>
        <v>1110</v>
      </c>
      <c r="T52" s="330">
        <v>3</v>
      </c>
      <c r="U52" s="1">
        <f>'3x4'!AB9</f>
        <v>84</v>
      </c>
      <c r="V52" s="1">
        <f>'3x5'!AB9</f>
        <v>155</v>
      </c>
      <c r="W52" s="1">
        <f>'3x6'!AB9</f>
        <v>258</v>
      </c>
      <c r="X52" s="1">
        <f>'3x7'!AB9</f>
        <v>399</v>
      </c>
      <c r="Y52" s="1">
        <f>'3x8'!AB9</f>
        <v>584</v>
      </c>
      <c r="Z52" s="1">
        <f>'3x9'!AB9</f>
        <v>819</v>
      </c>
      <c r="AA52" s="1">
        <f>'3x10'!AB9</f>
        <v>1110</v>
      </c>
    </row>
    <row r="53" spans="1:27" x14ac:dyDescent="0.25">
      <c r="A53" s="330">
        <v>4</v>
      </c>
      <c r="B53" s="1">
        <f>'1x2'!AB10</f>
        <v>30</v>
      </c>
      <c r="C53" s="1">
        <f>'1x3'!AB10</f>
        <v>120</v>
      </c>
      <c r="D53" s="1">
        <f>'1x4'!AB10</f>
        <v>340</v>
      </c>
      <c r="E53" s="1">
        <f>'1x5'!AB10</f>
        <v>780</v>
      </c>
      <c r="F53" s="1">
        <f>'1x6'!AB10</f>
        <v>1554</v>
      </c>
      <c r="G53" s="1">
        <f>'1x7'!AB10</f>
        <v>2800</v>
      </c>
      <c r="H53" s="1">
        <f>'1x8'!AB10</f>
        <v>4680</v>
      </c>
      <c r="I53" s="1">
        <f>'1x9'!AB10</f>
        <v>7380</v>
      </c>
      <c r="J53" s="1">
        <f>'1x10'!AB10</f>
        <v>11110</v>
      </c>
      <c r="K53" s="330">
        <v>4</v>
      </c>
      <c r="L53" s="1">
        <f>'2x3'!AB10</f>
        <v>120</v>
      </c>
      <c r="M53" s="1">
        <f>'2x4'!AB10</f>
        <v>340</v>
      </c>
      <c r="N53" s="1">
        <f>'2x5'!AB10</f>
        <v>780</v>
      </c>
      <c r="O53" s="1">
        <f>'2x6'!AB10</f>
        <v>1554</v>
      </c>
      <c r="P53" s="1">
        <f>'2x7'!AB10</f>
        <v>2800</v>
      </c>
      <c r="Q53" s="1">
        <f>'2x8'!AB10</f>
        <v>4680</v>
      </c>
      <c r="R53" s="1">
        <f>'2x9'!AB10</f>
        <v>7380</v>
      </c>
      <c r="S53" s="1">
        <f>'2x10'!AB10</f>
        <v>11110</v>
      </c>
      <c r="T53" s="330">
        <v>4</v>
      </c>
      <c r="U53" s="1">
        <f>'3x4'!AB10</f>
        <v>340</v>
      </c>
      <c r="V53" s="1">
        <f>'3x5'!AB10</f>
        <v>780</v>
      </c>
      <c r="W53" s="1">
        <f>'3x6'!AB10</f>
        <v>1554</v>
      </c>
      <c r="X53" s="1">
        <f>'3x7'!AB10</f>
        <v>2800</v>
      </c>
      <c r="Y53" s="1">
        <f>'3x8'!AB10</f>
        <v>4680</v>
      </c>
      <c r="Z53" s="1">
        <f>'3x9'!AB10</f>
        <v>7380</v>
      </c>
      <c r="AA53" s="1">
        <f>'3x10'!AB10</f>
        <v>11110</v>
      </c>
    </row>
    <row r="54" spans="1:27" x14ac:dyDescent="0.25">
      <c r="A54" s="330">
        <v>5</v>
      </c>
      <c r="B54" s="1">
        <f>'1x2'!AB11</f>
        <v>62</v>
      </c>
      <c r="C54" s="1">
        <f>'1x3'!AB11</f>
        <v>363</v>
      </c>
      <c r="D54" s="1">
        <f>'1x4'!AB11</f>
        <v>1364</v>
      </c>
      <c r="E54" s="1">
        <f>'1x5'!AB11</f>
        <v>3905</v>
      </c>
      <c r="F54" s="1">
        <f>'1x6'!AB11</f>
        <v>9330</v>
      </c>
      <c r="G54" s="1">
        <f>'1x7'!AB11</f>
        <v>19607</v>
      </c>
      <c r="H54" s="1">
        <f>'1x8'!AB11</f>
        <v>37448</v>
      </c>
      <c r="I54" s="1">
        <f>'1x9'!AB11</f>
        <v>66429</v>
      </c>
      <c r="J54" s="1">
        <f>'1x10'!AB11</f>
        <v>111110</v>
      </c>
      <c r="K54" s="330">
        <v>5</v>
      </c>
      <c r="L54" s="1">
        <f>'2x3'!AB11</f>
        <v>363</v>
      </c>
      <c r="M54" s="1">
        <f>'2x4'!AB11</f>
        <v>1364</v>
      </c>
      <c r="N54" s="1">
        <f>'2x5'!AB11</f>
        <v>3905</v>
      </c>
      <c r="O54" s="1">
        <f>'2x6'!AB11</f>
        <v>9330</v>
      </c>
      <c r="P54" s="1">
        <f>'2x7'!AB11</f>
        <v>19607</v>
      </c>
      <c r="Q54" s="1">
        <f>'2x8'!AB11</f>
        <v>37448</v>
      </c>
      <c r="R54" s="1">
        <f>'2x9'!AB11</f>
        <v>66429</v>
      </c>
      <c r="S54" s="1">
        <f>'2x10'!AB11</f>
        <v>111110</v>
      </c>
      <c r="T54" s="330">
        <v>5</v>
      </c>
      <c r="U54" s="1">
        <f>'3x4'!AB11</f>
        <v>1364</v>
      </c>
      <c r="V54" s="1">
        <f>'3x5'!AB11</f>
        <v>3905</v>
      </c>
      <c r="W54" s="1">
        <f>'3x6'!AB11</f>
        <v>9330</v>
      </c>
      <c r="X54" s="1">
        <f>'3x7'!AB11</f>
        <v>19607</v>
      </c>
      <c r="Y54" s="1">
        <f>'3x8'!AB11</f>
        <v>37448</v>
      </c>
      <c r="Z54" s="1">
        <f>'3x9'!AB11</f>
        <v>66429</v>
      </c>
      <c r="AA54" s="1">
        <f>'3x10'!AB11</f>
        <v>111110</v>
      </c>
    </row>
    <row r="55" spans="1:27" x14ac:dyDescent="0.25">
      <c r="A55" s="330">
        <v>6</v>
      </c>
      <c r="B55" s="1">
        <f>'1x2'!AB12</f>
        <v>126</v>
      </c>
      <c r="C55" s="1">
        <f>'1x3'!AB12</f>
        <v>1092</v>
      </c>
      <c r="D55" s="1">
        <f>'1x4'!AB12</f>
        <v>5460</v>
      </c>
      <c r="E55" s="1">
        <f>'1x5'!AB12</f>
        <v>19530</v>
      </c>
      <c r="F55" s="1">
        <f>'1x6'!AB12</f>
        <v>55986</v>
      </c>
      <c r="G55" s="1">
        <f>'1x7'!AB12</f>
        <v>137256</v>
      </c>
      <c r="H55" s="1">
        <f>'1x8'!AB12</f>
        <v>299592</v>
      </c>
      <c r="I55" s="1">
        <f>'1x9'!AB12</f>
        <v>597870</v>
      </c>
      <c r="J55" s="1">
        <f>'1x10'!AB12</f>
        <v>1111110</v>
      </c>
      <c r="K55" s="330">
        <v>6</v>
      </c>
      <c r="L55" s="1">
        <f>'2x3'!AB12</f>
        <v>1092</v>
      </c>
      <c r="M55" s="1">
        <f>'2x4'!AB12</f>
        <v>5460</v>
      </c>
      <c r="N55" s="1">
        <f>'2x5'!AB12</f>
        <v>19530</v>
      </c>
      <c r="O55" s="1">
        <f>'2x6'!AB12</f>
        <v>55986</v>
      </c>
      <c r="P55" s="1">
        <f>'2x7'!AB12</f>
        <v>137256</v>
      </c>
      <c r="Q55" s="1">
        <f>'2x8'!AB12</f>
        <v>299592</v>
      </c>
      <c r="R55" s="1">
        <f>'2x9'!AB12</f>
        <v>597870</v>
      </c>
      <c r="S55" s="1">
        <f>'2x10'!AB12</f>
        <v>1111110</v>
      </c>
      <c r="T55" s="330">
        <v>6</v>
      </c>
      <c r="U55" s="1">
        <f>'3x4'!AB12</f>
        <v>5460</v>
      </c>
      <c r="V55" s="1">
        <f>'3x5'!AB12</f>
        <v>19530</v>
      </c>
      <c r="W55" s="1">
        <f>'3x6'!AB12</f>
        <v>55986</v>
      </c>
      <c r="X55" s="1">
        <f>'3x7'!AB12</f>
        <v>137256</v>
      </c>
      <c r="Y55" s="1">
        <f>'3x8'!AB12</f>
        <v>299592</v>
      </c>
      <c r="Z55" s="1">
        <f>'3x9'!AB12</f>
        <v>597870</v>
      </c>
      <c r="AA55" s="1">
        <f>'3x10'!AB12</f>
        <v>1111110</v>
      </c>
    </row>
    <row r="56" spans="1:27" x14ac:dyDescent="0.25">
      <c r="A56" s="330">
        <v>7</v>
      </c>
      <c r="B56" s="1">
        <f>'1x2'!AB13</f>
        <v>254</v>
      </c>
      <c r="C56" s="1">
        <f>'1x3'!AB13</f>
        <v>3279</v>
      </c>
      <c r="D56" s="1">
        <f>'1x4'!AB13</f>
        <v>21844</v>
      </c>
      <c r="E56" s="1">
        <f>'1x5'!AB13</f>
        <v>97655</v>
      </c>
      <c r="F56" s="1">
        <f>'1x6'!AB13</f>
        <v>335922</v>
      </c>
      <c r="G56" s="1">
        <f>'1x7'!AB13</f>
        <v>960799</v>
      </c>
      <c r="H56" s="1">
        <f>'1x8'!AB13</f>
        <v>2396744</v>
      </c>
      <c r="I56" s="1">
        <f>'1x9'!AB13</f>
        <v>5380839</v>
      </c>
      <c r="J56" s="1">
        <f>'1x10'!AB13</f>
        <v>11111110</v>
      </c>
      <c r="K56" s="330">
        <v>7</v>
      </c>
      <c r="L56" s="1">
        <f>'2x3'!AB13</f>
        <v>3279</v>
      </c>
      <c r="M56" s="1">
        <f>'2x4'!AB13</f>
        <v>21844</v>
      </c>
      <c r="N56" s="1">
        <f>'2x5'!AB13</f>
        <v>97655</v>
      </c>
      <c r="O56" s="1">
        <f>'2x6'!AB13</f>
        <v>335922</v>
      </c>
      <c r="P56" s="1">
        <f>'2x7'!AB13</f>
        <v>960799</v>
      </c>
      <c r="Q56" s="1">
        <f>'2x8'!AB13</f>
        <v>2396744</v>
      </c>
      <c r="R56" s="1">
        <f>'2x9'!AB13</f>
        <v>5380839</v>
      </c>
      <c r="S56" s="1">
        <f>'2x10'!AB13</f>
        <v>11111110</v>
      </c>
      <c r="T56" s="330">
        <v>7</v>
      </c>
      <c r="U56" s="1">
        <f>'3x4'!AB13</f>
        <v>21844</v>
      </c>
      <c r="V56" s="1">
        <f>'3x5'!AB13</f>
        <v>97655</v>
      </c>
      <c r="W56" s="1">
        <f>'3x6'!AB13</f>
        <v>335922</v>
      </c>
      <c r="X56" s="1">
        <f>'3x7'!AB13</f>
        <v>960799</v>
      </c>
      <c r="Y56" s="1">
        <f>'3x8'!AB13</f>
        <v>2396744</v>
      </c>
      <c r="Z56" s="1">
        <f>'3x9'!AB13</f>
        <v>5380839</v>
      </c>
      <c r="AA56" s="1">
        <f>'3x10'!AB13</f>
        <v>11111110</v>
      </c>
    </row>
    <row r="57" spans="1:27" x14ac:dyDescent="0.25">
      <c r="A57" s="330">
        <v>8</v>
      </c>
      <c r="B57" s="1">
        <f>'1x2'!AB14</f>
        <v>510</v>
      </c>
      <c r="C57" s="1">
        <f>'1x3'!AB14</f>
        <v>9840</v>
      </c>
      <c r="D57" s="1">
        <f>'1x4'!AB14</f>
        <v>87380</v>
      </c>
      <c r="E57" s="1">
        <f>'1x5'!AB14</f>
        <v>488280</v>
      </c>
      <c r="F57" s="1">
        <f>'1x6'!AB14</f>
        <v>2015538</v>
      </c>
      <c r="G57" s="1">
        <f>'1x7'!AB14</f>
        <v>6725600</v>
      </c>
      <c r="H57" s="1">
        <f>'1x8'!AB14</f>
        <v>19173960</v>
      </c>
      <c r="I57" s="1">
        <f>'1x9'!AB14</f>
        <v>48427560</v>
      </c>
      <c r="J57" s="1">
        <f>'1x10'!AB14</f>
        <v>111111110</v>
      </c>
      <c r="K57" s="330">
        <v>8</v>
      </c>
      <c r="L57" s="1">
        <f>'2x3'!AB14</f>
        <v>9840</v>
      </c>
      <c r="M57" s="1">
        <f>'2x4'!AB14</f>
        <v>87380</v>
      </c>
      <c r="N57" s="1">
        <f>'2x5'!AB14</f>
        <v>488280</v>
      </c>
      <c r="O57" s="1">
        <f>'2x6'!AB14</f>
        <v>2015538</v>
      </c>
      <c r="P57" s="1">
        <f>'2x7'!AB14</f>
        <v>6725600</v>
      </c>
      <c r="Q57" s="1">
        <f>'2x8'!AB14</f>
        <v>19173960</v>
      </c>
      <c r="R57" s="1">
        <f>'2x9'!AB14</f>
        <v>48427560</v>
      </c>
      <c r="S57" s="1">
        <f>'2x10'!AB14</f>
        <v>111111110</v>
      </c>
      <c r="T57" s="330">
        <v>8</v>
      </c>
      <c r="U57" s="1">
        <f>'3x4'!AB14</f>
        <v>87380</v>
      </c>
      <c r="V57" s="1">
        <f>'3x5'!AB14</f>
        <v>488280</v>
      </c>
      <c r="W57" s="1">
        <f>'3x6'!AB14</f>
        <v>2015538</v>
      </c>
      <c r="X57" s="1">
        <f>'3x7'!AB14</f>
        <v>6725600</v>
      </c>
      <c r="Y57" s="1">
        <f>'3x8'!AB14</f>
        <v>19173960</v>
      </c>
      <c r="Z57" s="1">
        <f>'3x9'!AB14</f>
        <v>48427560</v>
      </c>
      <c r="AA57" s="1">
        <f>'3x10'!AB14</f>
        <v>111111110</v>
      </c>
    </row>
    <row r="58" spans="1:27" x14ac:dyDescent="0.25">
      <c r="A58" s="330">
        <v>9</v>
      </c>
      <c r="B58" s="1">
        <f>'1x2'!AB15</f>
        <v>1022</v>
      </c>
      <c r="C58" s="1">
        <f>'1x3'!AB15</f>
        <v>29523</v>
      </c>
      <c r="D58" s="1">
        <f>'1x4'!AB15</f>
        <v>349524</v>
      </c>
      <c r="E58" s="1">
        <f>'1x5'!AB15</f>
        <v>2441405</v>
      </c>
      <c r="F58" s="1">
        <f>'1x6'!AB15</f>
        <v>12093234</v>
      </c>
      <c r="G58" s="1">
        <f>'1x7'!AB15</f>
        <v>47079207</v>
      </c>
      <c r="H58" s="1">
        <f>'1x8'!AB15</f>
        <v>153391688</v>
      </c>
      <c r="I58" s="1">
        <f>'1x9'!AB15</f>
        <v>435848049</v>
      </c>
      <c r="J58" s="1">
        <f>'1x10'!AB15</f>
        <v>1111111110</v>
      </c>
      <c r="K58" s="330">
        <v>9</v>
      </c>
      <c r="L58" s="1">
        <f>'2x3'!AB15</f>
        <v>29523</v>
      </c>
      <c r="M58" s="1">
        <f>'2x4'!AB15</f>
        <v>349524</v>
      </c>
      <c r="N58" s="1">
        <f>'2x5'!AB15</f>
        <v>2441405</v>
      </c>
      <c r="O58" s="1">
        <f>'2x6'!AB15</f>
        <v>12093234</v>
      </c>
      <c r="P58" s="1">
        <f>'2x7'!AB15</f>
        <v>47079207</v>
      </c>
      <c r="Q58" s="1">
        <f>'2x8'!AB15</f>
        <v>153391688</v>
      </c>
      <c r="R58" s="1">
        <f>'2x9'!AB15</f>
        <v>435848049</v>
      </c>
      <c r="S58" s="1">
        <f>'2x10'!AB15</f>
        <v>1111111110</v>
      </c>
      <c r="T58" s="330">
        <v>9</v>
      </c>
      <c r="U58" s="1">
        <f>'3x4'!AB15</f>
        <v>349524</v>
      </c>
      <c r="V58" s="1">
        <f>'3x5'!AB15</f>
        <v>2441405</v>
      </c>
      <c r="W58" s="1">
        <f>'3x6'!AB15</f>
        <v>12093234</v>
      </c>
      <c r="X58" s="1">
        <f>'3x7'!AB15</f>
        <v>47079207</v>
      </c>
      <c r="Y58" s="1">
        <f>'3x8'!AB15</f>
        <v>153391688</v>
      </c>
      <c r="Z58" s="1">
        <f>'3x9'!AB15</f>
        <v>435848049</v>
      </c>
      <c r="AA58" s="1">
        <f>'3x10'!AB15</f>
        <v>1111111110</v>
      </c>
    </row>
    <row r="59" spans="1:27" x14ac:dyDescent="0.25">
      <c r="A59" s="330">
        <v>10</v>
      </c>
      <c r="B59" s="1">
        <f>'1x2'!AB16</f>
        <v>2046</v>
      </c>
      <c r="C59" s="1">
        <f>'1x3'!AB16</f>
        <v>88572</v>
      </c>
      <c r="D59" s="1">
        <f>'1x4'!AB16</f>
        <v>1398100</v>
      </c>
      <c r="E59" s="1">
        <f>'1x5'!AB16</f>
        <v>12207030</v>
      </c>
      <c r="F59" s="1">
        <f>'1x6'!AB16</f>
        <v>72559410</v>
      </c>
      <c r="G59" s="1">
        <f>'1x7'!AB16</f>
        <v>329554456</v>
      </c>
      <c r="H59" s="1">
        <f>'1x8'!AB16</f>
        <v>1227133512</v>
      </c>
      <c r="I59" s="1">
        <f>'1x9'!AB16</f>
        <v>3922632450</v>
      </c>
      <c r="J59" s="1">
        <f>'1x10'!AB16</f>
        <v>11111111110</v>
      </c>
      <c r="K59" s="330">
        <v>10</v>
      </c>
      <c r="L59" s="1">
        <f>'2x3'!AB16</f>
        <v>88572</v>
      </c>
      <c r="M59" s="1">
        <f>'2x4'!AB16</f>
        <v>1398100</v>
      </c>
      <c r="N59" s="1">
        <f>'2x5'!AB16</f>
        <v>12207030</v>
      </c>
      <c r="O59" s="1">
        <f>'2x6'!AB16</f>
        <v>72559410</v>
      </c>
      <c r="P59" s="1">
        <f>'2x7'!AB16</f>
        <v>329554456</v>
      </c>
      <c r="Q59" s="1">
        <f>'2x8'!AB16</f>
        <v>1227133512</v>
      </c>
      <c r="R59" s="1">
        <f>'2x9'!AB16</f>
        <v>3922632450</v>
      </c>
      <c r="S59" s="1">
        <f>'2x10'!AB16</f>
        <v>11111111110</v>
      </c>
      <c r="T59" s="330">
        <v>10</v>
      </c>
      <c r="U59" s="1">
        <f>'3x4'!AB16</f>
        <v>1398100</v>
      </c>
      <c r="V59" s="1">
        <f>'3x5'!AB16</f>
        <v>12207030</v>
      </c>
      <c r="W59" s="1">
        <f>'3x6'!AB16</f>
        <v>72559410</v>
      </c>
      <c r="X59" s="1">
        <f>'3x7'!AB16</f>
        <v>329554456</v>
      </c>
      <c r="Y59" s="1">
        <f>'3x8'!AB16</f>
        <v>1227133512</v>
      </c>
      <c r="Z59" s="1">
        <f>'3x9'!AB16</f>
        <v>3922632450</v>
      </c>
      <c r="AA59" s="1">
        <f>'3x10'!AB16</f>
        <v>11111111110</v>
      </c>
    </row>
    <row r="60" spans="1:27" x14ac:dyDescent="0.25">
      <c r="B60" s="496" t="s">
        <v>231</v>
      </c>
      <c r="C60" s="496"/>
      <c r="D60" s="496"/>
      <c r="E60" s="496"/>
      <c r="F60" s="496"/>
      <c r="G60" s="496"/>
      <c r="H60" s="496"/>
      <c r="I60" s="496"/>
      <c r="J60" s="496"/>
      <c r="L60" s="496" t="s">
        <v>231</v>
      </c>
      <c r="M60" s="496"/>
      <c r="N60" s="496"/>
      <c r="O60" s="496"/>
      <c r="P60" s="496"/>
      <c r="Q60" s="496"/>
      <c r="R60" s="496"/>
      <c r="S60" s="496"/>
      <c r="U60" s="496" t="s">
        <v>231</v>
      </c>
      <c r="V60" s="496"/>
      <c r="W60" s="496"/>
      <c r="X60" s="496"/>
      <c r="Y60" s="496"/>
      <c r="Z60" s="496"/>
      <c r="AA60" s="496"/>
    </row>
    <row r="61" spans="1:27" x14ac:dyDescent="0.25">
      <c r="A61" s="240" t="s">
        <v>55</v>
      </c>
      <c r="B61" s="49" t="s">
        <v>132</v>
      </c>
      <c r="C61" s="49" t="s">
        <v>133</v>
      </c>
      <c r="D61" s="49" t="s">
        <v>134</v>
      </c>
      <c r="E61" s="49" t="s">
        <v>135</v>
      </c>
      <c r="F61" s="49" t="s">
        <v>136</v>
      </c>
      <c r="G61" s="49" t="s">
        <v>137</v>
      </c>
      <c r="H61" s="49" t="s">
        <v>138</v>
      </c>
      <c r="I61" s="49" t="s">
        <v>139</v>
      </c>
      <c r="J61" s="49" t="s">
        <v>140</v>
      </c>
      <c r="K61" s="240" t="s">
        <v>55</v>
      </c>
      <c r="L61" s="49" t="s">
        <v>143</v>
      </c>
      <c r="M61" s="49" t="s">
        <v>144</v>
      </c>
      <c r="N61" s="49" t="s">
        <v>145</v>
      </c>
      <c r="O61" s="49" t="s">
        <v>146</v>
      </c>
      <c r="P61" s="49" t="s">
        <v>147</v>
      </c>
      <c r="Q61" s="49" t="s">
        <v>148</v>
      </c>
      <c r="R61" s="49" t="s">
        <v>149</v>
      </c>
      <c r="S61" s="49" t="s">
        <v>150</v>
      </c>
      <c r="T61" s="240" t="s">
        <v>55</v>
      </c>
      <c r="U61" s="49" t="s">
        <v>151</v>
      </c>
      <c r="V61" s="49" t="s">
        <v>152</v>
      </c>
      <c r="W61" s="49" t="s">
        <v>153</v>
      </c>
      <c r="X61" s="49" t="s">
        <v>154</v>
      </c>
      <c r="Y61" s="49" t="s">
        <v>155</v>
      </c>
      <c r="Z61" s="49" t="s">
        <v>156</v>
      </c>
      <c r="AA61" s="49" t="s">
        <v>157</v>
      </c>
    </row>
    <row r="62" spans="1:27" x14ac:dyDescent="0.25">
      <c r="A62" s="240">
        <v>2</v>
      </c>
      <c r="B62" s="1">
        <f t="shared" ref="B62:J62" si="28">B3/B51</f>
        <v>5.8475465827511159E-3</v>
      </c>
      <c r="C62" s="1">
        <f t="shared" si="28"/>
        <v>1.5003917055418939E-2</v>
      </c>
      <c r="D62" s="1">
        <f t="shared" si="28"/>
        <v>1.2444146666456588E-2</v>
      </c>
      <c r="E62" s="1">
        <f t="shared" si="28"/>
        <v>9.1452206264072706E-3</v>
      </c>
      <c r="F62" s="1">
        <f t="shared" si="28"/>
        <v>6.509009320169002E-3</v>
      </c>
      <c r="G62" s="1">
        <f t="shared" si="28"/>
        <v>4.5552963759841192E-3</v>
      </c>
      <c r="H62" s="1">
        <f t="shared" si="28"/>
        <v>3.1232031587124323E-3</v>
      </c>
      <c r="I62" s="1">
        <f t="shared" si="28"/>
        <v>2.0675618562386051E-3</v>
      </c>
      <c r="J62" s="1">
        <f t="shared" si="28"/>
        <v>1.2817455728475369E-3</v>
      </c>
      <c r="K62" s="240">
        <v>2</v>
      </c>
      <c r="L62" s="1">
        <f t="shared" ref="L62:S62" si="29">L3/L51</f>
        <v>-0.1028977036784034</v>
      </c>
      <c r="M62" s="1">
        <f t="shared" si="29"/>
        <v>-6.7073578764850705E-2</v>
      </c>
      <c r="N62" s="1">
        <f t="shared" si="29"/>
        <v>-4.9596728902815614E-2</v>
      </c>
      <c r="O62" s="1">
        <f t="shared" si="29"/>
        <v>-3.9812182402838465E-2</v>
      </c>
      <c r="P62" s="1">
        <f t="shared" si="29"/>
        <v>-3.3717663490417729E-2</v>
      </c>
      <c r="Q62" s="1">
        <f t="shared" si="29"/>
        <v>-2.9586242464279537E-2</v>
      </c>
      <c r="R62" s="1">
        <f t="shared" si="29"/>
        <v>-2.6589499583653975E-2</v>
      </c>
      <c r="S62" s="1">
        <f t="shared" si="29"/>
        <v>-2.4295321182286615E-2</v>
      </c>
      <c r="T62" s="240">
        <v>2</v>
      </c>
      <c r="U62" s="1">
        <f t="shared" ref="U62:AA62" si="30">U3/U51</f>
        <v>-0.15937386628320593</v>
      </c>
      <c r="V62" s="1">
        <f t="shared" si="30"/>
        <v>-0.12359324896282445</v>
      </c>
      <c r="W62" s="1">
        <f t="shared" si="30"/>
        <v>-0.10119941765013125</v>
      </c>
      <c r="X62" s="1">
        <f t="shared" si="30"/>
        <v>-8.6054058839281397E-2</v>
      </c>
      <c r="Y62" s="1">
        <f t="shared" si="30"/>
        <v>-7.5176207678857243E-2</v>
      </c>
      <c r="Z62" s="1">
        <f t="shared" si="30"/>
        <v>-6.6983167681918934E-2</v>
      </c>
      <c r="AA62" s="1">
        <f t="shared" si="30"/>
        <v>-6.0573299910244252E-2</v>
      </c>
    </row>
    <row r="63" spans="1:27" x14ac:dyDescent="0.25">
      <c r="A63" s="240">
        <v>3</v>
      </c>
      <c r="B63" s="1">
        <f t="shared" ref="B63:J63" si="31">B4/B52</f>
        <v>6.595119002635581E-3</v>
      </c>
      <c r="C63" s="1">
        <f t="shared" si="31"/>
        <v>8.1947793853424621E-3</v>
      </c>
      <c r="D63" s="1">
        <f t="shared" si="31"/>
        <v>5.1325670592089478E-3</v>
      </c>
      <c r="E63" s="1">
        <f t="shared" si="31"/>
        <v>3.1340087937717742E-3</v>
      </c>
      <c r="F63" s="1">
        <f t="shared" si="31"/>
        <v>1.9741275693810584E-3</v>
      </c>
      <c r="G63" s="1">
        <f t="shared" si="31"/>
        <v>1.2886305965560702E-3</v>
      </c>
      <c r="H63" s="1">
        <f t="shared" si="31"/>
        <v>8.6792184049038715E-4</v>
      </c>
      <c r="I63" s="1">
        <f t="shared" si="31"/>
        <v>5.9983717232726052E-4</v>
      </c>
      <c r="J63" s="1">
        <f t="shared" si="31"/>
        <v>4.2321730131654142E-4</v>
      </c>
      <c r="K63" s="240">
        <v>3</v>
      </c>
      <c r="L63" s="1">
        <f t="shared" ref="L63:S63" si="32">L4/L52</f>
        <v>-4.5087219967495942E-2</v>
      </c>
      <c r="M63" s="1">
        <f t="shared" si="32"/>
        <v>-2.1480233204352116E-2</v>
      </c>
      <c r="N63" s="1">
        <f t="shared" si="32"/>
        <v>-1.2301790192314813E-2</v>
      </c>
      <c r="O63" s="1">
        <f t="shared" si="32"/>
        <v>-8.0035093212697701E-3</v>
      </c>
      <c r="P63" s="1">
        <f t="shared" si="32"/>
        <v>-5.689056433562106E-3</v>
      </c>
      <c r="Q63" s="1">
        <f t="shared" si="32"/>
        <v>-4.3028546003600291E-3</v>
      </c>
      <c r="R63" s="1">
        <f t="shared" si="32"/>
        <v>-3.401758388629785E-3</v>
      </c>
      <c r="S63" s="1">
        <f t="shared" si="32"/>
        <v>-2.7776580091522724E-3</v>
      </c>
      <c r="T63" s="240">
        <v>3</v>
      </c>
      <c r="U63" s="1">
        <f t="shared" ref="U63:AA63" si="33">U4/U52</f>
        <v>-5.6423805230395016E-2</v>
      </c>
      <c r="V63" s="1">
        <f t="shared" si="33"/>
        <v>-3.5116722121290113E-2</v>
      </c>
      <c r="W63" s="1">
        <f t="shared" si="33"/>
        <v>-2.3922137944370665E-2</v>
      </c>
      <c r="X63" s="1">
        <f t="shared" si="33"/>
        <v>-1.7383934282429583E-2</v>
      </c>
      <c r="Y63" s="1">
        <f t="shared" si="33"/>
        <v>-1.3247667650565084E-2</v>
      </c>
      <c r="Z63" s="1">
        <f t="shared" si="33"/>
        <v>-1.0464145039624062E-2</v>
      </c>
      <c r="AA63" s="1">
        <f t="shared" si="33"/>
        <v>-8.4974912723211615E-3</v>
      </c>
    </row>
    <row r="64" spans="1:27" x14ac:dyDescent="0.25">
      <c r="A64" s="240">
        <v>4</v>
      </c>
      <c r="B64" s="1">
        <f t="shared" ref="B64:J64" si="34">B5/B53</f>
        <v>5.01909166136324E-3</v>
      </c>
      <c r="C64" s="1">
        <f t="shared" si="34"/>
        <v>3.6525059987591634E-3</v>
      </c>
      <c r="D64" s="1">
        <f t="shared" si="34"/>
        <v>1.6781490972218437E-3</v>
      </c>
      <c r="E64" s="1">
        <f t="shared" si="34"/>
        <v>8.1647840668423537E-4</v>
      </c>
      <c r="F64" s="1">
        <f t="shared" si="34"/>
        <v>4.3158564463490195E-4</v>
      </c>
      <c r="G64" s="1">
        <f t="shared" si="34"/>
        <v>2.4514547207737388E-4</v>
      </c>
      <c r="H64" s="1">
        <f t="shared" si="34"/>
        <v>1.4765854742602907E-4</v>
      </c>
      <c r="I64" s="1">
        <f t="shared" si="34"/>
        <v>9.3281767019013262E-5</v>
      </c>
      <c r="J64" s="1">
        <f t="shared" si="34"/>
        <v>6.1279857590048001E-5</v>
      </c>
      <c r="K64" s="240">
        <v>4</v>
      </c>
      <c r="L64" s="1">
        <f t="shared" ref="L64:S64" si="35">L5/L53</f>
        <v>-1.9142290667478246E-2</v>
      </c>
      <c r="M64" s="1">
        <f t="shared" si="35"/>
        <v>-6.6445025809961679E-3</v>
      </c>
      <c r="N64" s="1">
        <f t="shared" si="35"/>
        <v>-2.9420050670118407E-3</v>
      </c>
      <c r="O64" s="1">
        <f t="shared" si="35"/>
        <v>-1.5483558626595332E-3</v>
      </c>
      <c r="P64" s="1">
        <f t="shared" si="35"/>
        <v>-9.2185885703851265E-4</v>
      </c>
      <c r="Q64" s="1">
        <f t="shared" si="35"/>
        <v>-5.9983497283742611E-4</v>
      </c>
      <c r="R64" s="1">
        <f t="shared" si="35"/>
        <v>-4.1646616822400888E-4</v>
      </c>
      <c r="S64" s="1">
        <f t="shared" si="35"/>
        <v>-3.0346763057953127E-4</v>
      </c>
      <c r="T64" s="240">
        <v>4</v>
      </c>
      <c r="U64" s="1">
        <f t="shared" ref="U64:AA64" si="36">U5/U53</f>
        <v>-1.8661749727949078E-2</v>
      </c>
      <c r="V64" s="1">
        <f t="shared" si="36"/>
        <v>-9.2795439731179243E-3</v>
      </c>
      <c r="W64" s="1">
        <f t="shared" si="36"/>
        <v>-5.2484456242387519E-3</v>
      </c>
      <c r="X64" s="1">
        <f t="shared" si="36"/>
        <v>-3.256156346703956E-3</v>
      </c>
      <c r="Y64" s="1">
        <f t="shared" si="36"/>
        <v>-2.163464436424554E-3</v>
      </c>
      <c r="Z64" s="1">
        <f t="shared" si="36"/>
        <v>-1.5144439812176044E-3</v>
      </c>
      <c r="AA64" s="1">
        <f t="shared" si="36"/>
        <v>-1.1041127253651267E-3</v>
      </c>
    </row>
    <row r="65" spans="1:27" x14ac:dyDescent="0.25">
      <c r="A65" s="240">
        <v>5</v>
      </c>
      <c r="B65" s="1">
        <f t="shared" ref="B65:J65" si="37">B6/B54</f>
        <v>3.334919334611284E-3</v>
      </c>
      <c r="C65" s="1">
        <f t="shared" si="37"/>
        <v>1.4708494639595661E-3</v>
      </c>
      <c r="D65" s="1">
        <f t="shared" si="37"/>
        <v>4.9139458303680637E-4</v>
      </c>
      <c r="E65" s="1">
        <f t="shared" si="37"/>
        <v>1.8865841109585082E-4</v>
      </c>
      <c r="F65" s="1">
        <f t="shared" si="37"/>
        <v>8.2737358104863746E-5</v>
      </c>
      <c r="G65" s="1">
        <f t="shared" si="37"/>
        <v>4.0333912208694379E-5</v>
      </c>
      <c r="H65" s="1">
        <f t="shared" si="37"/>
        <v>2.1367170886500948E-5</v>
      </c>
      <c r="I65" s="1">
        <f t="shared" si="37"/>
        <v>1.2094915554629587E-5</v>
      </c>
      <c r="J65" s="1">
        <f t="shared" si="37"/>
        <v>7.2246205688437248E-6</v>
      </c>
      <c r="K65" s="240">
        <v>5</v>
      </c>
      <c r="L65" s="1">
        <f t="shared" ref="L65:S65" si="38">L6/L54</f>
        <v>-7.8678432103012393E-3</v>
      </c>
      <c r="M65" s="1">
        <f t="shared" si="38"/>
        <v>-1.994606967609858E-3</v>
      </c>
      <c r="N65" s="1">
        <f t="shared" si="38"/>
        <v>-6.8492333119491496E-4</v>
      </c>
      <c r="O65" s="1">
        <f t="shared" si="38"/>
        <v>-2.9219569457274066E-4</v>
      </c>
      <c r="P65" s="1">
        <f t="shared" si="38"/>
        <v>-1.4586700759821195E-4</v>
      </c>
      <c r="Q65" s="1">
        <f t="shared" si="38"/>
        <v>-8.1689586099281992E-5</v>
      </c>
      <c r="R65" s="1">
        <f t="shared" si="38"/>
        <v>-4.9816571964125773E-5</v>
      </c>
      <c r="S65" s="1">
        <f t="shared" si="38"/>
        <v>-3.2393910182833765E-5</v>
      </c>
      <c r="T65" s="240">
        <v>5</v>
      </c>
      <c r="U65" s="1">
        <f t="shared" ref="U65:AA65" si="39">U6/U54</f>
        <v>-5.855084725349638E-3</v>
      </c>
      <c r="V65" s="1">
        <f t="shared" si="39"/>
        <v>-2.3251158513021369E-3</v>
      </c>
      <c r="W65" s="1">
        <f t="shared" si="39"/>
        <v>-1.0927426259437012E-3</v>
      </c>
      <c r="X65" s="1">
        <f t="shared" si="39"/>
        <v>-5.7940125263990585E-4</v>
      </c>
      <c r="Y65" s="1">
        <f t="shared" si="39"/>
        <v>-3.3597550350741699E-4</v>
      </c>
      <c r="Z65" s="1">
        <f t="shared" si="39"/>
        <v>-2.0859969636659396E-4</v>
      </c>
      <c r="AA65" s="1">
        <f t="shared" si="39"/>
        <v>-1.3662874104294578E-4</v>
      </c>
    </row>
    <row r="66" spans="1:27" x14ac:dyDescent="0.25">
      <c r="A66" s="240">
        <v>6</v>
      </c>
      <c r="B66" s="1">
        <f>B7/B55</f>
        <v>2.0613041681600557E-3</v>
      </c>
      <c r="C66" s="1">
        <f t="shared" ref="C66:J66" si="40">C7/C55</f>
        <v>5.5721600669644876E-4</v>
      </c>
      <c r="D66" s="1">
        <f t="shared" si="40"/>
        <v>1.3527500137844949E-4</v>
      </c>
      <c r="E66" s="1">
        <f t="shared" si="40"/>
        <v>4.0942376058297941E-5</v>
      </c>
      <c r="F66" s="1">
        <f t="shared" si="40"/>
        <v>1.4865070390142195E-5</v>
      </c>
      <c r="G66" s="1">
        <f t="shared" si="40"/>
        <v>6.198035394028396E-6</v>
      </c>
      <c r="H66" s="1">
        <f t="shared" si="40"/>
        <v>2.8745026888427289E-6</v>
      </c>
      <c r="I66" s="1">
        <f t="shared" si="40"/>
        <v>1.4496302376919376E-6</v>
      </c>
      <c r="J66" s="1">
        <f t="shared" si="40"/>
        <v>7.8207565262280806E-7</v>
      </c>
      <c r="K66" s="240">
        <v>6</v>
      </c>
      <c r="L66" s="1">
        <f t="shared" ref="L66:S66" si="41">L7/L55</f>
        <v>-3.1451651506771232E-3</v>
      </c>
      <c r="M66" s="1">
        <f t="shared" si="41"/>
        <v>-5.8498599935850057E-4</v>
      </c>
      <c r="N66" s="1">
        <f t="shared" si="41"/>
        <v>-1.5646305845108834E-4</v>
      </c>
      <c r="O66" s="1">
        <f t="shared" si="41"/>
        <v>-5.4262047302550226E-5</v>
      </c>
      <c r="P66" s="1">
        <f t="shared" si="41"/>
        <v>-2.2750301634852455E-5</v>
      </c>
      <c r="Q66" s="1">
        <f t="shared" si="41"/>
        <v>-1.0975408078543014E-5</v>
      </c>
      <c r="R66" s="1">
        <f t="shared" si="41"/>
        <v>-5.8814032312473909E-6</v>
      </c>
      <c r="S66" s="1">
        <f t="shared" si="41"/>
        <v>-3.4136875087637612E-6</v>
      </c>
      <c r="T66" s="240">
        <v>6</v>
      </c>
      <c r="U66" s="1">
        <f t="shared" ref="U66:AA66" si="42">U7/U55</f>
        <v>-1.7671123916187469E-3</v>
      </c>
      <c r="V66" s="1">
        <f t="shared" si="42"/>
        <v>-5.6074065555875854E-4</v>
      </c>
      <c r="W66" s="1">
        <f t="shared" si="42"/>
        <v>-2.1921729958605194E-4</v>
      </c>
      <c r="X66" s="1">
        <f t="shared" si="42"/>
        <v>-9.9445944163996437E-5</v>
      </c>
      <c r="Y66" s="1">
        <f t="shared" si="42"/>
        <v>-5.0372617696008842E-5</v>
      </c>
      <c r="Z66" s="1">
        <f t="shared" si="42"/>
        <v>-2.7760231182974367E-5</v>
      </c>
      <c r="AA66" s="1">
        <f t="shared" si="42"/>
        <v>-1.6344549026997078E-5</v>
      </c>
    </row>
    <row r="67" spans="1:27" x14ac:dyDescent="0.25">
      <c r="A67" s="240">
        <v>7</v>
      </c>
      <c r="B67" s="1">
        <f t="shared" ref="B67:J67" si="43">B8/B56</f>
        <v>1.2164471889204347E-3</v>
      </c>
      <c r="C67" s="1">
        <f t="shared" si="43"/>
        <v>2.0288839616563656E-4</v>
      </c>
      <c r="D67" s="1">
        <f t="shared" si="43"/>
        <v>3.5892710938672537E-5</v>
      </c>
      <c r="E67" s="1">
        <f t="shared" si="43"/>
        <v>8.5800023638359701E-6</v>
      </c>
      <c r="F67" s="1">
        <f t="shared" si="43"/>
        <v>2.5805083358717777E-6</v>
      </c>
      <c r="G67" s="1">
        <f t="shared" si="43"/>
        <v>9.1983847042866026E-7</v>
      </c>
      <c r="H67" s="1">
        <f t="shared" si="43"/>
        <v>3.7299935936798126E-7</v>
      </c>
      <c r="I67" s="1">
        <f t="shared" si="43"/>
        <v>1.6727515486974566E-7</v>
      </c>
      <c r="J67" s="1">
        <f t="shared" si="43"/>
        <v>8.1316967383711761E-8</v>
      </c>
      <c r="K67" s="240">
        <v>7</v>
      </c>
      <c r="L67" s="1">
        <f t="shared" ref="L67:S67" si="44">L8/L56</f>
        <v>-1.2290075490284968E-3</v>
      </c>
      <c r="M67" s="1">
        <f t="shared" si="44"/>
        <v>-1.6850189840315508E-4</v>
      </c>
      <c r="N67" s="1">
        <f t="shared" si="44"/>
        <v>-3.5250119934262557E-5</v>
      </c>
      <c r="O67" s="1">
        <f t="shared" si="44"/>
        <v>-9.9655618784787828E-6</v>
      </c>
      <c r="P67" s="1">
        <f t="shared" si="44"/>
        <v>-3.5148822243382824E-6</v>
      </c>
      <c r="Q67" s="1">
        <f t="shared" si="44"/>
        <v>-1.4620362566368995E-6</v>
      </c>
      <c r="R67" s="1">
        <f t="shared" si="44"/>
        <v>-6.8877453103521552E-7</v>
      </c>
      <c r="S67" s="1">
        <f t="shared" si="44"/>
        <v>-3.5692715366624383E-7</v>
      </c>
      <c r="T67" s="240">
        <v>7</v>
      </c>
      <c r="U67" s="1">
        <f t="shared" ref="U67:AA67" si="45">U8/U56</f>
        <v>-5.1829223899203867E-4</v>
      </c>
      <c r="V67" s="1">
        <f t="shared" si="45"/>
        <v>-1.3149136905401201E-4</v>
      </c>
      <c r="W67" s="1">
        <f t="shared" si="45"/>
        <v>-4.2793995148227449E-5</v>
      </c>
      <c r="X67" s="1">
        <f t="shared" si="45"/>
        <v>-1.6621179880981528E-5</v>
      </c>
      <c r="Y67" s="1">
        <f t="shared" si="45"/>
        <v>-7.3589656639820244E-6</v>
      </c>
      <c r="Z67" s="1">
        <f t="shared" si="45"/>
        <v>-3.6015155279606817E-6</v>
      </c>
      <c r="AA67" s="1">
        <f t="shared" si="45"/>
        <v>-1.9069069485927377E-6</v>
      </c>
    </row>
    <row r="68" spans="1:27" x14ac:dyDescent="0.25">
      <c r="A68" s="240">
        <v>8</v>
      </c>
      <c r="B68" s="1">
        <f t="shared" ref="B68:J68" si="46">B9/B57</f>
        <v>6.9485628612621516E-4</v>
      </c>
      <c r="C68" s="1">
        <f t="shared" si="46"/>
        <v>7.1923510166510568E-5</v>
      </c>
      <c r="D68" s="1">
        <f t="shared" si="46"/>
        <v>9.310445059279985E-6</v>
      </c>
      <c r="E68" s="1">
        <f t="shared" si="46"/>
        <v>1.7624660663646875E-6</v>
      </c>
      <c r="F68" s="1">
        <f t="shared" si="46"/>
        <v>4.3967715071467231E-7</v>
      </c>
      <c r="G68" s="1">
        <f t="shared" si="46"/>
        <v>1.3404405250739074E-7</v>
      </c>
      <c r="H68" s="1">
        <f t="shared" si="46"/>
        <v>4.7518760538993402E-8</v>
      </c>
      <c r="I68" s="1">
        <f t="shared" si="46"/>
        <v>1.8939730455423635E-8</v>
      </c>
      <c r="J68" s="1">
        <f t="shared" si="46"/>
        <v>8.2891527452079414E-9</v>
      </c>
      <c r="K68" s="240">
        <v>8</v>
      </c>
      <c r="L68" s="1">
        <f t="shared" ref="L68:S68" si="47">L9/L57</f>
        <v>-4.7145651736735781E-4</v>
      </c>
      <c r="M68" s="1">
        <f t="shared" si="47"/>
        <v>-4.7845229719729126E-5</v>
      </c>
      <c r="N68" s="1">
        <f t="shared" si="47"/>
        <v>-7.8572138749961227E-6</v>
      </c>
      <c r="O68" s="1">
        <f t="shared" si="47"/>
        <v>-1.8152878230780858E-6</v>
      </c>
      <c r="P68" s="1">
        <f t="shared" si="47"/>
        <v>-5.3941769074201778E-7</v>
      </c>
      <c r="Q68" s="1">
        <f t="shared" si="47"/>
        <v>-1.9362146029391621E-7</v>
      </c>
      <c r="R68" s="1">
        <f t="shared" si="47"/>
        <v>-8.0228481794674472E-8</v>
      </c>
      <c r="S68" s="1">
        <f t="shared" si="47"/>
        <v>-3.7127418991730368E-8</v>
      </c>
      <c r="T68" s="240">
        <v>8</v>
      </c>
      <c r="U68" s="1">
        <f t="shared" ref="U68:AA68" si="48">U9/U57</f>
        <v>-1.4877884242145154E-4</v>
      </c>
      <c r="V68" s="1">
        <f t="shared" si="48"/>
        <v>-3.0188198943918346E-5</v>
      </c>
      <c r="W68" s="1">
        <f t="shared" si="48"/>
        <v>-8.1826721382743226E-6</v>
      </c>
      <c r="X68" s="1">
        <f t="shared" si="48"/>
        <v>-2.7222892025023818E-6</v>
      </c>
      <c r="Y68" s="1">
        <f t="shared" si="48"/>
        <v>-1.0539131149812332E-6</v>
      </c>
      <c r="Z68" s="1">
        <f t="shared" si="48"/>
        <v>-4.5819720201336552E-7</v>
      </c>
      <c r="AA68" s="1">
        <f t="shared" si="48"/>
        <v>-2.182244672177451E-7</v>
      </c>
    </row>
    <row r="69" spans="1:27" x14ac:dyDescent="0.25">
      <c r="A69" s="240">
        <v>9</v>
      </c>
      <c r="B69" s="1">
        <f t="shared" ref="B69:J69" si="49">B10/B58</f>
        <v>3.8741833906536416E-4</v>
      </c>
      <c r="C69" s="1">
        <f t="shared" si="49"/>
        <v>2.5030656114350139E-5</v>
      </c>
      <c r="D69" s="1">
        <f t="shared" si="49"/>
        <v>2.38137666382998E-6</v>
      </c>
      <c r="E69" s="1">
        <f t="shared" si="49"/>
        <v>3.5789477162818899E-7</v>
      </c>
      <c r="F69" s="1">
        <f t="shared" si="49"/>
        <v>7.4154226897947637E-8</v>
      </c>
      <c r="G69" s="1">
        <f t="shared" si="49"/>
        <v>1.9347211076061192E-8</v>
      </c>
      <c r="H69" s="1">
        <f t="shared" si="49"/>
        <v>5.9969662937293298E-9</v>
      </c>
      <c r="I69" s="1">
        <f t="shared" si="49"/>
        <v>2.1241274731663348E-9</v>
      </c>
      <c r="J69" s="1">
        <f t="shared" si="49"/>
        <v>8.3671412737651355E-10</v>
      </c>
      <c r="K69" s="240">
        <v>9</v>
      </c>
      <c r="L69" s="1">
        <f t="shared" ref="L69:S69" si="50">L10/L58</f>
        <v>-1.7814053941390447E-4</v>
      </c>
      <c r="M69" s="1">
        <f t="shared" si="50"/>
        <v>-1.3426919854487202E-5</v>
      </c>
      <c r="N69" s="1">
        <f t="shared" si="50"/>
        <v>-1.7363339999390645E-6</v>
      </c>
      <c r="O69" s="1">
        <f t="shared" si="50"/>
        <v>-3.2854858253772802E-7</v>
      </c>
      <c r="P69" s="1">
        <f t="shared" si="50"/>
        <v>-8.236511746369442E-8</v>
      </c>
      <c r="Q69" s="1">
        <f t="shared" si="50"/>
        <v>-2.5532552160001275E-8</v>
      </c>
      <c r="R69" s="1">
        <f t="shared" si="50"/>
        <v>-9.3092093052763582E-9</v>
      </c>
      <c r="S69" s="1">
        <f t="shared" si="50"/>
        <v>-3.8480679896073864E-9</v>
      </c>
      <c r="T69" s="240">
        <v>9</v>
      </c>
      <c r="U69" s="1">
        <f t="shared" ref="U69:AA69" si="51">U10/U58</f>
        <v>-4.2004932231114426E-5</v>
      </c>
      <c r="V69" s="1">
        <f t="shared" si="51"/>
        <v>-6.8178658396071514E-6</v>
      </c>
      <c r="W69" s="1">
        <f t="shared" si="51"/>
        <v>-1.5395375793995358E-6</v>
      </c>
      <c r="X69" s="1">
        <f t="shared" si="51"/>
        <v>-4.3883705194243197E-7</v>
      </c>
      <c r="Y69" s="1">
        <f t="shared" si="51"/>
        <v>-1.4859094091370866E-7</v>
      </c>
      <c r="Z69" s="1">
        <f t="shared" si="51"/>
        <v>-5.7399312919704129E-8</v>
      </c>
      <c r="AA69" s="1">
        <f t="shared" si="51"/>
        <v>-2.4594437356762153E-8</v>
      </c>
    </row>
    <row r="70" spans="1:27" x14ac:dyDescent="0.25">
      <c r="A70" s="240">
        <v>10</v>
      </c>
      <c r="B70" s="1">
        <f t="shared" ref="B70:J70" si="52">B11/B59</f>
        <v>2.1201661798338765E-4</v>
      </c>
      <c r="C70" s="1">
        <f t="shared" si="52"/>
        <v>8.5996324598660242E-6</v>
      </c>
      <c r="D70" s="1">
        <f t="shared" si="52"/>
        <v>6.037809036055353E-7</v>
      </c>
      <c r="E70" s="1">
        <f t="shared" si="52"/>
        <v>7.219674746517005E-8</v>
      </c>
      <c r="F70" s="1">
        <f t="shared" si="52"/>
        <v>1.2437492891084498E-8</v>
      </c>
      <c r="G70" s="1">
        <f t="shared" si="52"/>
        <v>2.7785085040159372E-9</v>
      </c>
      <c r="H70" s="1">
        <f t="shared" si="52"/>
        <v>7.5321021027231492E-10</v>
      </c>
      <c r="I70" s="1">
        <f t="shared" si="52"/>
        <v>2.3709466271680424E-10</v>
      </c>
      <c r="J70" s="1">
        <f t="shared" si="52"/>
        <v>8.4051154446727824E-11</v>
      </c>
      <c r="K70" s="240">
        <v>10</v>
      </c>
      <c r="L70" s="1">
        <f t="shared" ref="L70:S70" si="53">L11/L59</f>
        <v>-6.6473758677571218E-5</v>
      </c>
      <c r="M70" s="1">
        <f t="shared" si="53"/>
        <v>-3.73112565861008E-6</v>
      </c>
      <c r="N70" s="1">
        <f t="shared" si="53"/>
        <v>-3.809527543291719E-7</v>
      </c>
      <c r="O70" s="1">
        <f t="shared" si="53"/>
        <v>-5.9152189024705863E-8</v>
      </c>
      <c r="P70" s="1">
        <f t="shared" si="53"/>
        <v>-1.2526187450939072E-8</v>
      </c>
      <c r="Q70" s="1">
        <f t="shared" si="53"/>
        <v>-3.355912605097739E-9</v>
      </c>
      <c r="R70" s="1">
        <f t="shared" si="53"/>
        <v>-1.0770859427349999E-9</v>
      </c>
      <c r="S70" s="1">
        <f t="shared" si="53"/>
        <v>-3.9777757141264812E-10</v>
      </c>
      <c r="T70" s="240">
        <v>10</v>
      </c>
      <c r="U70" s="1">
        <f t="shared" ref="U70:AA70" si="54">U11/U59</f>
        <v>-1.1704783615217015E-5</v>
      </c>
      <c r="V70" s="1">
        <f t="shared" si="54"/>
        <v>-1.5198507854031732E-6</v>
      </c>
      <c r="W70" s="1">
        <f t="shared" si="54"/>
        <v>-2.8594801779782403E-7</v>
      </c>
      <c r="X70" s="1">
        <f t="shared" si="54"/>
        <v>-6.9845773660471081E-8</v>
      </c>
      <c r="Y70" s="1">
        <f t="shared" si="54"/>
        <v>-2.0687610347702791E-8</v>
      </c>
      <c r="Z70" s="1">
        <f t="shared" si="54"/>
        <v>-7.1014426347067091E-9</v>
      </c>
      <c r="AA70" s="1">
        <f t="shared" si="54"/>
        <v>-2.7378060721414636E-9</v>
      </c>
    </row>
  </sheetData>
  <mergeCells count="18">
    <mergeCell ref="B60:J60"/>
    <mergeCell ref="B12:J12"/>
    <mergeCell ref="B48:J48"/>
    <mergeCell ref="U48:AA48"/>
    <mergeCell ref="L48:S48"/>
    <mergeCell ref="B24:J24"/>
    <mergeCell ref="U60:AA60"/>
    <mergeCell ref="L60:S60"/>
    <mergeCell ref="L12:S12"/>
    <mergeCell ref="U12:AA12"/>
    <mergeCell ref="L24:S24"/>
    <mergeCell ref="U24:AA24"/>
    <mergeCell ref="B1:J1"/>
    <mergeCell ref="B36:J36"/>
    <mergeCell ref="U1:AA1"/>
    <mergeCell ref="U36:AA36"/>
    <mergeCell ref="L1:S1"/>
    <mergeCell ref="L36:S36"/>
  </mergeCells>
  <phoneticPr fontId="16" type="noConversion"/>
  <conditionalFormatting sqref="B38:J47">
    <cfRule type="colorScale" priority="11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14:J23">
    <cfRule type="colorScale" priority="38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14:S23">
    <cfRule type="colorScale" priority="39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U14:AA23">
    <cfRule type="colorScale" priority="4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26:J35">
    <cfRule type="colorScale" priority="35">
      <colorScale>
        <cfvo type="num" val="0"/>
        <cfvo type="num" val="0"/>
        <cfvo type="max"/>
        <color rgb="FF00B050"/>
        <color rgb="FFFFEB84"/>
        <color rgb="FFFF0000"/>
      </colorScale>
    </cfRule>
  </conditionalFormatting>
  <conditionalFormatting sqref="L26:S35">
    <cfRule type="colorScale" priority="36">
      <colorScale>
        <cfvo type="num" val="0"/>
        <cfvo type="percentile" val="0"/>
        <cfvo type="max"/>
        <color rgb="FF00B050"/>
        <color rgb="FFFFEB84"/>
        <color rgb="FFFF0000"/>
      </colorScale>
    </cfRule>
  </conditionalFormatting>
  <conditionalFormatting sqref="U26:AA35">
    <cfRule type="colorScale" priority="37">
      <colorScale>
        <cfvo type="num" val="0"/>
        <cfvo type="num" val="0"/>
        <cfvo type="max"/>
        <color rgb="FF00B050"/>
        <color rgb="FFFFEB84"/>
        <color rgb="FFFF0000"/>
      </colorScale>
    </cfRule>
  </conditionalFormatting>
  <conditionalFormatting sqref="L38:S47">
    <cfRule type="colorScale" priority="3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8:AA47">
    <cfRule type="colorScale" priority="3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50:J59">
    <cfRule type="colorScale" priority="22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0:S59">
    <cfRule type="cellIs" dxfId="5" priority="21" operator="lessThanOrEqual">
      <formula>0</formula>
    </cfRule>
    <cfRule type="colorScale" priority="23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0:AA59">
    <cfRule type="cellIs" dxfId="4" priority="20" operator="lessThanOrEqual">
      <formula>0</formula>
    </cfRule>
    <cfRule type="colorScale" priority="24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2:J70">
    <cfRule type="cellIs" dxfId="3" priority="443" operator="equal">
      <formula>MAX($B$62:$J$70)</formula>
    </cfRule>
    <cfRule type="colorScale" priority="444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62:S70">
    <cfRule type="colorScale" priority="44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2:AA70">
    <cfRule type="colorScale" priority="44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62:J70 L62:S70 U62:AA70">
    <cfRule type="cellIs" dxfId="2" priority="447" operator="equal">
      <formula>MAX($B$62:$J$70,$L$62:$S$70,$U$62:$AA$70)</formula>
    </cfRule>
  </conditionalFormatting>
  <conditionalFormatting sqref="B3:J11">
    <cfRule type="cellIs" dxfId="1" priority="448" operator="lessThan">
      <formula>0</formula>
    </cfRule>
    <cfRule type="colorScale" priority="449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1">
    <cfRule type="colorScale" priority="45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1">
    <cfRule type="colorScale" priority="45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1 L3:S11 U3:AA11">
    <cfRule type="cellIs" dxfId="0" priority="452" operator="equal">
      <formula>MAX($B$3:$J$11,$L$3:$S$11,$U$3:$AA$11)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6"/>
  <sheetViews>
    <sheetView workbookViewId="0">
      <selection activeCell="A2" sqref="A2"/>
    </sheetView>
  </sheetViews>
  <sheetFormatPr defaultColWidth="8.75" defaultRowHeight="15.75" x14ac:dyDescent="0.25"/>
  <sheetData>
    <row r="1" spans="1:21" ht="26.25" x14ac:dyDescent="0.4">
      <c r="A1" s="527" t="s">
        <v>293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4</v>
      </c>
      <c r="B3">
        <f>IF(Rules!$B$11=Rules!$E$11,Dealer!B15-SUM(Dealer!$B$16:$B$20),Dealer!B4-SUM(Dealer!$B$5:$B$9))</f>
        <v>-0.57578184676460165</v>
      </c>
      <c r="C3">
        <f>IF(Rules!$B$11=Rules!$E$11,Dealer!C15-SUM(Dealer!C16:C20),Dealer!C4-SUM(Dealer!C5:C9))</f>
        <v>-0.29278372720927737</v>
      </c>
      <c r="D3">
        <f>IF(Rules!$B$11=Rules!$E$11,Dealer!D15-SUM(Dealer!D16:D20),Dealer!D4-SUM(Dealer!D5:D9))</f>
        <v>-0.2522502292357135</v>
      </c>
      <c r="E3">
        <f>IF(Rules!$B$11=Rules!$E$11,Dealer!E15-SUM(Dealer!E16:E20),Dealer!E4-SUM(Dealer!E5:E9))</f>
        <v>-0.21106310899491437</v>
      </c>
      <c r="F3">
        <f>IF(Rules!$B$11=Rules!$E$11,Dealer!F15-SUM(Dealer!F16:F20),Dealer!F4-SUM(Dealer!F5:F9))</f>
        <v>-0.16719266083547546</v>
      </c>
      <c r="G3">
        <f>IF(Rules!$B$11=Rules!$E$11,Dealer!G15-SUM(Dealer!G16:G20),Dealer!G4-SUM(Dealer!G5:G9))</f>
        <v>-0.15369901583000456</v>
      </c>
      <c r="H3">
        <f>IF(Rules!$B$11=Rules!$E$11,Dealer!H15-SUM(Dealer!H16:H20),Dealer!H4-SUM(Dealer!H5:H9))</f>
        <v>-0.47537518327693351</v>
      </c>
      <c r="I3">
        <f>IF(Rules!$B$11=Rules!$E$11,Dealer!I15-SUM(Dealer!I16:I20),Dealer!I4-SUM(Dealer!I5:I9))</f>
        <v>-0.51051751549761737</v>
      </c>
      <c r="J3">
        <f>IF(Rules!$B$11=Rules!$E$11,Dealer!J15-SUM(Dealer!J16:J20),Dealer!J4-SUM(Dealer!J5:J9))</f>
        <v>-0.54314968113110951</v>
      </c>
      <c r="K3">
        <f>IF(Rules!$B$11=Rules!$E$11,Dealer!K15-SUM(Dealer!K16:K20),Dealer!K4-SUM(Dealer!K5:K9))</f>
        <v>-0.57578184676460165</v>
      </c>
    </row>
    <row r="4" spans="1:21" x14ac:dyDescent="0.25">
      <c r="A4">
        <v>5</v>
      </c>
      <c r="B4">
        <f t="shared" ref="B4:B15" si="0">B3</f>
        <v>-0.57578184676460165</v>
      </c>
      <c r="C4">
        <f t="shared" ref="C4:K15" si="1">C3</f>
        <v>-0.29278372720927737</v>
      </c>
      <c r="D4">
        <f t="shared" si="1"/>
        <v>-0.2522502292357135</v>
      </c>
      <c r="E4">
        <f t="shared" si="1"/>
        <v>-0.21106310899491437</v>
      </c>
      <c r="F4">
        <f t="shared" si="1"/>
        <v>-0.16719266083547546</v>
      </c>
      <c r="G4">
        <f t="shared" si="1"/>
        <v>-0.15369901583000456</v>
      </c>
      <c r="H4">
        <f t="shared" si="1"/>
        <v>-0.47537518327693351</v>
      </c>
      <c r="I4">
        <f t="shared" si="1"/>
        <v>-0.51051751549761737</v>
      </c>
      <c r="J4">
        <f t="shared" si="1"/>
        <v>-0.54314968113110951</v>
      </c>
      <c r="K4">
        <f t="shared" si="1"/>
        <v>-0.57578184676460165</v>
      </c>
    </row>
    <row r="5" spans="1:21" x14ac:dyDescent="0.25">
      <c r="A5">
        <v>6</v>
      </c>
      <c r="B5">
        <f t="shared" si="0"/>
        <v>-0.57578184676460165</v>
      </c>
      <c r="C5">
        <f t="shared" si="1"/>
        <v>-0.29278372720927737</v>
      </c>
      <c r="D5">
        <f t="shared" si="1"/>
        <v>-0.2522502292357135</v>
      </c>
      <c r="E5">
        <f t="shared" si="1"/>
        <v>-0.21106310899491437</v>
      </c>
      <c r="F5">
        <f t="shared" si="1"/>
        <v>-0.16719266083547546</v>
      </c>
      <c r="G5">
        <f t="shared" si="1"/>
        <v>-0.15369901583000456</v>
      </c>
      <c r="H5">
        <f t="shared" si="1"/>
        <v>-0.47537518327693351</v>
      </c>
      <c r="I5">
        <f t="shared" si="1"/>
        <v>-0.51051751549761737</v>
      </c>
      <c r="J5">
        <f t="shared" si="1"/>
        <v>-0.54314968113110951</v>
      </c>
      <c r="K5">
        <f t="shared" si="1"/>
        <v>-0.57578184676460165</v>
      </c>
    </row>
    <row r="6" spans="1:21" x14ac:dyDescent="0.25">
      <c r="A6">
        <v>7</v>
      </c>
      <c r="B6">
        <f t="shared" si="0"/>
        <v>-0.57578184676460165</v>
      </c>
      <c r="C6">
        <f t="shared" si="1"/>
        <v>-0.29278372720927737</v>
      </c>
      <c r="D6">
        <f t="shared" si="1"/>
        <v>-0.2522502292357135</v>
      </c>
      <c r="E6">
        <f t="shared" si="1"/>
        <v>-0.21106310899491437</v>
      </c>
      <c r="F6">
        <f t="shared" si="1"/>
        <v>-0.16719266083547546</v>
      </c>
      <c r="G6">
        <f t="shared" si="1"/>
        <v>-0.15369901583000456</v>
      </c>
      <c r="H6">
        <f t="shared" si="1"/>
        <v>-0.47537518327693351</v>
      </c>
      <c r="I6">
        <f t="shared" si="1"/>
        <v>-0.51051751549761737</v>
      </c>
      <c r="J6">
        <f t="shared" si="1"/>
        <v>-0.54314968113110951</v>
      </c>
      <c r="K6">
        <f t="shared" si="1"/>
        <v>-0.57578184676460165</v>
      </c>
    </row>
    <row r="7" spans="1:21" x14ac:dyDescent="0.25">
      <c r="A7">
        <v>8</v>
      </c>
      <c r="B7">
        <f t="shared" si="0"/>
        <v>-0.57578184676460165</v>
      </c>
      <c r="C7">
        <f t="shared" si="1"/>
        <v>-0.29278372720927737</v>
      </c>
      <c r="D7">
        <f t="shared" si="1"/>
        <v>-0.2522502292357135</v>
      </c>
      <c r="E7">
        <f t="shared" si="1"/>
        <v>-0.21106310899491437</v>
      </c>
      <c r="F7">
        <f t="shared" si="1"/>
        <v>-0.16719266083547546</v>
      </c>
      <c r="G7">
        <f t="shared" si="1"/>
        <v>-0.15369901583000456</v>
      </c>
      <c r="H7">
        <f t="shared" si="1"/>
        <v>-0.47537518327693351</v>
      </c>
      <c r="I7">
        <f t="shared" si="1"/>
        <v>-0.51051751549761737</v>
      </c>
      <c r="J7">
        <f t="shared" si="1"/>
        <v>-0.54314968113110951</v>
      </c>
      <c r="K7">
        <f t="shared" si="1"/>
        <v>-0.57578184676460165</v>
      </c>
    </row>
    <row r="8" spans="1:21" x14ac:dyDescent="0.25">
      <c r="A8">
        <v>9</v>
      </c>
      <c r="B8">
        <f t="shared" si="0"/>
        <v>-0.57578184676460165</v>
      </c>
      <c r="C8">
        <f t="shared" si="1"/>
        <v>-0.29278372720927737</v>
      </c>
      <c r="D8">
        <f t="shared" si="1"/>
        <v>-0.2522502292357135</v>
      </c>
      <c r="E8">
        <f t="shared" si="1"/>
        <v>-0.21106310899491437</v>
      </c>
      <c r="F8">
        <f t="shared" si="1"/>
        <v>-0.16719266083547546</v>
      </c>
      <c r="G8">
        <f t="shared" si="1"/>
        <v>-0.15369901583000456</v>
      </c>
      <c r="H8">
        <f t="shared" si="1"/>
        <v>-0.47537518327693351</v>
      </c>
      <c r="I8">
        <f t="shared" si="1"/>
        <v>-0.51051751549761737</v>
      </c>
      <c r="J8">
        <f t="shared" si="1"/>
        <v>-0.54314968113110951</v>
      </c>
      <c r="K8">
        <f t="shared" si="1"/>
        <v>-0.57578184676460165</v>
      </c>
    </row>
    <row r="9" spans="1:21" x14ac:dyDescent="0.25">
      <c r="A9">
        <v>10</v>
      </c>
      <c r="B9">
        <f t="shared" si="0"/>
        <v>-0.57578184676460165</v>
      </c>
      <c r="C9">
        <f t="shared" si="1"/>
        <v>-0.29278372720927737</v>
      </c>
      <c r="D9">
        <f t="shared" si="1"/>
        <v>-0.2522502292357135</v>
      </c>
      <c r="E9">
        <f t="shared" si="1"/>
        <v>-0.21106310899491437</v>
      </c>
      <c r="F9">
        <f t="shared" si="1"/>
        <v>-0.16719266083547546</v>
      </c>
      <c r="G9">
        <f t="shared" si="1"/>
        <v>-0.15369901583000456</v>
      </c>
      <c r="H9">
        <f t="shared" si="1"/>
        <v>-0.47537518327693351</v>
      </c>
      <c r="I9">
        <f t="shared" si="1"/>
        <v>-0.51051751549761737</v>
      </c>
      <c r="J9">
        <f t="shared" si="1"/>
        <v>-0.54314968113110951</v>
      </c>
      <c r="K9">
        <f t="shared" si="1"/>
        <v>-0.57578184676460165</v>
      </c>
    </row>
    <row r="10" spans="1:21" x14ac:dyDescent="0.25">
      <c r="A10">
        <v>11</v>
      </c>
      <c r="B10">
        <f t="shared" si="0"/>
        <v>-0.57578184676460165</v>
      </c>
      <c r="C10">
        <f t="shared" si="1"/>
        <v>-0.29278372720927737</v>
      </c>
      <c r="D10">
        <f t="shared" si="1"/>
        <v>-0.2522502292357135</v>
      </c>
      <c r="E10">
        <f t="shared" si="1"/>
        <v>-0.21106310899491437</v>
      </c>
      <c r="F10">
        <f t="shared" si="1"/>
        <v>-0.16719266083547546</v>
      </c>
      <c r="G10">
        <f t="shared" si="1"/>
        <v>-0.15369901583000456</v>
      </c>
      <c r="H10">
        <f t="shared" si="1"/>
        <v>-0.47537518327693351</v>
      </c>
      <c r="I10">
        <f t="shared" si="1"/>
        <v>-0.51051751549761737</v>
      </c>
      <c r="J10">
        <f t="shared" si="1"/>
        <v>-0.54314968113110951</v>
      </c>
      <c r="K10">
        <f t="shared" si="1"/>
        <v>-0.57578184676460165</v>
      </c>
    </row>
    <row r="11" spans="1:21" x14ac:dyDescent="0.25">
      <c r="A11">
        <v>12</v>
      </c>
      <c r="B11">
        <f t="shared" si="0"/>
        <v>-0.57578184676460165</v>
      </c>
      <c r="C11">
        <f t="shared" si="1"/>
        <v>-0.29278372720927737</v>
      </c>
      <c r="D11">
        <f t="shared" si="1"/>
        <v>-0.2522502292357135</v>
      </c>
      <c r="E11">
        <f t="shared" si="1"/>
        <v>-0.21106310899491437</v>
      </c>
      <c r="F11">
        <f t="shared" si="1"/>
        <v>-0.16719266083547546</v>
      </c>
      <c r="G11">
        <f t="shared" si="1"/>
        <v>-0.15369901583000456</v>
      </c>
      <c r="H11">
        <f t="shared" si="1"/>
        <v>-0.47537518327693351</v>
      </c>
      <c r="I11">
        <f t="shared" si="1"/>
        <v>-0.51051751549761737</v>
      </c>
      <c r="J11">
        <f t="shared" si="1"/>
        <v>-0.54314968113110951</v>
      </c>
      <c r="K11">
        <f t="shared" si="1"/>
        <v>-0.57578184676460165</v>
      </c>
    </row>
    <row r="12" spans="1:21" x14ac:dyDescent="0.25">
      <c r="A12">
        <v>13</v>
      </c>
      <c r="B12">
        <f t="shared" si="0"/>
        <v>-0.57578184676460165</v>
      </c>
      <c r="C12">
        <f t="shared" si="1"/>
        <v>-0.29278372720927737</v>
      </c>
      <c r="D12">
        <f t="shared" si="1"/>
        <v>-0.2522502292357135</v>
      </c>
      <c r="E12">
        <f t="shared" si="1"/>
        <v>-0.21106310899491437</v>
      </c>
      <c r="F12">
        <f t="shared" si="1"/>
        <v>-0.16719266083547546</v>
      </c>
      <c r="G12">
        <f t="shared" si="1"/>
        <v>-0.15369901583000456</v>
      </c>
      <c r="H12">
        <f t="shared" si="1"/>
        <v>-0.47537518327693351</v>
      </c>
      <c r="I12">
        <f t="shared" si="1"/>
        <v>-0.51051751549761737</v>
      </c>
      <c r="J12">
        <f t="shared" si="1"/>
        <v>-0.54314968113110951</v>
      </c>
      <c r="K12">
        <f t="shared" si="1"/>
        <v>-0.57578184676460165</v>
      </c>
    </row>
    <row r="13" spans="1:21" x14ac:dyDescent="0.25">
      <c r="A13">
        <v>14</v>
      </c>
      <c r="B13">
        <f t="shared" si="0"/>
        <v>-0.57578184676460165</v>
      </c>
      <c r="C13">
        <f t="shared" si="1"/>
        <v>-0.29278372720927737</v>
      </c>
      <c r="D13">
        <f t="shared" si="1"/>
        <v>-0.2522502292357135</v>
      </c>
      <c r="E13">
        <f t="shared" si="1"/>
        <v>-0.21106310899491437</v>
      </c>
      <c r="F13">
        <f t="shared" si="1"/>
        <v>-0.16719266083547546</v>
      </c>
      <c r="G13">
        <f t="shared" si="1"/>
        <v>-0.15369901583000456</v>
      </c>
      <c r="H13">
        <f t="shared" si="1"/>
        <v>-0.47537518327693351</v>
      </c>
      <c r="I13">
        <f t="shared" si="1"/>
        <v>-0.51051751549761737</v>
      </c>
      <c r="J13">
        <f t="shared" si="1"/>
        <v>-0.54314968113110951</v>
      </c>
      <c r="K13">
        <f t="shared" si="1"/>
        <v>-0.57578184676460165</v>
      </c>
    </row>
    <row r="14" spans="1:21" x14ac:dyDescent="0.25">
      <c r="A14">
        <v>15</v>
      </c>
      <c r="B14">
        <f t="shared" si="0"/>
        <v>-0.57578184676460165</v>
      </c>
      <c r="C14">
        <f t="shared" si="1"/>
        <v>-0.29278372720927737</v>
      </c>
      <c r="D14">
        <f t="shared" si="1"/>
        <v>-0.2522502292357135</v>
      </c>
      <c r="E14">
        <f t="shared" si="1"/>
        <v>-0.21106310899491437</v>
      </c>
      <c r="F14">
        <f t="shared" si="1"/>
        <v>-0.16719266083547546</v>
      </c>
      <c r="G14">
        <f t="shared" si="1"/>
        <v>-0.15369901583000456</v>
      </c>
      <c r="H14">
        <f t="shared" si="1"/>
        <v>-0.47537518327693351</v>
      </c>
      <c r="I14">
        <f t="shared" si="1"/>
        <v>-0.51051751549761737</v>
      </c>
      <c r="J14">
        <f t="shared" si="1"/>
        <v>-0.54314968113110951</v>
      </c>
      <c r="K14">
        <f t="shared" si="1"/>
        <v>-0.57578184676460165</v>
      </c>
    </row>
    <row r="15" spans="1:21" x14ac:dyDescent="0.25">
      <c r="A15">
        <v>16</v>
      </c>
      <c r="B15">
        <f t="shared" si="0"/>
        <v>-0.57578184676460165</v>
      </c>
      <c r="C15">
        <f t="shared" si="1"/>
        <v>-0.29278372720927737</v>
      </c>
      <c r="D15">
        <f t="shared" si="1"/>
        <v>-0.2522502292357135</v>
      </c>
      <c r="E15">
        <f t="shared" si="1"/>
        <v>-0.21106310899491437</v>
      </c>
      <c r="F15">
        <f t="shared" si="1"/>
        <v>-0.16719266083547546</v>
      </c>
      <c r="G15">
        <f t="shared" si="1"/>
        <v>-0.15369901583000456</v>
      </c>
      <c r="H15">
        <f t="shared" si="1"/>
        <v>-0.47537518327693351</v>
      </c>
      <c r="I15">
        <f t="shared" si="1"/>
        <v>-0.51051751549761737</v>
      </c>
      <c r="J15">
        <f t="shared" si="1"/>
        <v>-0.54314968113110951</v>
      </c>
      <c r="K15">
        <f t="shared" si="1"/>
        <v>-0.57578184676460165</v>
      </c>
    </row>
    <row r="16" spans="1:21" x14ac:dyDescent="0.25">
      <c r="A16">
        <v>17</v>
      </c>
      <c r="B16">
        <f>IF(Rules!$B$11=Rules!$E$11,Dealer!B15-SUM(Dealer!B17:B20),Dealer!B4-SUM(Dealer!B6:B9))</f>
        <v>-0.46435750824198774</v>
      </c>
      <c r="C16">
        <f>IF(Rules!$B$11=Rules!$E$11,Dealer!C15-SUM(Dealer!C17:C20),Dealer!C4-SUM(Dealer!C6:C9))</f>
        <v>-0.15297458768154204</v>
      </c>
      <c r="D16">
        <f>IF(Rules!$B$11=Rules!$E$11,Dealer!D15-SUM(Dealer!D17:D20),Dealer!D4-SUM(Dealer!D6:D9))</f>
        <v>-0.11721624142457354</v>
      </c>
      <c r="E16">
        <f>IF(Rules!$B$11=Rules!$E$11,Dealer!E15-SUM(Dealer!E17:E20),Dealer!E4-SUM(Dealer!E6:E9))</f>
        <v>-8.0573373145316152E-2</v>
      </c>
      <c r="F16">
        <f>IF(Rules!$B$11=Rules!$E$11,Dealer!F15-SUM(Dealer!F17:F20),Dealer!F4-SUM(Dealer!F6:F9))</f>
        <v>-4.4941375564924613E-2</v>
      </c>
      <c r="G16">
        <f>IF(Rules!$B$11=Rules!$E$11,Dealer!G15-SUM(Dealer!G17:G20),Dealer!G4-SUM(Dealer!G6:G9))</f>
        <v>1.1739160673341797E-2</v>
      </c>
      <c r="H16">
        <f>IF(Rules!$B$11=Rules!$E$11,Dealer!H15-SUM(Dealer!H17:H20),Dealer!H4-SUM(Dealer!H6:H9))</f>
        <v>-0.10680898948269474</v>
      </c>
      <c r="I16">
        <f>IF(Rules!$B$11=Rules!$E$11,Dealer!I15-SUM(Dealer!I17:I20),Dealer!I4-SUM(Dealer!I6:I9))</f>
        <v>-0.38195097104844722</v>
      </c>
      <c r="J16">
        <f>IF(Rules!$B$11=Rules!$E$11,Dealer!J15-SUM(Dealer!J17:J20),Dealer!J4-SUM(Dealer!J6:J9))</f>
        <v>-0.42315423964521748</v>
      </c>
      <c r="K16">
        <f>IF(Rules!$B$11=Rules!$E$11,Dealer!K15-SUM(Dealer!K17:K20),Dealer!K4-SUM(Dealer!K6:K9))</f>
        <v>-0.46435750824198757</v>
      </c>
    </row>
    <row r="17" spans="1:11" x14ac:dyDescent="0.25">
      <c r="A17">
        <v>18</v>
      </c>
      <c r="B17">
        <f>IF(Rules!$B$11=Rules!$E$11,Dealer!B15+Dealer!B16-SUM(Dealer!B18:B20),SUM(Dealer!B4:B5)-SUM(Dealer!B7:B9))</f>
        <v>-0.24150883119675959</v>
      </c>
      <c r="C17">
        <f>IF(Rules!$B$11=Rules!$E$11,Dealer!C15+Dealer!C16-SUM(Dealer!C18:C20),SUM(Dealer!C4:C5)-SUM(Dealer!C7:C9))</f>
        <v>0.12174190222088777</v>
      </c>
      <c r="D17">
        <f>IF(Rules!$B$11=Rules!$E$11,Dealer!D15+Dealer!D16-SUM(Dealer!D18:D20),SUM(Dealer!D4:D5)-SUM(Dealer!D7:D9))</f>
        <v>0.14830007284131125</v>
      </c>
      <c r="E17">
        <f>IF(Rules!$B$11=Rules!$E$11,Dealer!E15+Dealer!E16-SUM(Dealer!E18:E20),SUM(Dealer!E4:E5)-SUM(Dealer!E7:E9))</f>
        <v>0.17585443719748528</v>
      </c>
      <c r="F17">
        <f>IF(Rules!$B$11=Rules!$E$11,Dealer!F15+Dealer!F16-SUM(Dealer!F18:F20),SUM(Dealer!F4:F5)-SUM(Dealer!F7:F9))</f>
        <v>0.19956119497617708</v>
      </c>
      <c r="G17">
        <f>IF(Rules!$B$11=Rules!$E$11,Dealer!G15+Dealer!G16-SUM(Dealer!G18:G20),SUM(Dealer!G4:G5)-SUM(Dealer!G7:G9))</f>
        <v>0.28344391604689845</v>
      </c>
      <c r="H17">
        <f>IF(Rules!$B$11=Rules!$E$11,Dealer!H15+Dealer!H16-SUM(Dealer!H18:H20),SUM(Dealer!H4:H5)-SUM(Dealer!H7:H9))</f>
        <v>0.39955416733655175</v>
      </c>
      <c r="I17">
        <f>IF(Rules!$B$11=Rules!$E$11,Dealer!I15+Dealer!I16-SUM(Dealer!I18:I20),SUM(Dealer!I4:I5)-SUM(Dealer!I7:I9))</f>
        <v>0.10595134861912359</v>
      </c>
      <c r="J17">
        <f>IF(Rules!$B$11=Rules!$E$11,Dealer!J15+Dealer!J16-SUM(Dealer!J18:J20),SUM(Dealer!J4:J5)-SUM(Dealer!J7:J9))</f>
        <v>-0.18316335667343342</v>
      </c>
      <c r="K17">
        <f>IF(Rules!$B$11=Rules!$E$11,Dealer!K15+Dealer!K16-SUM(Dealer!K18:K20),SUM(Dealer!K4:K5)-SUM(Dealer!K7:K9))</f>
        <v>-0.24150883119675953</v>
      </c>
    </row>
    <row r="18" spans="1:11" x14ac:dyDescent="0.25">
      <c r="A18">
        <v>19</v>
      </c>
      <c r="B18">
        <f>IF(Rules!$B$11=Rules!$E$11,SUM(Dealer!B15:B17)-Dealer!B19-Dealer!B20,SUM(Dealer!B4:B6)-SUM(Dealer!B8:B9))</f>
        <v>-1.8660154151531605E-2</v>
      </c>
      <c r="C18">
        <f>IF(Rules!$B$11=Rules!$E$11,SUM(Dealer!C15:C17)-Dealer!C19-Dealer!C20,SUM(Dealer!C4:C6)-SUM(Dealer!C8:C9))</f>
        <v>0.38630468602058998</v>
      </c>
      <c r="D18">
        <f>IF(Rules!$B$11=Rules!$E$11,SUM(Dealer!D15:D17)-Dealer!D19-Dealer!D20,SUM(Dealer!D4:D6)-SUM(Dealer!D8:D9))</f>
        <v>0.40436293659776018</v>
      </c>
      <c r="E18">
        <f>IF(Rules!$B$11=Rules!$E$11,SUM(Dealer!E15:E17)-Dealer!E19-Dealer!E20,SUM(Dealer!E4:E6)-SUM(Dealer!E8:E9))</f>
        <v>0.42317892482749647</v>
      </c>
      <c r="F18">
        <f>IF(Rules!$B$11=Rules!$E$11,SUM(Dealer!F15:F17)-Dealer!F19-Dealer!F20,SUM(Dealer!F4:F6)-SUM(Dealer!F8:F9))</f>
        <v>0.43951210416088371</v>
      </c>
      <c r="G18">
        <f>IF(Rules!$B$11=Rules!$E$11,SUM(Dealer!G15:G17)-Dealer!G19-Dealer!G20,SUM(Dealer!G4:G6)-SUM(Dealer!G8:G9))</f>
        <v>0.49597707378731903</v>
      </c>
      <c r="H18">
        <f>IF(Rules!$B$11=Rules!$E$11,SUM(Dealer!H15:H17)-Dealer!H19-Dealer!H20,SUM(Dealer!H4:H6)-SUM(Dealer!H8:H9))</f>
        <v>0.61597649575343139</v>
      </c>
      <c r="I18">
        <f>IF(Rules!$B$11=Rules!$E$11,SUM(Dealer!I15:I17)-Dealer!I19-Dealer!I20,SUM(Dealer!I4:I6)-SUM(Dealer!I8:I9))</f>
        <v>0.59385366828669439</v>
      </c>
      <c r="J18">
        <f>IF(Rules!$B$11=Rules!$E$11,SUM(Dealer!J15:J17)-Dealer!J19-Dealer!J20,SUM(Dealer!J4:J6)-SUM(Dealer!J8:J9))</f>
        <v>0.28759675706758142</v>
      </c>
      <c r="K18">
        <f>IF(Rules!$B$11=Rules!$E$11,SUM(Dealer!K15:K17)-Dealer!K19-Dealer!K20,SUM(Dealer!K4:K6)-SUM(Dealer!K8:K9))</f>
        <v>-1.8660154151531549E-2</v>
      </c>
    </row>
    <row r="19" spans="1:11" x14ac:dyDescent="0.25">
      <c r="A19">
        <v>20</v>
      </c>
      <c r="B19">
        <f>IF(Rules!$B$11=Rules!$E$11,SUM(Dealer!B15:B18)-Dealer!B20,SUM(Dealer!B4:B7)-Dealer!B9)</f>
        <v>0.20418852289369643</v>
      </c>
      <c r="C19">
        <f>IF(Rules!$B$11=Rules!$E$11,SUM(Dealer!C15:C18)-Dealer!C20,SUM(Dealer!C4:C7)-Dealer!C9)</f>
        <v>0.63998657521683899</v>
      </c>
      <c r="D19">
        <f>IF(Rules!$B$11=Rules!$E$11,SUM(Dealer!D15:D18)-Dealer!D20,SUM(Dealer!D4:D7)-Dealer!D9)</f>
        <v>0.65027209425148147</v>
      </c>
      <c r="E19">
        <f>IF(Rules!$B$11=Rules!$E$11,SUM(Dealer!E15:E18)-Dealer!E20,SUM(Dealer!E4:E7)-Dealer!E9)</f>
        <v>0.66104996194807175</v>
      </c>
      <c r="F19">
        <f>IF(Rules!$B$11=Rules!$E$11,SUM(Dealer!F15:F18)-Dealer!F20,SUM(Dealer!F4:F7)-Dealer!F9)</f>
        <v>0.67035969063279999</v>
      </c>
      <c r="G19">
        <f>IF(Rules!$B$11=Rules!$E$11,SUM(Dealer!G15:G18)-Dealer!G20,SUM(Dealer!G4:G7)-Dealer!G9)</f>
        <v>0.70395857017134456</v>
      </c>
      <c r="H19">
        <f>IF(Rules!$B$11=Rules!$E$11,SUM(Dealer!H15:H18)-Dealer!H20,SUM(Dealer!H4:H7)-Dealer!H9)</f>
        <v>0.77322722653717502</v>
      </c>
      <c r="I19">
        <f>IF(Rules!$B$11=Rules!$E$11,SUM(Dealer!I15:I18)-Dealer!I20,SUM(Dealer!I4:I7)-Dealer!I9)</f>
        <v>0.79181515955189852</v>
      </c>
      <c r="J19">
        <f>IF(Rules!$B$11=Rules!$E$11,SUM(Dealer!J15:J18)-Dealer!J20,SUM(Dealer!J4:J7)-Dealer!J9)</f>
        <v>0.75835687080859615</v>
      </c>
      <c r="K19">
        <f>IF(Rules!$B$11=Rules!$E$11,SUM(Dealer!K15:K18)-Dealer!K20,SUM(Dealer!K4:K7)-Dealer!K9)</f>
        <v>0.43495775366292733</v>
      </c>
    </row>
    <row r="20" spans="1:11" x14ac:dyDescent="0.25">
      <c r="A20">
        <v>21</v>
      </c>
      <c r="B20">
        <f>IF(Rules!$B$14=Rules!$D$14,1,IF(Rules!$B$11=Rules!$E$11,SUM(Dealer!B15:B19),SUM(Dealer!B4:B8)))</f>
        <v>0.65780643070815525</v>
      </c>
      <c r="C20">
        <f>IF(Rules!$B$14=Rules!$D$14,1,IF(Rules!$B$11=Rules!$E$11,SUM(Dealer!C15:C19),SUM(Dealer!C4:C8)))</f>
        <v>0.88200651549404019</v>
      </c>
      <c r="D20">
        <f>IF(Rules!$B$14=Rules!$D$14,1,IF(Rules!$B$11=Rules!$E$11,SUM(Dealer!D15:D19),SUM(Dealer!D4:D8)))</f>
        <v>0.8853003573017495</v>
      </c>
      <c r="E20">
        <f>IF(Rules!$B$14=Rules!$D$14,1,IF(Rules!$B$11=Rules!$E$11,SUM(Dealer!E15:E19),SUM(Dealer!E4:E8)))</f>
        <v>0.88876729296591961</v>
      </c>
      <c r="F20">
        <f>IF(Rules!$B$14=Rules!$D$14,1,IF(Rules!$B$11=Rules!$E$11,SUM(Dealer!F15:F19),SUM(Dealer!F4:F8)))</f>
        <v>0.89175382659528035</v>
      </c>
      <c r="G20">
        <f>IF(Rules!$B$14=Rules!$D$14,1,IF(Rules!$B$11=Rules!$E$11,SUM(Dealer!G15:G19),SUM(Dealer!G4:G8)))</f>
        <v>0.90283674384257995</v>
      </c>
      <c r="H20">
        <f>IF(Rules!$B$14=Rules!$D$14,1,IF(Rules!$B$11=Rules!$E$11,SUM(Dealer!H15:H19),SUM(Dealer!H4:H8)))</f>
        <v>0.92592629596452347</v>
      </c>
      <c r="I20">
        <f>IF(Rules!$B$14=Rules!$D$14,1,IF(Rules!$B$11=Rules!$E$11,SUM(Dealer!I15:I19),SUM(Dealer!I4:I8)))</f>
        <v>0.93060505318396625</v>
      </c>
      <c r="J20">
        <f>IF(Rules!$B$14=Rules!$D$14,1,IF(Rules!$B$11=Rules!$E$11,SUM(Dealer!J15:J19),SUM(Dealer!J4:J8)))</f>
        <v>0.93917615614724415</v>
      </c>
      <c r="K20">
        <f>IF(Rules!$B$14=Rules!$D$14,1,IF(Rules!$B$11=Rules!$E$11,SUM(Dealer!K15:K19),SUM(Dealer!K4:K8)))</f>
        <v>0.88857566147738609</v>
      </c>
    </row>
    <row r="21" spans="1:11" x14ac:dyDescent="0.25">
      <c r="A21">
        <v>22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v>23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v>24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v>25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v>26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v>27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v>28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v>29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v>30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5">
      <c r="A30">
        <v>31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2" spans="1:11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>
        <v>12</v>
      </c>
      <c r="B33">
        <f t="shared" ref="B33:K33" si="2">B11</f>
        <v>-0.57578184676460165</v>
      </c>
      <c r="C33">
        <f t="shared" si="2"/>
        <v>-0.29278372720927737</v>
      </c>
      <c r="D33">
        <f t="shared" si="2"/>
        <v>-0.2522502292357135</v>
      </c>
      <c r="E33">
        <f t="shared" si="2"/>
        <v>-0.21106310899491437</v>
      </c>
      <c r="F33">
        <f t="shared" si="2"/>
        <v>-0.16719266083547546</v>
      </c>
      <c r="G33">
        <f t="shared" si="2"/>
        <v>-0.15369901583000456</v>
      </c>
      <c r="H33">
        <f t="shared" si="2"/>
        <v>-0.47537518327693351</v>
      </c>
      <c r="I33">
        <f t="shared" si="2"/>
        <v>-0.51051751549761737</v>
      </c>
      <c r="J33">
        <f t="shared" si="2"/>
        <v>-0.54314968113110951</v>
      </c>
      <c r="K33">
        <f t="shared" si="2"/>
        <v>-0.57578184676460165</v>
      </c>
    </row>
    <row r="34" spans="1:11" x14ac:dyDescent="0.25">
      <c r="A34">
        <v>13</v>
      </c>
      <c r="B34">
        <f t="shared" ref="B34:K34" si="3">B12</f>
        <v>-0.57578184676460165</v>
      </c>
      <c r="C34">
        <f t="shared" si="3"/>
        <v>-0.29278372720927737</v>
      </c>
      <c r="D34">
        <f t="shared" si="3"/>
        <v>-0.2522502292357135</v>
      </c>
      <c r="E34">
        <f t="shared" si="3"/>
        <v>-0.21106310899491437</v>
      </c>
      <c r="F34">
        <f t="shared" si="3"/>
        <v>-0.16719266083547546</v>
      </c>
      <c r="G34">
        <f t="shared" si="3"/>
        <v>-0.15369901583000456</v>
      </c>
      <c r="H34">
        <f t="shared" si="3"/>
        <v>-0.47537518327693351</v>
      </c>
      <c r="I34">
        <f t="shared" si="3"/>
        <v>-0.51051751549761737</v>
      </c>
      <c r="J34">
        <f t="shared" si="3"/>
        <v>-0.54314968113110951</v>
      </c>
      <c r="K34">
        <f t="shared" si="3"/>
        <v>-0.57578184676460165</v>
      </c>
    </row>
    <row r="35" spans="1:11" x14ac:dyDescent="0.25">
      <c r="A35">
        <v>14</v>
      </c>
      <c r="B35">
        <f t="shared" ref="B35:K35" si="4">B13</f>
        <v>-0.57578184676460165</v>
      </c>
      <c r="C35">
        <f t="shared" si="4"/>
        <v>-0.29278372720927737</v>
      </c>
      <c r="D35">
        <f t="shared" si="4"/>
        <v>-0.2522502292357135</v>
      </c>
      <c r="E35">
        <f t="shared" si="4"/>
        <v>-0.21106310899491437</v>
      </c>
      <c r="F35">
        <f t="shared" si="4"/>
        <v>-0.16719266083547546</v>
      </c>
      <c r="G35">
        <f t="shared" si="4"/>
        <v>-0.15369901583000456</v>
      </c>
      <c r="H35">
        <f t="shared" si="4"/>
        <v>-0.47537518327693351</v>
      </c>
      <c r="I35">
        <f t="shared" si="4"/>
        <v>-0.51051751549761737</v>
      </c>
      <c r="J35">
        <f t="shared" si="4"/>
        <v>-0.54314968113110951</v>
      </c>
      <c r="K35">
        <f t="shared" si="4"/>
        <v>-0.57578184676460165</v>
      </c>
    </row>
    <row r="36" spans="1:11" x14ac:dyDescent="0.25">
      <c r="A36">
        <v>15</v>
      </c>
      <c r="B36">
        <f t="shared" ref="B36:K36" si="5">B14</f>
        <v>-0.57578184676460165</v>
      </c>
      <c r="C36">
        <f t="shared" si="5"/>
        <v>-0.29278372720927737</v>
      </c>
      <c r="D36">
        <f t="shared" si="5"/>
        <v>-0.2522502292357135</v>
      </c>
      <c r="E36">
        <f t="shared" si="5"/>
        <v>-0.21106310899491437</v>
      </c>
      <c r="F36">
        <f t="shared" si="5"/>
        <v>-0.16719266083547546</v>
      </c>
      <c r="G36">
        <f t="shared" si="5"/>
        <v>-0.15369901583000456</v>
      </c>
      <c r="H36">
        <f t="shared" si="5"/>
        <v>-0.47537518327693351</v>
      </c>
      <c r="I36">
        <f t="shared" si="5"/>
        <v>-0.51051751549761737</v>
      </c>
      <c r="J36">
        <f t="shared" si="5"/>
        <v>-0.54314968113110951</v>
      </c>
      <c r="K36">
        <f t="shared" si="5"/>
        <v>-0.57578184676460165</v>
      </c>
    </row>
    <row r="37" spans="1:11" x14ac:dyDescent="0.25">
      <c r="A37">
        <v>16</v>
      </c>
      <c r="B37">
        <f t="shared" ref="B37:K37" si="6">B15</f>
        <v>-0.57578184676460165</v>
      </c>
      <c r="C37">
        <f t="shared" si="6"/>
        <v>-0.29278372720927737</v>
      </c>
      <c r="D37">
        <f t="shared" si="6"/>
        <v>-0.2522502292357135</v>
      </c>
      <c r="E37">
        <f t="shared" si="6"/>
        <v>-0.21106310899491437</v>
      </c>
      <c r="F37">
        <f t="shared" si="6"/>
        <v>-0.16719266083547546</v>
      </c>
      <c r="G37">
        <f t="shared" si="6"/>
        <v>-0.15369901583000456</v>
      </c>
      <c r="H37">
        <f t="shared" si="6"/>
        <v>-0.47537518327693351</v>
      </c>
      <c r="I37">
        <f t="shared" si="6"/>
        <v>-0.51051751549761737</v>
      </c>
      <c r="J37">
        <f t="shared" si="6"/>
        <v>-0.54314968113110951</v>
      </c>
      <c r="K37">
        <f t="shared" si="6"/>
        <v>-0.57578184676460165</v>
      </c>
    </row>
    <row r="38" spans="1:11" x14ac:dyDescent="0.25">
      <c r="A38">
        <v>17</v>
      </c>
      <c r="B38">
        <f t="shared" ref="B38:K38" si="7">B16</f>
        <v>-0.46435750824198774</v>
      </c>
      <c r="C38">
        <f t="shared" si="7"/>
        <v>-0.15297458768154204</v>
      </c>
      <c r="D38">
        <f t="shared" si="7"/>
        <v>-0.11721624142457354</v>
      </c>
      <c r="E38">
        <f t="shared" si="7"/>
        <v>-8.0573373145316152E-2</v>
      </c>
      <c r="F38">
        <f t="shared" si="7"/>
        <v>-4.4941375564924613E-2</v>
      </c>
      <c r="G38">
        <f t="shared" si="7"/>
        <v>1.1739160673341797E-2</v>
      </c>
      <c r="H38">
        <f t="shared" si="7"/>
        <v>-0.10680898948269474</v>
      </c>
      <c r="I38">
        <f t="shared" si="7"/>
        <v>-0.38195097104844722</v>
      </c>
      <c r="J38">
        <f t="shared" si="7"/>
        <v>-0.42315423964521748</v>
      </c>
      <c r="K38">
        <f t="shared" si="7"/>
        <v>-0.46435750824198757</v>
      </c>
    </row>
    <row r="39" spans="1:11" x14ac:dyDescent="0.25">
      <c r="A39">
        <v>18</v>
      </c>
      <c r="B39">
        <f t="shared" ref="B39:K39" si="8">B17</f>
        <v>-0.24150883119675959</v>
      </c>
      <c r="C39">
        <f t="shared" si="8"/>
        <v>0.12174190222088777</v>
      </c>
      <c r="D39">
        <f t="shared" si="8"/>
        <v>0.14830007284131125</v>
      </c>
      <c r="E39">
        <f t="shared" si="8"/>
        <v>0.17585443719748528</v>
      </c>
      <c r="F39">
        <f t="shared" si="8"/>
        <v>0.19956119497617708</v>
      </c>
      <c r="G39">
        <f t="shared" si="8"/>
        <v>0.28344391604689845</v>
      </c>
      <c r="H39">
        <f t="shared" si="8"/>
        <v>0.39955416733655175</v>
      </c>
      <c r="I39">
        <f t="shared" si="8"/>
        <v>0.10595134861912359</v>
      </c>
      <c r="J39">
        <f t="shared" si="8"/>
        <v>-0.18316335667343342</v>
      </c>
      <c r="K39">
        <f t="shared" si="8"/>
        <v>-0.24150883119675953</v>
      </c>
    </row>
    <row r="40" spans="1:11" x14ac:dyDescent="0.25">
      <c r="A40">
        <v>19</v>
      </c>
      <c r="B40">
        <f t="shared" ref="B40:K40" si="9">B18</f>
        <v>-1.8660154151531605E-2</v>
      </c>
      <c r="C40">
        <f t="shared" si="9"/>
        <v>0.38630468602058998</v>
      </c>
      <c r="D40">
        <f t="shared" si="9"/>
        <v>0.40436293659776018</v>
      </c>
      <c r="E40">
        <f t="shared" si="9"/>
        <v>0.42317892482749647</v>
      </c>
      <c r="F40">
        <f t="shared" si="9"/>
        <v>0.43951210416088371</v>
      </c>
      <c r="G40">
        <f t="shared" si="9"/>
        <v>0.49597707378731903</v>
      </c>
      <c r="H40">
        <f t="shared" si="9"/>
        <v>0.61597649575343139</v>
      </c>
      <c r="I40">
        <f t="shared" si="9"/>
        <v>0.59385366828669439</v>
      </c>
      <c r="J40">
        <f t="shared" si="9"/>
        <v>0.28759675706758142</v>
      </c>
      <c r="K40">
        <f t="shared" si="9"/>
        <v>-1.8660154151531549E-2</v>
      </c>
    </row>
    <row r="41" spans="1:11" x14ac:dyDescent="0.25">
      <c r="A41">
        <v>20</v>
      </c>
      <c r="B41">
        <f t="shared" ref="B41:K41" si="10">B19</f>
        <v>0.20418852289369643</v>
      </c>
      <c r="C41">
        <f t="shared" si="10"/>
        <v>0.63998657521683899</v>
      </c>
      <c r="D41">
        <f t="shared" si="10"/>
        <v>0.65027209425148147</v>
      </c>
      <c r="E41">
        <f t="shared" si="10"/>
        <v>0.66104996194807175</v>
      </c>
      <c r="F41">
        <f t="shared" si="10"/>
        <v>0.67035969063279999</v>
      </c>
      <c r="G41">
        <f t="shared" si="10"/>
        <v>0.70395857017134456</v>
      </c>
      <c r="H41">
        <f t="shared" si="10"/>
        <v>0.77322722653717502</v>
      </c>
      <c r="I41">
        <f t="shared" si="10"/>
        <v>0.79181515955189852</v>
      </c>
      <c r="J41">
        <f t="shared" si="10"/>
        <v>0.75835687080859615</v>
      </c>
      <c r="K41">
        <f t="shared" si="10"/>
        <v>0.43495775366292733</v>
      </c>
    </row>
    <row r="42" spans="1:11" x14ac:dyDescent="0.25">
      <c r="A42">
        <v>21</v>
      </c>
      <c r="B42">
        <f t="shared" ref="B42:K42" si="11">B20</f>
        <v>0.65780643070815525</v>
      </c>
      <c r="C42">
        <f t="shared" si="11"/>
        <v>0.88200651549404019</v>
      </c>
      <c r="D42">
        <f t="shared" si="11"/>
        <v>0.8853003573017495</v>
      </c>
      <c r="E42">
        <f t="shared" si="11"/>
        <v>0.88876729296591961</v>
      </c>
      <c r="F42">
        <f t="shared" si="11"/>
        <v>0.89175382659528035</v>
      </c>
      <c r="G42">
        <f t="shared" si="11"/>
        <v>0.90283674384257995</v>
      </c>
      <c r="H42">
        <f t="shared" si="11"/>
        <v>0.92592629596452347</v>
      </c>
      <c r="I42">
        <f t="shared" si="11"/>
        <v>0.93060505318396625</v>
      </c>
      <c r="J42">
        <f t="shared" si="11"/>
        <v>0.93917615614724415</v>
      </c>
      <c r="K42">
        <f t="shared" si="11"/>
        <v>0.88857566147738609</v>
      </c>
    </row>
    <row r="43" spans="1:11" x14ac:dyDescent="0.25">
      <c r="A43">
        <v>22</v>
      </c>
      <c r="B43">
        <f>B11</f>
        <v>-0.57578184676460165</v>
      </c>
      <c r="C43">
        <f t="shared" ref="C43:K43" si="12">C11</f>
        <v>-0.29278372720927737</v>
      </c>
      <c r="D43">
        <f t="shared" si="12"/>
        <v>-0.2522502292357135</v>
      </c>
      <c r="E43">
        <f t="shared" si="12"/>
        <v>-0.21106310899491437</v>
      </c>
      <c r="F43">
        <f t="shared" si="12"/>
        <v>-0.16719266083547546</v>
      </c>
      <c r="G43">
        <f t="shared" si="12"/>
        <v>-0.15369901583000456</v>
      </c>
      <c r="H43">
        <f t="shared" si="12"/>
        <v>-0.47537518327693351</v>
      </c>
      <c r="I43">
        <f t="shared" si="12"/>
        <v>-0.51051751549761737</v>
      </c>
      <c r="J43">
        <f t="shared" si="12"/>
        <v>-0.54314968113110951</v>
      </c>
      <c r="K43">
        <f t="shared" si="12"/>
        <v>-0.57578184676460165</v>
      </c>
    </row>
    <row r="44" spans="1:11" x14ac:dyDescent="0.25">
      <c r="A44">
        <v>23</v>
      </c>
      <c r="B44">
        <f t="shared" ref="B44:K44" si="13">B12</f>
        <v>-0.57578184676460165</v>
      </c>
      <c r="C44">
        <f t="shared" si="13"/>
        <v>-0.29278372720927737</v>
      </c>
      <c r="D44">
        <f t="shared" si="13"/>
        <v>-0.2522502292357135</v>
      </c>
      <c r="E44">
        <f t="shared" si="13"/>
        <v>-0.21106310899491437</v>
      </c>
      <c r="F44">
        <f t="shared" si="13"/>
        <v>-0.16719266083547546</v>
      </c>
      <c r="G44">
        <f t="shared" si="13"/>
        <v>-0.15369901583000456</v>
      </c>
      <c r="H44">
        <f t="shared" si="13"/>
        <v>-0.47537518327693351</v>
      </c>
      <c r="I44">
        <f t="shared" si="13"/>
        <v>-0.51051751549761737</v>
      </c>
      <c r="J44">
        <f t="shared" si="13"/>
        <v>-0.54314968113110951</v>
      </c>
      <c r="K44">
        <f t="shared" si="13"/>
        <v>-0.57578184676460165</v>
      </c>
    </row>
    <row r="45" spans="1:11" x14ac:dyDescent="0.25">
      <c r="A45">
        <v>24</v>
      </c>
      <c r="B45">
        <f t="shared" ref="B45:K45" si="14">B13</f>
        <v>-0.57578184676460165</v>
      </c>
      <c r="C45">
        <f t="shared" si="14"/>
        <v>-0.29278372720927737</v>
      </c>
      <c r="D45">
        <f t="shared" si="14"/>
        <v>-0.2522502292357135</v>
      </c>
      <c r="E45">
        <f t="shared" si="14"/>
        <v>-0.21106310899491437</v>
      </c>
      <c r="F45">
        <f t="shared" si="14"/>
        <v>-0.16719266083547546</v>
      </c>
      <c r="G45">
        <f t="shared" si="14"/>
        <v>-0.15369901583000456</v>
      </c>
      <c r="H45">
        <f t="shared" si="14"/>
        <v>-0.47537518327693351</v>
      </c>
      <c r="I45">
        <f t="shared" si="14"/>
        <v>-0.51051751549761737</v>
      </c>
      <c r="J45">
        <f t="shared" si="14"/>
        <v>-0.54314968113110951</v>
      </c>
      <c r="K45">
        <f t="shared" si="14"/>
        <v>-0.57578184676460165</v>
      </c>
    </row>
    <row r="46" spans="1:11" x14ac:dyDescent="0.25">
      <c r="A46">
        <v>25</v>
      </c>
      <c r="B46">
        <f t="shared" ref="B46:K46" si="15">B14</f>
        <v>-0.57578184676460165</v>
      </c>
      <c r="C46">
        <f t="shared" si="15"/>
        <v>-0.29278372720927737</v>
      </c>
      <c r="D46">
        <f t="shared" si="15"/>
        <v>-0.2522502292357135</v>
      </c>
      <c r="E46">
        <f t="shared" si="15"/>
        <v>-0.21106310899491437</v>
      </c>
      <c r="F46">
        <f t="shared" si="15"/>
        <v>-0.16719266083547546</v>
      </c>
      <c r="G46">
        <f t="shared" si="15"/>
        <v>-0.15369901583000456</v>
      </c>
      <c r="H46">
        <f t="shared" si="15"/>
        <v>-0.47537518327693351</v>
      </c>
      <c r="I46">
        <f t="shared" si="15"/>
        <v>-0.51051751549761737</v>
      </c>
      <c r="J46">
        <f t="shared" si="15"/>
        <v>-0.54314968113110951</v>
      </c>
      <c r="K46">
        <f t="shared" si="15"/>
        <v>-0.57578184676460165</v>
      </c>
    </row>
    <row r="47" spans="1:11" x14ac:dyDescent="0.25">
      <c r="A47">
        <v>26</v>
      </c>
      <c r="B47">
        <f t="shared" ref="B47:K47" si="16">B15</f>
        <v>-0.57578184676460165</v>
      </c>
      <c r="C47">
        <f t="shared" si="16"/>
        <v>-0.29278372720927737</v>
      </c>
      <c r="D47">
        <f t="shared" si="16"/>
        <v>-0.2522502292357135</v>
      </c>
      <c r="E47">
        <f t="shared" si="16"/>
        <v>-0.21106310899491437</v>
      </c>
      <c r="F47">
        <f t="shared" si="16"/>
        <v>-0.16719266083547546</v>
      </c>
      <c r="G47">
        <f t="shared" si="16"/>
        <v>-0.15369901583000456</v>
      </c>
      <c r="H47">
        <f t="shared" si="16"/>
        <v>-0.47537518327693351</v>
      </c>
      <c r="I47">
        <f t="shared" si="16"/>
        <v>-0.51051751549761737</v>
      </c>
      <c r="J47">
        <f t="shared" si="16"/>
        <v>-0.54314968113110951</v>
      </c>
      <c r="K47">
        <f t="shared" si="16"/>
        <v>-0.57578184676460165</v>
      </c>
    </row>
    <row r="48" spans="1:11" x14ac:dyDescent="0.25">
      <c r="A48">
        <v>27</v>
      </c>
      <c r="B48">
        <f t="shared" ref="B48:K48" si="17">B16</f>
        <v>-0.46435750824198774</v>
      </c>
      <c r="C48">
        <f t="shared" si="17"/>
        <v>-0.15297458768154204</v>
      </c>
      <c r="D48">
        <f t="shared" si="17"/>
        <v>-0.11721624142457354</v>
      </c>
      <c r="E48">
        <f t="shared" si="17"/>
        <v>-8.0573373145316152E-2</v>
      </c>
      <c r="F48">
        <f t="shared" si="17"/>
        <v>-4.4941375564924613E-2</v>
      </c>
      <c r="G48">
        <f t="shared" si="17"/>
        <v>1.1739160673341797E-2</v>
      </c>
      <c r="H48">
        <f t="shared" si="17"/>
        <v>-0.10680898948269474</v>
      </c>
      <c r="I48">
        <f t="shared" si="17"/>
        <v>-0.38195097104844722</v>
      </c>
      <c r="J48">
        <f t="shared" si="17"/>
        <v>-0.42315423964521748</v>
      </c>
      <c r="K48">
        <f t="shared" si="17"/>
        <v>-0.46435750824198757</v>
      </c>
    </row>
    <row r="49" spans="1:11" x14ac:dyDescent="0.25">
      <c r="A49">
        <v>28</v>
      </c>
      <c r="B49">
        <f t="shared" ref="B49:K49" si="18">B17</f>
        <v>-0.24150883119675959</v>
      </c>
      <c r="C49">
        <f t="shared" si="18"/>
        <v>0.12174190222088777</v>
      </c>
      <c r="D49">
        <f t="shared" si="18"/>
        <v>0.14830007284131125</v>
      </c>
      <c r="E49">
        <f t="shared" si="18"/>
        <v>0.17585443719748528</v>
      </c>
      <c r="F49">
        <f t="shared" si="18"/>
        <v>0.19956119497617708</v>
      </c>
      <c r="G49">
        <f t="shared" si="18"/>
        <v>0.28344391604689845</v>
      </c>
      <c r="H49">
        <f t="shared" si="18"/>
        <v>0.39955416733655175</v>
      </c>
      <c r="I49">
        <f t="shared" si="18"/>
        <v>0.10595134861912359</v>
      </c>
      <c r="J49">
        <f t="shared" si="18"/>
        <v>-0.18316335667343342</v>
      </c>
      <c r="K49">
        <f t="shared" si="18"/>
        <v>-0.24150883119675953</v>
      </c>
    </row>
    <row r="50" spans="1:11" x14ac:dyDescent="0.25">
      <c r="A50">
        <v>29</v>
      </c>
      <c r="B50">
        <f t="shared" ref="B50:K50" si="19">B18</f>
        <v>-1.8660154151531605E-2</v>
      </c>
      <c r="C50">
        <f t="shared" si="19"/>
        <v>0.38630468602058998</v>
      </c>
      <c r="D50">
        <f t="shared" si="19"/>
        <v>0.40436293659776018</v>
      </c>
      <c r="E50">
        <f t="shared" si="19"/>
        <v>0.42317892482749647</v>
      </c>
      <c r="F50">
        <f t="shared" si="19"/>
        <v>0.43951210416088371</v>
      </c>
      <c r="G50">
        <f t="shared" si="19"/>
        <v>0.49597707378731903</v>
      </c>
      <c r="H50">
        <f t="shared" si="19"/>
        <v>0.61597649575343139</v>
      </c>
      <c r="I50">
        <f t="shared" si="19"/>
        <v>0.59385366828669439</v>
      </c>
      <c r="J50">
        <f t="shared" si="19"/>
        <v>0.28759675706758142</v>
      </c>
      <c r="K50">
        <f t="shared" si="19"/>
        <v>-1.8660154151531549E-2</v>
      </c>
    </row>
    <row r="51" spans="1:11" x14ac:dyDescent="0.25">
      <c r="A51">
        <v>30</v>
      </c>
      <c r="B51">
        <f t="shared" ref="B51:K51" si="20">B19</f>
        <v>0.20418852289369643</v>
      </c>
      <c r="C51">
        <f t="shared" si="20"/>
        <v>0.63998657521683899</v>
      </c>
      <c r="D51">
        <f t="shared" si="20"/>
        <v>0.65027209425148147</v>
      </c>
      <c r="E51">
        <f t="shared" si="20"/>
        <v>0.66104996194807175</v>
      </c>
      <c r="F51">
        <f t="shared" si="20"/>
        <v>0.67035969063279999</v>
      </c>
      <c r="G51">
        <f t="shared" si="20"/>
        <v>0.70395857017134456</v>
      </c>
      <c r="H51">
        <f t="shared" si="20"/>
        <v>0.77322722653717502</v>
      </c>
      <c r="I51">
        <f t="shared" si="20"/>
        <v>0.79181515955189852</v>
      </c>
      <c r="J51">
        <f t="shared" si="20"/>
        <v>0.75835687080859615</v>
      </c>
      <c r="K51">
        <f t="shared" si="20"/>
        <v>0.43495775366292733</v>
      </c>
    </row>
    <row r="52" spans="1:11" x14ac:dyDescent="0.25">
      <c r="A52">
        <v>31</v>
      </c>
      <c r="B52">
        <f t="shared" ref="B52:K52" si="21">B20</f>
        <v>0.65780643070815525</v>
      </c>
      <c r="C52">
        <f t="shared" si="21"/>
        <v>0.88200651549404019</v>
      </c>
      <c r="D52">
        <f t="shared" si="21"/>
        <v>0.8853003573017495</v>
      </c>
      <c r="E52">
        <f t="shared" si="21"/>
        <v>0.88876729296591961</v>
      </c>
      <c r="F52">
        <f t="shared" si="21"/>
        <v>0.89175382659528035</v>
      </c>
      <c r="G52">
        <f t="shared" si="21"/>
        <v>0.90283674384257995</v>
      </c>
      <c r="H52">
        <f t="shared" si="21"/>
        <v>0.92592629596452347</v>
      </c>
      <c r="I52">
        <f t="shared" si="21"/>
        <v>0.93060505318396625</v>
      </c>
      <c r="J52">
        <f t="shared" si="21"/>
        <v>0.93917615614724415</v>
      </c>
      <c r="K52">
        <f t="shared" si="21"/>
        <v>0.88857566147738609</v>
      </c>
    </row>
    <row r="53" spans="1:11" x14ac:dyDescent="0.25">
      <c r="A53" s="526" t="s">
        <v>125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</row>
    <row r="54" spans="1:11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5">
      <c r="A55">
        <v>4</v>
      </c>
      <c r="B55">
        <f>IF(Rules!$B$11=Rules!$E$11,Dealer!B15,Dealer!B4)</f>
        <v>0.2121090766176992</v>
      </c>
      <c r="C55">
        <f>IF(Rules!$B$11=Rules!$E$11,Dealer!C15,Dealer!C4)</f>
        <v>0.35360813639536137</v>
      </c>
      <c r="D55">
        <f>IF(Rules!$B$11=Rules!$E$11,Dealer!D15,Dealer!D4)</f>
        <v>0.37387488538214331</v>
      </c>
      <c r="E55">
        <f>IF(Rules!$B$11=Rules!$E$11,Dealer!E15,Dealer!E4)</f>
        <v>0.39446844550254284</v>
      </c>
      <c r="F55">
        <f>IF(Rules!$B$11=Rules!$E$11,Dealer!F15,Dealer!F4)</f>
        <v>0.41640366958226238</v>
      </c>
      <c r="G55">
        <f>IF(Rules!$B$11=Rules!$E$11,Dealer!G15,Dealer!G4)</f>
        <v>0.42315049208499778</v>
      </c>
      <c r="H55">
        <f>IF(Rules!$B$11=Rules!$E$11,Dealer!H15,Dealer!H4)</f>
        <v>0.26231240836153336</v>
      </c>
      <c r="I55">
        <f>IF(Rules!$B$11=Rules!$E$11,Dealer!I15,Dealer!I4)</f>
        <v>0.24474124225119143</v>
      </c>
      <c r="J55">
        <f>IF(Rules!$B$11=Rules!$E$11,Dealer!J15,Dealer!J4)</f>
        <v>0.2284251594344453</v>
      </c>
      <c r="K55">
        <f>IF(Rules!$B$11=Rules!$E$11,Dealer!K15,Dealer!K4)</f>
        <v>0.21210907661769923</v>
      </c>
    </row>
    <row r="56" spans="1:11" x14ac:dyDescent="0.25">
      <c r="A56">
        <v>5</v>
      </c>
      <c r="B56">
        <f t="shared" ref="B56:K67" si="22">B55</f>
        <v>0.2121090766176992</v>
      </c>
      <c r="C56">
        <f t="shared" si="22"/>
        <v>0.35360813639536137</v>
      </c>
      <c r="D56">
        <f t="shared" si="22"/>
        <v>0.37387488538214331</v>
      </c>
      <c r="E56">
        <f t="shared" si="22"/>
        <v>0.39446844550254284</v>
      </c>
      <c r="F56">
        <f t="shared" si="22"/>
        <v>0.41640366958226238</v>
      </c>
      <c r="G56">
        <f t="shared" si="22"/>
        <v>0.42315049208499778</v>
      </c>
      <c r="H56">
        <f t="shared" si="22"/>
        <v>0.26231240836153336</v>
      </c>
      <c r="I56">
        <f t="shared" si="22"/>
        <v>0.24474124225119143</v>
      </c>
      <c r="J56">
        <f t="shared" si="22"/>
        <v>0.2284251594344453</v>
      </c>
      <c r="K56">
        <f t="shared" si="22"/>
        <v>0.21210907661769923</v>
      </c>
    </row>
    <row r="57" spans="1:11" x14ac:dyDescent="0.25">
      <c r="A57">
        <v>6</v>
      </c>
      <c r="B57">
        <f t="shared" si="22"/>
        <v>0.2121090766176992</v>
      </c>
      <c r="C57">
        <f t="shared" si="22"/>
        <v>0.35360813639536137</v>
      </c>
      <c r="D57">
        <f t="shared" si="22"/>
        <v>0.37387488538214331</v>
      </c>
      <c r="E57">
        <f t="shared" si="22"/>
        <v>0.39446844550254284</v>
      </c>
      <c r="F57">
        <f t="shared" si="22"/>
        <v>0.41640366958226238</v>
      </c>
      <c r="G57">
        <f t="shared" si="22"/>
        <v>0.42315049208499778</v>
      </c>
      <c r="H57">
        <f t="shared" si="22"/>
        <v>0.26231240836153336</v>
      </c>
      <c r="I57">
        <f t="shared" si="22"/>
        <v>0.24474124225119143</v>
      </c>
      <c r="J57">
        <f t="shared" si="22"/>
        <v>0.2284251594344453</v>
      </c>
      <c r="K57">
        <f t="shared" si="22"/>
        <v>0.21210907661769923</v>
      </c>
    </row>
    <row r="58" spans="1:11" x14ac:dyDescent="0.25">
      <c r="A58">
        <v>7</v>
      </c>
      <c r="B58">
        <f t="shared" si="22"/>
        <v>0.2121090766176992</v>
      </c>
      <c r="C58">
        <f t="shared" si="22"/>
        <v>0.35360813639536137</v>
      </c>
      <c r="D58">
        <f t="shared" si="22"/>
        <v>0.37387488538214331</v>
      </c>
      <c r="E58">
        <f t="shared" si="22"/>
        <v>0.39446844550254284</v>
      </c>
      <c r="F58">
        <f t="shared" si="22"/>
        <v>0.41640366958226238</v>
      </c>
      <c r="G58">
        <f t="shared" si="22"/>
        <v>0.42315049208499778</v>
      </c>
      <c r="H58">
        <f t="shared" si="22"/>
        <v>0.26231240836153336</v>
      </c>
      <c r="I58">
        <f t="shared" si="22"/>
        <v>0.24474124225119143</v>
      </c>
      <c r="J58">
        <f t="shared" si="22"/>
        <v>0.2284251594344453</v>
      </c>
      <c r="K58">
        <f t="shared" si="22"/>
        <v>0.21210907661769923</v>
      </c>
    </row>
    <row r="59" spans="1:11" x14ac:dyDescent="0.25">
      <c r="A59">
        <v>8</v>
      </c>
      <c r="B59">
        <f t="shared" si="22"/>
        <v>0.2121090766176992</v>
      </c>
      <c r="C59">
        <f t="shared" si="22"/>
        <v>0.35360813639536137</v>
      </c>
      <c r="D59">
        <f t="shared" si="22"/>
        <v>0.37387488538214331</v>
      </c>
      <c r="E59">
        <f t="shared" si="22"/>
        <v>0.39446844550254284</v>
      </c>
      <c r="F59">
        <f t="shared" si="22"/>
        <v>0.41640366958226238</v>
      </c>
      <c r="G59">
        <f t="shared" si="22"/>
        <v>0.42315049208499778</v>
      </c>
      <c r="H59">
        <f t="shared" si="22"/>
        <v>0.26231240836153336</v>
      </c>
      <c r="I59">
        <f t="shared" si="22"/>
        <v>0.24474124225119143</v>
      </c>
      <c r="J59">
        <f t="shared" si="22"/>
        <v>0.2284251594344453</v>
      </c>
      <c r="K59">
        <f t="shared" si="22"/>
        <v>0.21210907661769923</v>
      </c>
    </row>
    <row r="60" spans="1:11" x14ac:dyDescent="0.25">
      <c r="A60">
        <v>9</v>
      </c>
      <c r="B60">
        <f t="shared" si="22"/>
        <v>0.2121090766176992</v>
      </c>
      <c r="C60">
        <f t="shared" si="22"/>
        <v>0.35360813639536137</v>
      </c>
      <c r="D60">
        <f t="shared" si="22"/>
        <v>0.37387488538214331</v>
      </c>
      <c r="E60">
        <f t="shared" si="22"/>
        <v>0.39446844550254284</v>
      </c>
      <c r="F60">
        <f t="shared" si="22"/>
        <v>0.41640366958226238</v>
      </c>
      <c r="G60">
        <f t="shared" si="22"/>
        <v>0.42315049208499778</v>
      </c>
      <c r="H60">
        <f t="shared" si="22"/>
        <v>0.26231240836153336</v>
      </c>
      <c r="I60">
        <f t="shared" si="22"/>
        <v>0.24474124225119143</v>
      </c>
      <c r="J60">
        <f t="shared" si="22"/>
        <v>0.2284251594344453</v>
      </c>
      <c r="K60">
        <f t="shared" si="22"/>
        <v>0.21210907661769923</v>
      </c>
    </row>
    <row r="61" spans="1:11" x14ac:dyDescent="0.25">
      <c r="A61">
        <v>10</v>
      </c>
      <c r="B61">
        <f t="shared" si="22"/>
        <v>0.2121090766176992</v>
      </c>
      <c r="C61">
        <f t="shared" si="22"/>
        <v>0.35360813639536137</v>
      </c>
      <c r="D61">
        <f t="shared" si="22"/>
        <v>0.37387488538214331</v>
      </c>
      <c r="E61">
        <f t="shared" si="22"/>
        <v>0.39446844550254284</v>
      </c>
      <c r="F61">
        <f t="shared" si="22"/>
        <v>0.41640366958226238</v>
      </c>
      <c r="G61">
        <f t="shared" si="22"/>
        <v>0.42315049208499778</v>
      </c>
      <c r="H61">
        <f t="shared" si="22"/>
        <v>0.26231240836153336</v>
      </c>
      <c r="I61">
        <f t="shared" si="22"/>
        <v>0.24474124225119143</v>
      </c>
      <c r="J61">
        <f t="shared" si="22"/>
        <v>0.2284251594344453</v>
      </c>
      <c r="K61">
        <f t="shared" si="22"/>
        <v>0.21210907661769923</v>
      </c>
    </row>
    <row r="62" spans="1:11" x14ac:dyDescent="0.25">
      <c r="A62">
        <v>11</v>
      </c>
      <c r="B62">
        <f t="shared" si="22"/>
        <v>0.2121090766176992</v>
      </c>
      <c r="C62">
        <f t="shared" si="22"/>
        <v>0.35360813639536137</v>
      </c>
      <c r="D62">
        <f t="shared" si="22"/>
        <v>0.37387488538214331</v>
      </c>
      <c r="E62">
        <f t="shared" si="22"/>
        <v>0.39446844550254284</v>
      </c>
      <c r="F62">
        <f t="shared" si="22"/>
        <v>0.41640366958226238</v>
      </c>
      <c r="G62">
        <f t="shared" si="22"/>
        <v>0.42315049208499778</v>
      </c>
      <c r="H62">
        <f t="shared" si="22"/>
        <v>0.26231240836153336</v>
      </c>
      <c r="I62">
        <f t="shared" si="22"/>
        <v>0.24474124225119143</v>
      </c>
      <c r="J62">
        <f t="shared" si="22"/>
        <v>0.2284251594344453</v>
      </c>
      <c r="K62">
        <f t="shared" si="22"/>
        <v>0.21210907661769923</v>
      </c>
    </row>
    <row r="63" spans="1:11" x14ac:dyDescent="0.25">
      <c r="A63">
        <v>12</v>
      </c>
      <c r="B63">
        <f t="shared" si="22"/>
        <v>0.2121090766176992</v>
      </c>
      <c r="C63">
        <f t="shared" si="22"/>
        <v>0.35360813639536137</v>
      </c>
      <c r="D63">
        <f t="shared" si="22"/>
        <v>0.37387488538214331</v>
      </c>
      <c r="E63">
        <f t="shared" si="22"/>
        <v>0.39446844550254284</v>
      </c>
      <c r="F63">
        <f t="shared" si="22"/>
        <v>0.41640366958226238</v>
      </c>
      <c r="G63">
        <f t="shared" si="22"/>
        <v>0.42315049208499778</v>
      </c>
      <c r="H63">
        <f t="shared" si="22"/>
        <v>0.26231240836153336</v>
      </c>
      <c r="I63">
        <f t="shared" si="22"/>
        <v>0.24474124225119143</v>
      </c>
      <c r="J63">
        <f t="shared" si="22"/>
        <v>0.2284251594344453</v>
      </c>
      <c r="K63">
        <f t="shared" si="22"/>
        <v>0.21210907661769923</v>
      </c>
    </row>
    <row r="64" spans="1:11" x14ac:dyDescent="0.25">
      <c r="A64">
        <v>13</v>
      </c>
      <c r="B64">
        <f t="shared" si="22"/>
        <v>0.2121090766176992</v>
      </c>
      <c r="C64">
        <f t="shared" si="22"/>
        <v>0.35360813639536137</v>
      </c>
      <c r="D64">
        <f t="shared" si="22"/>
        <v>0.37387488538214331</v>
      </c>
      <c r="E64">
        <f t="shared" si="22"/>
        <v>0.39446844550254284</v>
      </c>
      <c r="F64">
        <f t="shared" si="22"/>
        <v>0.41640366958226238</v>
      </c>
      <c r="G64">
        <f t="shared" si="22"/>
        <v>0.42315049208499778</v>
      </c>
      <c r="H64">
        <f t="shared" si="22"/>
        <v>0.26231240836153336</v>
      </c>
      <c r="I64">
        <f t="shared" si="22"/>
        <v>0.24474124225119143</v>
      </c>
      <c r="J64">
        <f t="shared" si="22"/>
        <v>0.2284251594344453</v>
      </c>
      <c r="K64">
        <f t="shared" si="22"/>
        <v>0.21210907661769923</v>
      </c>
    </row>
    <row r="65" spans="1:11" x14ac:dyDescent="0.25">
      <c r="A65">
        <v>14</v>
      </c>
      <c r="B65">
        <f t="shared" si="22"/>
        <v>0.2121090766176992</v>
      </c>
      <c r="C65">
        <f t="shared" si="22"/>
        <v>0.35360813639536137</v>
      </c>
      <c r="D65">
        <f t="shared" si="22"/>
        <v>0.37387488538214331</v>
      </c>
      <c r="E65">
        <f t="shared" si="22"/>
        <v>0.39446844550254284</v>
      </c>
      <c r="F65">
        <f t="shared" si="22"/>
        <v>0.41640366958226238</v>
      </c>
      <c r="G65">
        <f t="shared" si="22"/>
        <v>0.42315049208499778</v>
      </c>
      <c r="H65">
        <f t="shared" si="22"/>
        <v>0.26231240836153336</v>
      </c>
      <c r="I65">
        <f t="shared" si="22"/>
        <v>0.24474124225119143</v>
      </c>
      <c r="J65">
        <f t="shared" si="22"/>
        <v>0.2284251594344453</v>
      </c>
      <c r="K65">
        <f t="shared" si="22"/>
        <v>0.21210907661769923</v>
      </c>
    </row>
    <row r="66" spans="1:11" x14ac:dyDescent="0.25">
      <c r="A66">
        <v>15</v>
      </c>
      <c r="B66">
        <f t="shared" si="22"/>
        <v>0.2121090766176992</v>
      </c>
      <c r="C66">
        <f t="shared" si="22"/>
        <v>0.35360813639536137</v>
      </c>
      <c r="D66">
        <f t="shared" si="22"/>
        <v>0.37387488538214331</v>
      </c>
      <c r="E66">
        <f t="shared" si="22"/>
        <v>0.39446844550254284</v>
      </c>
      <c r="F66">
        <f t="shared" si="22"/>
        <v>0.41640366958226238</v>
      </c>
      <c r="G66">
        <f t="shared" si="22"/>
        <v>0.42315049208499778</v>
      </c>
      <c r="H66">
        <f t="shared" si="22"/>
        <v>0.26231240836153336</v>
      </c>
      <c r="I66">
        <f t="shared" si="22"/>
        <v>0.24474124225119143</v>
      </c>
      <c r="J66">
        <f t="shared" si="22"/>
        <v>0.2284251594344453</v>
      </c>
      <c r="K66">
        <f t="shared" si="22"/>
        <v>0.21210907661769923</v>
      </c>
    </row>
    <row r="67" spans="1:11" x14ac:dyDescent="0.25">
      <c r="A67">
        <v>16</v>
      </c>
      <c r="B67">
        <f t="shared" si="22"/>
        <v>0.2121090766176992</v>
      </c>
      <c r="C67">
        <f t="shared" si="22"/>
        <v>0.35360813639536137</v>
      </c>
      <c r="D67">
        <f t="shared" si="22"/>
        <v>0.37387488538214331</v>
      </c>
      <c r="E67">
        <f t="shared" si="22"/>
        <v>0.39446844550254284</v>
      </c>
      <c r="F67">
        <f t="shared" si="22"/>
        <v>0.41640366958226238</v>
      </c>
      <c r="G67">
        <f t="shared" si="22"/>
        <v>0.42315049208499778</v>
      </c>
      <c r="H67">
        <f t="shared" si="22"/>
        <v>0.26231240836153336</v>
      </c>
      <c r="I67">
        <f t="shared" si="22"/>
        <v>0.24474124225119143</v>
      </c>
      <c r="J67">
        <f t="shared" si="22"/>
        <v>0.2284251594344453</v>
      </c>
      <c r="K67">
        <f t="shared" si="22"/>
        <v>0.21210907661769923</v>
      </c>
    </row>
    <row r="68" spans="1:11" x14ac:dyDescent="0.25">
      <c r="A68">
        <v>17</v>
      </c>
      <c r="B68">
        <f>IF(Rules!$B$11=Rules!$E$11,Dealer!B15,Dealer!B4)</f>
        <v>0.2121090766176992</v>
      </c>
      <c r="C68">
        <f>IF(Rules!$B$11=Rules!$E$11,Dealer!C15,Dealer!C4)</f>
        <v>0.35360813639536137</v>
      </c>
      <c r="D68">
        <f>IF(Rules!$B$11=Rules!$E$11,Dealer!D15,Dealer!D4)</f>
        <v>0.37387488538214331</v>
      </c>
      <c r="E68">
        <f>IF(Rules!$B$11=Rules!$E$11,Dealer!E15,Dealer!E4)</f>
        <v>0.39446844550254284</v>
      </c>
      <c r="F68">
        <f>IF(Rules!$B$11=Rules!$E$11,Dealer!F15,Dealer!F4)</f>
        <v>0.41640366958226238</v>
      </c>
      <c r="G68">
        <f>IF(Rules!$B$11=Rules!$E$11,Dealer!G15,Dealer!G4)</f>
        <v>0.42315049208499778</v>
      </c>
      <c r="H68">
        <f>IF(Rules!$B$11=Rules!$E$11,Dealer!H15,Dealer!H4)</f>
        <v>0.26231240836153336</v>
      </c>
      <c r="I68">
        <f>IF(Rules!$B$11=Rules!$E$11,Dealer!I15,Dealer!I4)</f>
        <v>0.24474124225119143</v>
      </c>
      <c r="J68">
        <f>IF(Rules!$B$11=Rules!$E$11,Dealer!J15,Dealer!J4)</f>
        <v>0.2284251594344453</v>
      </c>
      <c r="K68">
        <f>IF(Rules!$B$11=Rules!$E$11,Dealer!K15,Dealer!K4)</f>
        <v>0.21210907661769923</v>
      </c>
    </row>
    <row r="69" spans="1:11" x14ac:dyDescent="0.25">
      <c r="A69">
        <v>18</v>
      </c>
      <c r="B69">
        <f>IF(Rules!$B$11=Rules!$E$11,Dealer!B15+Dealer!B16,SUM(Dealer!B4:B5))</f>
        <v>0.3235334151403132</v>
      </c>
      <c r="C69">
        <f>IF(Rules!$B$11=Rules!$E$11,Dealer!C15+Dealer!C16,SUM(Dealer!C4:C5))</f>
        <v>0.4934172759230967</v>
      </c>
      <c r="D69">
        <f>IF(Rules!$B$11=Rules!$E$11,Dealer!D15+Dealer!D16,SUM(Dealer!D4:D5))</f>
        <v>0.50890887319328326</v>
      </c>
      <c r="E69">
        <f>IF(Rules!$B$11=Rules!$E$11,Dealer!E15+Dealer!E16,SUM(Dealer!E4:E5))</f>
        <v>0.52495818135214112</v>
      </c>
      <c r="F69">
        <f>IF(Rules!$B$11=Rules!$E$11,Dealer!F15+Dealer!F16,SUM(Dealer!F4:F5))</f>
        <v>0.53865495485281323</v>
      </c>
      <c r="G69">
        <f>IF(Rules!$B$11=Rules!$E$11,Dealer!G15+Dealer!G16,SUM(Dealer!G4:G5))</f>
        <v>0.58858866858834413</v>
      </c>
      <c r="H69">
        <f>IF(Rules!$B$11=Rules!$E$11,Dealer!H15+Dealer!H16,SUM(Dealer!H4:H5))</f>
        <v>0.63087860215577196</v>
      </c>
      <c r="I69">
        <f>IF(Rules!$B$11=Rules!$E$11,Dealer!I15+Dealer!I16,SUM(Dealer!I4:I5))</f>
        <v>0.37330778670036147</v>
      </c>
      <c r="J69">
        <f>IF(Rules!$B$11=Rules!$E$11,Dealer!J15+Dealer!J16,SUM(Dealer!J4:J5))</f>
        <v>0.34842060092033733</v>
      </c>
      <c r="K69">
        <f>IF(Rules!$B$11=Rules!$E$11,Dealer!K15+Dealer!K16,SUM(Dealer!K4:K5))</f>
        <v>0.32353341514031325</v>
      </c>
    </row>
    <row r="70" spans="1:11" x14ac:dyDescent="0.25">
      <c r="A70">
        <v>19</v>
      </c>
      <c r="B70">
        <f>IF(Rules!$B$11=Rules!$E$11,SUM(Dealer!B15:B17),SUM(Dealer!B4:B6))</f>
        <v>0.43495775366292722</v>
      </c>
      <c r="C70">
        <f>IF(Rules!$B$11=Rules!$E$11,SUM(Dealer!C15:C17),SUM(Dealer!C4:C6))</f>
        <v>0.62832462629779118</v>
      </c>
      <c r="D70">
        <f>IF(Rules!$B$11=Rules!$E$11,SUM(Dealer!D15:D17),SUM(Dealer!D4:D6))</f>
        <v>0.63939119964802815</v>
      </c>
      <c r="E70">
        <f>IF(Rules!$B$11=Rules!$E$11,SUM(Dealer!E15:E17),SUM(Dealer!E4:E6))</f>
        <v>0.65089625584534427</v>
      </c>
      <c r="F70">
        <f>IF(Rules!$B$11=Rules!$E$11,SUM(Dealer!F15:F17),SUM(Dealer!F4:F6))</f>
        <v>0.66090624012336407</v>
      </c>
      <c r="G70">
        <f>IF(Rules!$B$11=Rules!$E$11,SUM(Dealer!G15:G17),SUM(Dealer!G4:G6))</f>
        <v>0.69485524745855443</v>
      </c>
      <c r="H70">
        <f>IF(Rules!$B$11=Rules!$E$11,SUM(Dealer!H15:H17),SUM(Dealer!H4:H6))</f>
        <v>0.76867556518077984</v>
      </c>
      <c r="I70">
        <f>IF(Rules!$B$11=Rules!$E$11,SUM(Dealer!I15:I17),SUM(Dealer!I4:I6))</f>
        <v>0.73264356191876234</v>
      </c>
      <c r="J70">
        <f>IF(Rules!$B$11=Rules!$E$11,SUM(Dealer!J15:J17),SUM(Dealer!J4:J6))</f>
        <v>0.46841604240622936</v>
      </c>
      <c r="K70">
        <f>IF(Rules!$B$11=Rules!$E$11,SUM(Dealer!K15:K17),SUM(Dealer!K4:K6))</f>
        <v>0.43495775366292727</v>
      </c>
    </row>
    <row r="71" spans="1:11" x14ac:dyDescent="0.25">
      <c r="A71">
        <v>20</v>
      </c>
      <c r="B71">
        <f>IF(Rules!$B$11=Rules!$E$11,SUM(Dealer!B15:B18),SUM(Dealer!B4:B7))</f>
        <v>0.54638209218554123</v>
      </c>
      <c r="C71">
        <f>IF(Rules!$B$11=Rules!$E$11,SUM(Dealer!C15:C18),SUM(Dealer!C4:C7))</f>
        <v>0.75798005972279903</v>
      </c>
      <c r="D71">
        <f>IF(Rules!$B$11=Rules!$E$11,SUM(Dealer!D15:D18),SUM(Dealer!D4:D7))</f>
        <v>0.7649717369497322</v>
      </c>
      <c r="E71">
        <f>IF(Rules!$B$11=Rules!$E$11,SUM(Dealer!E15:E18),SUM(Dealer!E4:E7))</f>
        <v>0.77228266898215236</v>
      </c>
      <c r="F71">
        <f>IF(Rules!$B$11=Rules!$E$11,SUM(Dealer!F15:F18),SUM(Dealer!F4:F7))</f>
        <v>0.77860586403751975</v>
      </c>
      <c r="G71">
        <f>IF(Rules!$B$11=Rules!$E$11,SUM(Dealer!G15:G18),SUM(Dealer!G4:G7))</f>
        <v>0.80112182632876472</v>
      </c>
      <c r="H71">
        <f>IF(Rules!$B$11=Rules!$E$11,SUM(Dealer!H15:H18),SUM(Dealer!H4:H7))</f>
        <v>0.84730093057265166</v>
      </c>
      <c r="I71">
        <f>IF(Rules!$B$11=Rules!$E$11,SUM(Dealer!I15:I18),SUM(Dealer!I4:I7))</f>
        <v>0.86121010636793238</v>
      </c>
      <c r="J71">
        <f>IF(Rules!$B$11=Rules!$E$11,SUM(Dealer!J15:J18),SUM(Dealer!J4:J7))</f>
        <v>0.81918071466135212</v>
      </c>
      <c r="K71">
        <f>IF(Rules!$B$11=Rules!$E$11,SUM(Dealer!K15:K18),SUM(Dealer!K4:K7))</f>
        <v>0.54638209218554135</v>
      </c>
    </row>
    <row r="72" spans="1:11" x14ac:dyDescent="0.25">
      <c r="A72">
        <v>21</v>
      </c>
      <c r="B72">
        <f>IF(Rules!$B$14=Rules!$D$14,1,IF(Rules!$B$11=Rules!$E$11,SUM(Dealer!B15:B19),SUM(Dealer!B4:B8)))</f>
        <v>0.65780643070815525</v>
      </c>
      <c r="C72">
        <f>IF(Rules!$B$14=Rules!$D$14,1,IF(Rules!$B$11=Rules!$E$11,SUM(Dealer!C15:C19),SUM(Dealer!C4:C8)))</f>
        <v>0.88200651549404019</v>
      </c>
      <c r="D72">
        <f>IF(Rules!$B$14=Rules!$D$14,1,IF(Rules!$B$11=Rules!$E$11,SUM(Dealer!D15:D19),SUM(Dealer!D4:D8)))</f>
        <v>0.8853003573017495</v>
      </c>
      <c r="E72">
        <f>IF(Rules!$B$14=Rules!$D$14,1,IF(Rules!$B$11=Rules!$E$11,SUM(Dealer!E15:E19),SUM(Dealer!E4:E8)))</f>
        <v>0.88876729296591961</v>
      </c>
      <c r="F72">
        <f>IF(Rules!$B$14=Rules!$D$14,1,IF(Rules!$B$11=Rules!$E$11,SUM(Dealer!F15:F19),SUM(Dealer!F4:F8)))</f>
        <v>0.89175382659528035</v>
      </c>
      <c r="G72">
        <f>IF(Rules!$B$14=Rules!$D$14,1,IF(Rules!$B$11=Rules!$E$11,SUM(Dealer!G15:G19),SUM(Dealer!G4:G8)))</f>
        <v>0.90283674384257995</v>
      </c>
      <c r="H72">
        <f>IF(Rules!$B$14=Rules!$D$14,1,IF(Rules!$B$11=Rules!$E$11,SUM(Dealer!H15:H19),SUM(Dealer!H4:H8)))</f>
        <v>0.92592629596452347</v>
      </c>
      <c r="I72">
        <f>IF(Rules!$B$14=Rules!$D$14,1,IF(Rules!$B$11=Rules!$E$11,SUM(Dealer!I15:I19),SUM(Dealer!I4:I8)))</f>
        <v>0.93060505318396625</v>
      </c>
      <c r="J72">
        <f>IF(Rules!$B$14=Rules!$D$14,1,IF(Rules!$B$11=Rules!$E$11,SUM(Dealer!J15:J19),SUM(Dealer!J4:J8)))</f>
        <v>0.93917615614724415</v>
      </c>
      <c r="K72">
        <f>IF(Rules!$B$14=Rules!$D$14,1,IF(Rules!$B$11=Rules!$E$11,SUM(Dealer!K15:K19),SUM(Dealer!K4:K8)))</f>
        <v>0.88857566147738609</v>
      </c>
    </row>
    <row r="73" spans="1:11" x14ac:dyDescent="0.25">
      <c r="A73">
        <v>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31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 t="shared" ref="B85:K85" si="23">B63</f>
        <v>0.2121090766176992</v>
      </c>
      <c r="C85">
        <f t="shared" si="23"/>
        <v>0.35360813639536137</v>
      </c>
      <c r="D85">
        <f t="shared" si="23"/>
        <v>0.37387488538214331</v>
      </c>
      <c r="E85">
        <f t="shared" si="23"/>
        <v>0.39446844550254284</v>
      </c>
      <c r="F85">
        <f t="shared" si="23"/>
        <v>0.41640366958226238</v>
      </c>
      <c r="G85">
        <f t="shared" si="23"/>
        <v>0.42315049208499778</v>
      </c>
      <c r="H85">
        <f t="shared" si="23"/>
        <v>0.26231240836153336</v>
      </c>
      <c r="I85">
        <f t="shared" si="23"/>
        <v>0.24474124225119143</v>
      </c>
      <c r="J85">
        <f t="shared" si="23"/>
        <v>0.2284251594344453</v>
      </c>
      <c r="K85">
        <f t="shared" si="23"/>
        <v>0.21210907661769923</v>
      </c>
    </row>
    <row r="86" spans="1:11" x14ac:dyDescent="0.25">
      <c r="A86">
        <v>13</v>
      </c>
      <c r="B86">
        <f t="shared" ref="B86:K86" si="24">B64</f>
        <v>0.2121090766176992</v>
      </c>
      <c r="C86">
        <f t="shared" si="24"/>
        <v>0.35360813639536137</v>
      </c>
      <c r="D86">
        <f t="shared" si="24"/>
        <v>0.37387488538214331</v>
      </c>
      <c r="E86">
        <f t="shared" si="24"/>
        <v>0.39446844550254284</v>
      </c>
      <c r="F86">
        <f t="shared" si="24"/>
        <v>0.41640366958226238</v>
      </c>
      <c r="G86">
        <f t="shared" si="24"/>
        <v>0.42315049208499778</v>
      </c>
      <c r="H86">
        <f t="shared" si="24"/>
        <v>0.26231240836153336</v>
      </c>
      <c r="I86">
        <f t="shared" si="24"/>
        <v>0.24474124225119143</v>
      </c>
      <c r="J86">
        <f t="shared" si="24"/>
        <v>0.2284251594344453</v>
      </c>
      <c r="K86">
        <f t="shared" si="24"/>
        <v>0.21210907661769923</v>
      </c>
    </row>
    <row r="87" spans="1:11" x14ac:dyDescent="0.25">
      <c r="A87">
        <v>14</v>
      </c>
      <c r="B87">
        <f t="shared" ref="B87:K87" si="25">B65</f>
        <v>0.2121090766176992</v>
      </c>
      <c r="C87">
        <f t="shared" si="25"/>
        <v>0.35360813639536137</v>
      </c>
      <c r="D87">
        <f t="shared" si="25"/>
        <v>0.37387488538214331</v>
      </c>
      <c r="E87">
        <f t="shared" si="25"/>
        <v>0.39446844550254284</v>
      </c>
      <c r="F87">
        <f t="shared" si="25"/>
        <v>0.41640366958226238</v>
      </c>
      <c r="G87">
        <f t="shared" si="25"/>
        <v>0.42315049208499778</v>
      </c>
      <c r="H87">
        <f t="shared" si="25"/>
        <v>0.26231240836153336</v>
      </c>
      <c r="I87">
        <f t="shared" si="25"/>
        <v>0.24474124225119143</v>
      </c>
      <c r="J87">
        <f t="shared" si="25"/>
        <v>0.2284251594344453</v>
      </c>
      <c r="K87">
        <f t="shared" si="25"/>
        <v>0.21210907661769923</v>
      </c>
    </row>
    <row r="88" spans="1:11" x14ac:dyDescent="0.25">
      <c r="A88">
        <v>15</v>
      </c>
      <c r="B88">
        <f t="shared" ref="B88:K88" si="26">B66</f>
        <v>0.2121090766176992</v>
      </c>
      <c r="C88">
        <f t="shared" si="26"/>
        <v>0.35360813639536137</v>
      </c>
      <c r="D88">
        <f t="shared" si="26"/>
        <v>0.37387488538214331</v>
      </c>
      <c r="E88">
        <f t="shared" si="26"/>
        <v>0.39446844550254284</v>
      </c>
      <c r="F88">
        <f t="shared" si="26"/>
        <v>0.41640366958226238</v>
      </c>
      <c r="G88">
        <f t="shared" si="26"/>
        <v>0.42315049208499778</v>
      </c>
      <c r="H88">
        <f t="shared" si="26"/>
        <v>0.26231240836153336</v>
      </c>
      <c r="I88">
        <f t="shared" si="26"/>
        <v>0.24474124225119143</v>
      </c>
      <c r="J88">
        <f t="shared" si="26"/>
        <v>0.2284251594344453</v>
      </c>
      <c r="K88">
        <f t="shared" si="26"/>
        <v>0.21210907661769923</v>
      </c>
    </row>
    <row r="89" spans="1:11" x14ac:dyDescent="0.25">
      <c r="A89">
        <v>16</v>
      </c>
      <c r="B89">
        <f t="shared" ref="B89:K89" si="27">B67</f>
        <v>0.2121090766176992</v>
      </c>
      <c r="C89">
        <f t="shared" si="27"/>
        <v>0.35360813639536137</v>
      </c>
      <c r="D89">
        <f t="shared" si="27"/>
        <v>0.37387488538214331</v>
      </c>
      <c r="E89">
        <f t="shared" si="27"/>
        <v>0.39446844550254284</v>
      </c>
      <c r="F89">
        <f t="shared" si="27"/>
        <v>0.41640366958226238</v>
      </c>
      <c r="G89">
        <f t="shared" si="27"/>
        <v>0.42315049208499778</v>
      </c>
      <c r="H89">
        <f t="shared" si="27"/>
        <v>0.26231240836153336</v>
      </c>
      <c r="I89">
        <f t="shared" si="27"/>
        <v>0.24474124225119143</v>
      </c>
      <c r="J89">
        <f t="shared" si="27"/>
        <v>0.2284251594344453</v>
      </c>
      <c r="K89">
        <f t="shared" si="27"/>
        <v>0.21210907661769923</v>
      </c>
    </row>
    <row r="90" spans="1:11" x14ac:dyDescent="0.25">
      <c r="A90">
        <v>17</v>
      </c>
      <c r="B90">
        <f t="shared" ref="B90:K90" si="28">B68</f>
        <v>0.2121090766176992</v>
      </c>
      <c r="C90">
        <f t="shared" si="28"/>
        <v>0.35360813639536137</v>
      </c>
      <c r="D90">
        <f t="shared" si="28"/>
        <v>0.37387488538214331</v>
      </c>
      <c r="E90">
        <f t="shared" si="28"/>
        <v>0.39446844550254284</v>
      </c>
      <c r="F90">
        <f t="shared" si="28"/>
        <v>0.41640366958226238</v>
      </c>
      <c r="G90">
        <f t="shared" si="28"/>
        <v>0.42315049208499778</v>
      </c>
      <c r="H90">
        <f t="shared" si="28"/>
        <v>0.26231240836153336</v>
      </c>
      <c r="I90">
        <f t="shared" si="28"/>
        <v>0.24474124225119143</v>
      </c>
      <c r="J90">
        <f t="shared" si="28"/>
        <v>0.2284251594344453</v>
      </c>
      <c r="K90">
        <f t="shared" si="28"/>
        <v>0.21210907661769923</v>
      </c>
    </row>
    <row r="91" spans="1:11" x14ac:dyDescent="0.25">
      <c r="A91">
        <v>18</v>
      </c>
      <c r="B91">
        <f t="shared" ref="B91:K91" si="29">B69</f>
        <v>0.3235334151403132</v>
      </c>
      <c r="C91">
        <f t="shared" si="29"/>
        <v>0.4934172759230967</v>
      </c>
      <c r="D91">
        <f t="shared" si="29"/>
        <v>0.50890887319328326</v>
      </c>
      <c r="E91">
        <f t="shared" si="29"/>
        <v>0.52495818135214112</v>
      </c>
      <c r="F91">
        <f t="shared" si="29"/>
        <v>0.53865495485281323</v>
      </c>
      <c r="G91">
        <f t="shared" si="29"/>
        <v>0.58858866858834413</v>
      </c>
      <c r="H91">
        <f t="shared" si="29"/>
        <v>0.63087860215577196</v>
      </c>
      <c r="I91">
        <f t="shared" si="29"/>
        <v>0.37330778670036147</v>
      </c>
      <c r="J91">
        <f t="shared" si="29"/>
        <v>0.34842060092033733</v>
      </c>
      <c r="K91">
        <f t="shared" si="29"/>
        <v>0.32353341514031325</v>
      </c>
    </row>
    <row r="92" spans="1:11" x14ac:dyDescent="0.25">
      <c r="A92">
        <v>19</v>
      </c>
      <c r="B92">
        <f t="shared" ref="B92:K92" si="30">B70</f>
        <v>0.43495775366292722</v>
      </c>
      <c r="C92">
        <f t="shared" si="30"/>
        <v>0.62832462629779118</v>
      </c>
      <c r="D92">
        <f t="shared" si="30"/>
        <v>0.63939119964802815</v>
      </c>
      <c r="E92">
        <f t="shared" si="30"/>
        <v>0.65089625584534427</v>
      </c>
      <c r="F92">
        <f t="shared" si="30"/>
        <v>0.66090624012336407</v>
      </c>
      <c r="G92">
        <f t="shared" si="30"/>
        <v>0.69485524745855443</v>
      </c>
      <c r="H92">
        <f t="shared" si="30"/>
        <v>0.76867556518077984</v>
      </c>
      <c r="I92">
        <f t="shared" si="30"/>
        <v>0.73264356191876234</v>
      </c>
      <c r="J92">
        <f t="shared" si="30"/>
        <v>0.46841604240622936</v>
      </c>
      <c r="K92">
        <f t="shared" si="30"/>
        <v>0.43495775366292727</v>
      </c>
    </row>
    <row r="93" spans="1:11" x14ac:dyDescent="0.25">
      <c r="A93">
        <v>20</v>
      </c>
      <c r="B93">
        <f t="shared" ref="B93:K93" si="31">B71</f>
        <v>0.54638209218554123</v>
      </c>
      <c r="C93">
        <f t="shared" si="31"/>
        <v>0.75798005972279903</v>
      </c>
      <c r="D93">
        <f t="shared" si="31"/>
        <v>0.7649717369497322</v>
      </c>
      <c r="E93">
        <f t="shared" si="31"/>
        <v>0.77228266898215236</v>
      </c>
      <c r="F93">
        <f t="shared" si="31"/>
        <v>0.77860586403751975</v>
      </c>
      <c r="G93">
        <f t="shared" si="31"/>
        <v>0.80112182632876472</v>
      </c>
      <c r="H93">
        <f t="shared" si="31"/>
        <v>0.84730093057265166</v>
      </c>
      <c r="I93">
        <f t="shared" si="31"/>
        <v>0.86121010636793238</v>
      </c>
      <c r="J93">
        <f t="shared" si="31"/>
        <v>0.81918071466135212</v>
      </c>
      <c r="K93">
        <f t="shared" si="31"/>
        <v>0.54638209218554135</v>
      </c>
    </row>
    <row r="94" spans="1:11" x14ac:dyDescent="0.25">
      <c r="A94">
        <v>21</v>
      </c>
      <c r="B94">
        <f t="shared" ref="B94:K94" si="32">B72</f>
        <v>0.65780643070815525</v>
      </c>
      <c r="C94">
        <f t="shared" si="32"/>
        <v>0.88200651549404019</v>
      </c>
      <c r="D94">
        <f t="shared" si="32"/>
        <v>0.8853003573017495</v>
      </c>
      <c r="E94">
        <f t="shared" si="32"/>
        <v>0.88876729296591961</v>
      </c>
      <c r="F94">
        <f t="shared" si="32"/>
        <v>0.89175382659528035</v>
      </c>
      <c r="G94">
        <f t="shared" si="32"/>
        <v>0.90283674384257995</v>
      </c>
      <c r="H94">
        <f t="shared" si="32"/>
        <v>0.92592629596452347</v>
      </c>
      <c r="I94">
        <f t="shared" si="32"/>
        <v>0.93060505318396625</v>
      </c>
      <c r="J94">
        <f t="shared" si="32"/>
        <v>0.93917615614724415</v>
      </c>
      <c r="K94">
        <f t="shared" si="32"/>
        <v>0.88857566147738609</v>
      </c>
    </row>
    <row r="95" spans="1:11" x14ac:dyDescent="0.25">
      <c r="A95">
        <v>22</v>
      </c>
      <c r="B95">
        <f>B63</f>
        <v>0.2121090766176992</v>
      </c>
      <c r="C95">
        <f t="shared" ref="C95:K95" si="33">C63</f>
        <v>0.35360813639536137</v>
      </c>
      <c r="D95">
        <f t="shared" si="33"/>
        <v>0.37387488538214331</v>
      </c>
      <c r="E95">
        <f t="shared" si="33"/>
        <v>0.39446844550254284</v>
      </c>
      <c r="F95">
        <f t="shared" si="33"/>
        <v>0.41640366958226238</v>
      </c>
      <c r="G95">
        <f t="shared" si="33"/>
        <v>0.42315049208499778</v>
      </c>
      <c r="H95">
        <f t="shared" si="33"/>
        <v>0.26231240836153336</v>
      </c>
      <c r="I95">
        <f t="shared" si="33"/>
        <v>0.24474124225119143</v>
      </c>
      <c r="J95">
        <f t="shared" si="33"/>
        <v>0.2284251594344453</v>
      </c>
      <c r="K95">
        <f t="shared" si="33"/>
        <v>0.21210907661769923</v>
      </c>
    </row>
    <row r="96" spans="1:11" x14ac:dyDescent="0.25">
      <c r="A96">
        <v>23</v>
      </c>
      <c r="B96">
        <f t="shared" ref="B96:K96" si="34">B64</f>
        <v>0.2121090766176992</v>
      </c>
      <c r="C96">
        <f t="shared" si="34"/>
        <v>0.35360813639536137</v>
      </c>
      <c r="D96">
        <f t="shared" si="34"/>
        <v>0.37387488538214331</v>
      </c>
      <c r="E96">
        <f t="shared" si="34"/>
        <v>0.39446844550254284</v>
      </c>
      <c r="F96">
        <f t="shared" si="34"/>
        <v>0.41640366958226238</v>
      </c>
      <c r="G96">
        <f t="shared" si="34"/>
        <v>0.42315049208499778</v>
      </c>
      <c r="H96">
        <f t="shared" si="34"/>
        <v>0.26231240836153336</v>
      </c>
      <c r="I96">
        <f t="shared" si="34"/>
        <v>0.24474124225119143</v>
      </c>
      <c r="J96">
        <f t="shared" si="34"/>
        <v>0.2284251594344453</v>
      </c>
      <c r="K96">
        <f t="shared" si="34"/>
        <v>0.21210907661769923</v>
      </c>
    </row>
    <row r="97" spans="1:11" x14ac:dyDescent="0.25">
      <c r="A97">
        <v>24</v>
      </c>
      <c r="B97">
        <f t="shared" ref="B97:K97" si="35">B65</f>
        <v>0.2121090766176992</v>
      </c>
      <c r="C97">
        <f t="shared" si="35"/>
        <v>0.35360813639536137</v>
      </c>
      <c r="D97">
        <f t="shared" si="35"/>
        <v>0.37387488538214331</v>
      </c>
      <c r="E97">
        <f t="shared" si="35"/>
        <v>0.39446844550254284</v>
      </c>
      <c r="F97">
        <f t="shared" si="35"/>
        <v>0.41640366958226238</v>
      </c>
      <c r="G97">
        <f t="shared" si="35"/>
        <v>0.42315049208499778</v>
      </c>
      <c r="H97">
        <f t="shared" si="35"/>
        <v>0.26231240836153336</v>
      </c>
      <c r="I97">
        <f t="shared" si="35"/>
        <v>0.24474124225119143</v>
      </c>
      <c r="J97">
        <f t="shared" si="35"/>
        <v>0.2284251594344453</v>
      </c>
      <c r="K97">
        <f t="shared" si="35"/>
        <v>0.21210907661769923</v>
      </c>
    </row>
    <row r="98" spans="1:11" x14ac:dyDescent="0.25">
      <c r="A98">
        <v>25</v>
      </c>
      <c r="B98">
        <f t="shared" ref="B98:K98" si="36">B66</f>
        <v>0.2121090766176992</v>
      </c>
      <c r="C98">
        <f t="shared" si="36"/>
        <v>0.35360813639536137</v>
      </c>
      <c r="D98">
        <f t="shared" si="36"/>
        <v>0.37387488538214331</v>
      </c>
      <c r="E98">
        <f t="shared" si="36"/>
        <v>0.39446844550254284</v>
      </c>
      <c r="F98">
        <f t="shared" si="36"/>
        <v>0.41640366958226238</v>
      </c>
      <c r="G98">
        <f t="shared" si="36"/>
        <v>0.42315049208499778</v>
      </c>
      <c r="H98">
        <f t="shared" si="36"/>
        <v>0.26231240836153336</v>
      </c>
      <c r="I98">
        <f t="shared" si="36"/>
        <v>0.24474124225119143</v>
      </c>
      <c r="J98">
        <f t="shared" si="36"/>
        <v>0.2284251594344453</v>
      </c>
      <c r="K98">
        <f t="shared" si="36"/>
        <v>0.21210907661769923</v>
      </c>
    </row>
    <row r="99" spans="1:11" x14ac:dyDescent="0.25">
      <c r="A99">
        <v>26</v>
      </c>
      <c r="B99">
        <f t="shared" ref="B99:K99" si="37">B67</f>
        <v>0.2121090766176992</v>
      </c>
      <c r="C99">
        <f t="shared" si="37"/>
        <v>0.35360813639536137</v>
      </c>
      <c r="D99">
        <f t="shared" si="37"/>
        <v>0.37387488538214331</v>
      </c>
      <c r="E99">
        <f t="shared" si="37"/>
        <v>0.39446844550254284</v>
      </c>
      <c r="F99">
        <f t="shared" si="37"/>
        <v>0.41640366958226238</v>
      </c>
      <c r="G99">
        <f t="shared" si="37"/>
        <v>0.42315049208499778</v>
      </c>
      <c r="H99">
        <f t="shared" si="37"/>
        <v>0.26231240836153336</v>
      </c>
      <c r="I99">
        <f t="shared" si="37"/>
        <v>0.24474124225119143</v>
      </c>
      <c r="J99">
        <f t="shared" si="37"/>
        <v>0.2284251594344453</v>
      </c>
      <c r="K99">
        <f t="shared" si="37"/>
        <v>0.21210907661769923</v>
      </c>
    </row>
    <row r="100" spans="1:11" x14ac:dyDescent="0.25">
      <c r="A100">
        <v>27</v>
      </c>
      <c r="B100">
        <f t="shared" ref="B100:K100" si="38">B68</f>
        <v>0.2121090766176992</v>
      </c>
      <c r="C100">
        <f t="shared" si="38"/>
        <v>0.35360813639536137</v>
      </c>
      <c r="D100">
        <f t="shared" si="38"/>
        <v>0.37387488538214331</v>
      </c>
      <c r="E100">
        <f t="shared" si="38"/>
        <v>0.39446844550254284</v>
      </c>
      <c r="F100">
        <f t="shared" si="38"/>
        <v>0.41640366958226238</v>
      </c>
      <c r="G100">
        <f t="shared" si="38"/>
        <v>0.42315049208499778</v>
      </c>
      <c r="H100">
        <f t="shared" si="38"/>
        <v>0.26231240836153336</v>
      </c>
      <c r="I100">
        <f t="shared" si="38"/>
        <v>0.24474124225119143</v>
      </c>
      <c r="J100">
        <f t="shared" si="38"/>
        <v>0.2284251594344453</v>
      </c>
      <c r="K100">
        <f t="shared" si="38"/>
        <v>0.21210907661769923</v>
      </c>
    </row>
    <row r="101" spans="1:11" x14ac:dyDescent="0.25">
      <c r="A101">
        <v>28</v>
      </c>
      <c r="B101">
        <f t="shared" ref="B101:K101" si="39">B69</f>
        <v>0.3235334151403132</v>
      </c>
      <c r="C101">
        <f t="shared" si="39"/>
        <v>0.4934172759230967</v>
      </c>
      <c r="D101">
        <f t="shared" si="39"/>
        <v>0.50890887319328326</v>
      </c>
      <c r="E101">
        <f t="shared" si="39"/>
        <v>0.52495818135214112</v>
      </c>
      <c r="F101">
        <f t="shared" si="39"/>
        <v>0.53865495485281323</v>
      </c>
      <c r="G101">
        <f t="shared" si="39"/>
        <v>0.58858866858834413</v>
      </c>
      <c r="H101">
        <f t="shared" si="39"/>
        <v>0.63087860215577196</v>
      </c>
      <c r="I101">
        <f t="shared" si="39"/>
        <v>0.37330778670036147</v>
      </c>
      <c r="J101">
        <f t="shared" si="39"/>
        <v>0.34842060092033733</v>
      </c>
      <c r="K101">
        <f t="shared" si="39"/>
        <v>0.32353341514031325</v>
      </c>
    </row>
    <row r="102" spans="1:11" x14ac:dyDescent="0.25">
      <c r="A102">
        <v>29</v>
      </c>
      <c r="B102">
        <f t="shared" ref="B102:K102" si="40">B70</f>
        <v>0.43495775366292722</v>
      </c>
      <c r="C102">
        <f t="shared" si="40"/>
        <v>0.62832462629779118</v>
      </c>
      <c r="D102">
        <f t="shared" si="40"/>
        <v>0.63939119964802815</v>
      </c>
      <c r="E102">
        <f t="shared" si="40"/>
        <v>0.65089625584534427</v>
      </c>
      <c r="F102">
        <f t="shared" si="40"/>
        <v>0.66090624012336407</v>
      </c>
      <c r="G102">
        <f t="shared" si="40"/>
        <v>0.69485524745855443</v>
      </c>
      <c r="H102">
        <f t="shared" si="40"/>
        <v>0.76867556518077984</v>
      </c>
      <c r="I102">
        <f t="shared" si="40"/>
        <v>0.73264356191876234</v>
      </c>
      <c r="J102">
        <f t="shared" si="40"/>
        <v>0.46841604240622936</v>
      </c>
      <c r="K102">
        <f t="shared" si="40"/>
        <v>0.43495775366292727</v>
      </c>
    </row>
    <row r="103" spans="1:11" x14ac:dyDescent="0.25">
      <c r="A103">
        <v>30</v>
      </c>
      <c r="B103">
        <f t="shared" ref="B103:K103" si="41">B71</f>
        <v>0.54638209218554123</v>
      </c>
      <c r="C103">
        <f t="shared" si="41"/>
        <v>0.75798005972279903</v>
      </c>
      <c r="D103">
        <f t="shared" si="41"/>
        <v>0.7649717369497322</v>
      </c>
      <c r="E103">
        <f t="shared" si="41"/>
        <v>0.77228266898215236</v>
      </c>
      <c r="F103">
        <f t="shared" si="41"/>
        <v>0.77860586403751975</v>
      </c>
      <c r="G103">
        <f t="shared" si="41"/>
        <v>0.80112182632876472</v>
      </c>
      <c r="H103">
        <f t="shared" si="41"/>
        <v>0.84730093057265166</v>
      </c>
      <c r="I103">
        <f t="shared" si="41"/>
        <v>0.86121010636793238</v>
      </c>
      <c r="J103">
        <f t="shared" si="41"/>
        <v>0.81918071466135212</v>
      </c>
      <c r="K103">
        <f t="shared" si="41"/>
        <v>0.54638209218554135</v>
      </c>
    </row>
    <row r="104" spans="1:11" x14ac:dyDescent="0.25">
      <c r="A104">
        <v>31</v>
      </c>
      <c r="B104">
        <f t="shared" ref="B104:K104" si="42">B72</f>
        <v>0.65780643070815525</v>
      </c>
      <c r="C104">
        <f t="shared" si="42"/>
        <v>0.88200651549404019</v>
      </c>
      <c r="D104">
        <f t="shared" si="42"/>
        <v>0.8853003573017495</v>
      </c>
      <c r="E104">
        <f t="shared" si="42"/>
        <v>0.88876729296591961</v>
      </c>
      <c r="F104">
        <f t="shared" si="42"/>
        <v>0.89175382659528035</v>
      </c>
      <c r="G104">
        <f t="shared" si="42"/>
        <v>0.90283674384257995</v>
      </c>
      <c r="H104">
        <f t="shared" si="42"/>
        <v>0.92592629596452347</v>
      </c>
      <c r="I104">
        <f t="shared" si="42"/>
        <v>0.93060505318396625</v>
      </c>
      <c r="J104">
        <f t="shared" si="42"/>
        <v>0.93917615614724415</v>
      </c>
      <c r="K104">
        <f t="shared" si="42"/>
        <v>0.88857566147738609</v>
      </c>
    </row>
    <row r="105" spans="1:11" x14ac:dyDescent="0.25">
      <c r="A105" s="526" t="s">
        <v>130</v>
      </c>
      <c r="B105" s="526"/>
      <c r="C105" s="526"/>
      <c r="D105" s="526"/>
      <c r="E105" s="526"/>
      <c r="F105" s="526"/>
      <c r="G105" s="526"/>
      <c r="H105" s="526"/>
      <c r="I105" s="526"/>
      <c r="J105" s="526"/>
      <c r="K105" s="526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IF(Rules!$B$11=Rules!$E$11,-SUM(Dealer!$B$16:$B$20),-SUM(Dealer!$B$5:$B$9))</f>
        <v>-0.78789092338230082</v>
      </c>
      <c r="C107">
        <f>IF(Rules!$B$11=Rules!$E$11,-SUM(Dealer!$B$16:$B$20),-SUM(Dealer!$B$5:$B$9))</f>
        <v>-0.78789092338230082</v>
      </c>
      <c r="D107">
        <f>IF(Rules!$B$11=Rules!$E$11,-SUM(Dealer!$B$16:$B$20),-SUM(Dealer!$B$5:$B$9))</f>
        <v>-0.78789092338230082</v>
      </c>
      <c r="E107">
        <f>IF(Rules!$B$11=Rules!$E$11,-SUM(Dealer!$B$16:$B$20),-SUM(Dealer!$B$5:$B$9))</f>
        <v>-0.78789092338230082</v>
      </c>
      <c r="F107">
        <f>IF(Rules!$B$11=Rules!$E$11,-SUM(Dealer!$B$16:$B$20),-SUM(Dealer!$B$5:$B$9))</f>
        <v>-0.78789092338230082</v>
      </c>
      <c r="G107">
        <f>IF(Rules!$B$11=Rules!$E$11,-SUM(Dealer!$B$16:$B$20),-SUM(Dealer!$B$5:$B$9))</f>
        <v>-0.78789092338230082</v>
      </c>
      <c r="H107">
        <f>IF(Rules!$B$11=Rules!$E$11,-SUM(Dealer!$B$16:$B$20),-SUM(Dealer!$B$5:$B$9))</f>
        <v>-0.78789092338230082</v>
      </c>
      <c r="I107">
        <f>IF(Rules!$B$11=Rules!$E$11,-SUM(Dealer!$B$16:$B$20),-SUM(Dealer!$B$5:$B$9))</f>
        <v>-0.78789092338230082</v>
      </c>
      <c r="J107">
        <f>IF(Rules!$B$11=Rules!$E$11,-SUM(Dealer!$B$16:$B$20),-SUM(Dealer!$B$5:$B$9))</f>
        <v>-0.78789092338230082</v>
      </c>
      <c r="K107">
        <f>IF(Rules!$B$11=Rules!$E$11,-SUM(Dealer!$B$16:$B$20),-SUM(Dealer!$B$5:$B$9))</f>
        <v>-0.78789092338230082</v>
      </c>
    </row>
    <row r="108" spans="1:11" x14ac:dyDescent="0.25">
      <c r="A108">
        <v>5</v>
      </c>
      <c r="B108">
        <f t="shared" ref="B108:K119" si="43">B107</f>
        <v>-0.78789092338230082</v>
      </c>
      <c r="C108">
        <f t="shared" si="43"/>
        <v>-0.78789092338230082</v>
      </c>
      <c r="D108">
        <f t="shared" si="43"/>
        <v>-0.78789092338230082</v>
      </c>
      <c r="E108">
        <f t="shared" si="43"/>
        <v>-0.78789092338230082</v>
      </c>
      <c r="F108">
        <f t="shared" si="43"/>
        <v>-0.78789092338230082</v>
      </c>
      <c r="G108">
        <f t="shared" si="43"/>
        <v>-0.78789092338230082</v>
      </c>
      <c r="H108">
        <f t="shared" si="43"/>
        <v>-0.78789092338230082</v>
      </c>
      <c r="I108">
        <f t="shared" si="43"/>
        <v>-0.78789092338230082</v>
      </c>
      <c r="J108">
        <f t="shared" si="43"/>
        <v>-0.78789092338230082</v>
      </c>
      <c r="K108">
        <f t="shared" si="43"/>
        <v>-0.78789092338230082</v>
      </c>
    </row>
    <row r="109" spans="1:11" x14ac:dyDescent="0.25">
      <c r="A109">
        <v>6</v>
      </c>
      <c r="B109">
        <f t="shared" si="43"/>
        <v>-0.78789092338230082</v>
      </c>
      <c r="C109">
        <f t="shared" si="43"/>
        <v>-0.78789092338230082</v>
      </c>
      <c r="D109">
        <f t="shared" si="43"/>
        <v>-0.78789092338230082</v>
      </c>
      <c r="E109">
        <f t="shared" si="43"/>
        <v>-0.78789092338230082</v>
      </c>
      <c r="F109">
        <f t="shared" si="43"/>
        <v>-0.78789092338230082</v>
      </c>
      <c r="G109">
        <f t="shared" si="43"/>
        <v>-0.78789092338230082</v>
      </c>
      <c r="H109">
        <f t="shared" si="43"/>
        <v>-0.78789092338230082</v>
      </c>
      <c r="I109">
        <f t="shared" si="43"/>
        <v>-0.78789092338230082</v>
      </c>
      <c r="J109">
        <f t="shared" si="43"/>
        <v>-0.78789092338230082</v>
      </c>
      <c r="K109">
        <f t="shared" si="43"/>
        <v>-0.78789092338230082</v>
      </c>
    </row>
    <row r="110" spans="1:11" x14ac:dyDescent="0.25">
      <c r="A110">
        <v>7</v>
      </c>
      <c r="B110">
        <f t="shared" si="43"/>
        <v>-0.78789092338230082</v>
      </c>
      <c r="C110">
        <f t="shared" si="43"/>
        <v>-0.78789092338230082</v>
      </c>
      <c r="D110">
        <f t="shared" si="43"/>
        <v>-0.78789092338230082</v>
      </c>
      <c r="E110">
        <f t="shared" si="43"/>
        <v>-0.78789092338230082</v>
      </c>
      <c r="F110">
        <f t="shared" si="43"/>
        <v>-0.78789092338230082</v>
      </c>
      <c r="G110">
        <f t="shared" si="43"/>
        <v>-0.78789092338230082</v>
      </c>
      <c r="H110">
        <f t="shared" si="43"/>
        <v>-0.78789092338230082</v>
      </c>
      <c r="I110">
        <f t="shared" si="43"/>
        <v>-0.78789092338230082</v>
      </c>
      <c r="J110">
        <f t="shared" si="43"/>
        <v>-0.78789092338230082</v>
      </c>
      <c r="K110">
        <f t="shared" si="43"/>
        <v>-0.78789092338230082</v>
      </c>
    </row>
    <row r="111" spans="1:11" x14ac:dyDescent="0.25">
      <c r="A111">
        <v>8</v>
      </c>
      <c r="B111">
        <f t="shared" si="43"/>
        <v>-0.78789092338230082</v>
      </c>
      <c r="C111">
        <f t="shared" si="43"/>
        <v>-0.78789092338230082</v>
      </c>
      <c r="D111">
        <f t="shared" si="43"/>
        <v>-0.78789092338230082</v>
      </c>
      <c r="E111">
        <f t="shared" si="43"/>
        <v>-0.78789092338230082</v>
      </c>
      <c r="F111">
        <f t="shared" si="43"/>
        <v>-0.78789092338230082</v>
      </c>
      <c r="G111">
        <f t="shared" si="43"/>
        <v>-0.78789092338230082</v>
      </c>
      <c r="H111">
        <f t="shared" si="43"/>
        <v>-0.78789092338230082</v>
      </c>
      <c r="I111">
        <f t="shared" si="43"/>
        <v>-0.78789092338230082</v>
      </c>
      <c r="J111">
        <f t="shared" si="43"/>
        <v>-0.78789092338230082</v>
      </c>
      <c r="K111">
        <f t="shared" si="43"/>
        <v>-0.78789092338230082</v>
      </c>
    </row>
    <row r="112" spans="1:11" x14ac:dyDescent="0.25">
      <c r="A112">
        <v>9</v>
      </c>
      <c r="B112">
        <f t="shared" si="43"/>
        <v>-0.78789092338230082</v>
      </c>
      <c r="C112">
        <f t="shared" si="43"/>
        <v>-0.78789092338230082</v>
      </c>
      <c r="D112">
        <f t="shared" si="43"/>
        <v>-0.78789092338230082</v>
      </c>
      <c r="E112">
        <f t="shared" si="43"/>
        <v>-0.78789092338230082</v>
      </c>
      <c r="F112">
        <f t="shared" si="43"/>
        <v>-0.78789092338230082</v>
      </c>
      <c r="G112">
        <f t="shared" si="43"/>
        <v>-0.78789092338230082</v>
      </c>
      <c r="H112">
        <f t="shared" si="43"/>
        <v>-0.78789092338230082</v>
      </c>
      <c r="I112">
        <f t="shared" si="43"/>
        <v>-0.78789092338230082</v>
      </c>
      <c r="J112">
        <f t="shared" si="43"/>
        <v>-0.78789092338230082</v>
      </c>
      <c r="K112">
        <f t="shared" si="43"/>
        <v>-0.78789092338230082</v>
      </c>
    </row>
    <row r="113" spans="1:11" x14ac:dyDescent="0.25">
      <c r="A113">
        <v>10</v>
      </c>
      <c r="B113">
        <f t="shared" si="43"/>
        <v>-0.78789092338230082</v>
      </c>
      <c r="C113">
        <f t="shared" si="43"/>
        <v>-0.78789092338230082</v>
      </c>
      <c r="D113">
        <f t="shared" si="43"/>
        <v>-0.78789092338230082</v>
      </c>
      <c r="E113">
        <f t="shared" si="43"/>
        <v>-0.78789092338230082</v>
      </c>
      <c r="F113">
        <f t="shared" si="43"/>
        <v>-0.78789092338230082</v>
      </c>
      <c r="G113">
        <f t="shared" si="43"/>
        <v>-0.78789092338230082</v>
      </c>
      <c r="H113">
        <f t="shared" si="43"/>
        <v>-0.78789092338230082</v>
      </c>
      <c r="I113">
        <f t="shared" si="43"/>
        <v>-0.78789092338230082</v>
      </c>
      <c r="J113">
        <f t="shared" si="43"/>
        <v>-0.78789092338230082</v>
      </c>
      <c r="K113">
        <f t="shared" si="43"/>
        <v>-0.78789092338230082</v>
      </c>
    </row>
    <row r="114" spans="1:11" x14ac:dyDescent="0.25">
      <c r="A114">
        <v>11</v>
      </c>
      <c r="B114">
        <f t="shared" si="43"/>
        <v>-0.78789092338230082</v>
      </c>
      <c r="C114">
        <f t="shared" si="43"/>
        <v>-0.78789092338230082</v>
      </c>
      <c r="D114">
        <f t="shared" si="43"/>
        <v>-0.78789092338230082</v>
      </c>
      <c r="E114">
        <f t="shared" si="43"/>
        <v>-0.78789092338230082</v>
      </c>
      <c r="F114">
        <f t="shared" si="43"/>
        <v>-0.78789092338230082</v>
      </c>
      <c r="G114">
        <f t="shared" si="43"/>
        <v>-0.78789092338230082</v>
      </c>
      <c r="H114">
        <f t="shared" si="43"/>
        <v>-0.78789092338230082</v>
      </c>
      <c r="I114">
        <f t="shared" si="43"/>
        <v>-0.78789092338230082</v>
      </c>
      <c r="J114">
        <f t="shared" si="43"/>
        <v>-0.78789092338230082</v>
      </c>
      <c r="K114">
        <f t="shared" si="43"/>
        <v>-0.78789092338230082</v>
      </c>
    </row>
    <row r="115" spans="1:11" x14ac:dyDescent="0.25">
      <c r="A115">
        <v>12</v>
      </c>
      <c r="B115">
        <f t="shared" si="43"/>
        <v>-0.78789092338230082</v>
      </c>
      <c r="C115">
        <f t="shared" si="43"/>
        <v>-0.78789092338230082</v>
      </c>
      <c r="D115">
        <f t="shared" si="43"/>
        <v>-0.78789092338230082</v>
      </c>
      <c r="E115">
        <f t="shared" si="43"/>
        <v>-0.78789092338230082</v>
      </c>
      <c r="F115">
        <f t="shared" si="43"/>
        <v>-0.78789092338230082</v>
      </c>
      <c r="G115">
        <f t="shared" si="43"/>
        <v>-0.78789092338230082</v>
      </c>
      <c r="H115">
        <f t="shared" si="43"/>
        <v>-0.78789092338230082</v>
      </c>
      <c r="I115">
        <f t="shared" si="43"/>
        <v>-0.78789092338230082</v>
      </c>
      <c r="J115">
        <f t="shared" si="43"/>
        <v>-0.78789092338230082</v>
      </c>
      <c r="K115">
        <f t="shared" si="43"/>
        <v>-0.78789092338230082</v>
      </c>
    </row>
    <row r="116" spans="1:11" x14ac:dyDescent="0.25">
      <c r="A116">
        <v>13</v>
      </c>
      <c r="B116">
        <f t="shared" si="43"/>
        <v>-0.78789092338230082</v>
      </c>
      <c r="C116">
        <f t="shared" si="43"/>
        <v>-0.78789092338230082</v>
      </c>
      <c r="D116">
        <f t="shared" si="43"/>
        <v>-0.78789092338230082</v>
      </c>
      <c r="E116">
        <f t="shared" si="43"/>
        <v>-0.78789092338230082</v>
      </c>
      <c r="F116">
        <f t="shared" si="43"/>
        <v>-0.78789092338230082</v>
      </c>
      <c r="G116">
        <f t="shared" si="43"/>
        <v>-0.78789092338230082</v>
      </c>
      <c r="H116">
        <f t="shared" si="43"/>
        <v>-0.78789092338230082</v>
      </c>
      <c r="I116">
        <f t="shared" si="43"/>
        <v>-0.78789092338230082</v>
      </c>
      <c r="J116">
        <f t="shared" si="43"/>
        <v>-0.78789092338230082</v>
      </c>
      <c r="K116">
        <f t="shared" si="43"/>
        <v>-0.78789092338230082</v>
      </c>
    </row>
    <row r="117" spans="1:11" x14ac:dyDescent="0.25">
      <c r="A117">
        <v>14</v>
      </c>
      <c r="B117">
        <f t="shared" si="43"/>
        <v>-0.78789092338230082</v>
      </c>
      <c r="C117">
        <f t="shared" si="43"/>
        <v>-0.78789092338230082</v>
      </c>
      <c r="D117">
        <f t="shared" si="43"/>
        <v>-0.78789092338230082</v>
      </c>
      <c r="E117">
        <f t="shared" si="43"/>
        <v>-0.78789092338230082</v>
      </c>
      <c r="F117">
        <f t="shared" si="43"/>
        <v>-0.78789092338230082</v>
      </c>
      <c r="G117">
        <f t="shared" si="43"/>
        <v>-0.78789092338230082</v>
      </c>
      <c r="H117">
        <f t="shared" si="43"/>
        <v>-0.78789092338230082</v>
      </c>
      <c r="I117">
        <f t="shared" si="43"/>
        <v>-0.78789092338230082</v>
      </c>
      <c r="J117">
        <f t="shared" si="43"/>
        <v>-0.78789092338230082</v>
      </c>
      <c r="K117">
        <f t="shared" si="43"/>
        <v>-0.78789092338230082</v>
      </c>
    </row>
    <row r="118" spans="1:11" x14ac:dyDescent="0.25">
      <c r="A118">
        <v>15</v>
      </c>
      <c r="B118">
        <f t="shared" si="43"/>
        <v>-0.78789092338230082</v>
      </c>
      <c r="C118">
        <f t="shared" si="43"/>
        <v>-0.78789092338230082</v>
      </c>
      <c r="D118">
        <f t="shared" si="43"/>
        <v>-0.78789092338230082</v>
      </c>
      <c r="E118">
        <f t="shared" si="43"/>
        <v>-0.78789092338230082</v>
      </c>
      <c r="F118">
        <f t="shared" si="43"/>
        <v>-0.78789092338230082</v>
      </c>
      <c r="G118">
        <f t="shared" si="43"/>
        <v>-0.78789092338230082</v>
      </c>
      <c r="H118">
        <f t="shared" si="43"/>
        <v>-0.78789092338230082</v>
      </c>
      <c r="I118">
        <f t="shared" si="43"/>
        <v>-0.78789092338230082</v>
      </c>
      <c r="J118">
        <f t="shared" si="43"/>
        <v>-0.78789092338230082</v>
      </c>
      <c r="K118">
        <f t="shared" si="43"/>
        <v>-0.78789092338230082</v>
      </c>
    </row>
    <row r="119" spans="1:11" x14ac:dyDescent="0.25">
      <c r="A119">
        <v>16</v>
      </c>
      <c r="B119">
        <f t="shared" si="43"/>
        <v>-0.78789092338230082</v>
      </c>
      <c r="C119">
        <f t="shared" si="43"/>
        <v>-0.78789092338230082</v>
      </c>
      <c r="D119">
        <f t="shared" si="43"/>
        <v>-0.78789092338230082</v>
      </c>
      <c r="E119">
        <f t="shared" si="43"/>
        <v>-0.78789092338230082</v>
      </c>
      <c r="F119">
        <f t="shared" si="43"/>
        <v>-0.78789092338230082</v>
      </c>
      <c r="G119">
        <f t="shared" si="43"/>
        <v>-0.78789092338230082</v>
      </c>
      <c r="H119">
        <f t="shared" si="43"/>
        <v>-0.78789092338230082</v>
      </c>
      <c r="I119">
        <f t="shared" si="43"/>
        <v>-0.78789092338230082</v>
      </c>
      <c r="J119">
        <f t="shared" si="43"/>
        <v>-0.78789092338230082</v>
      </c>
      <c r="K119">
        <f t="shared" si="43"/>
        <v>-0.78789092338230082</v>
      </c>
    </row>
    <row r="120" spans="1:11" x14ac:dyDescent="0.25">
      <c r="A120">
        <v>17</v>
      </c>
      <c r="B120">
        <f>IF(Rules!$B$11=Rules!$E$11,-SUM(Dealer!B17:B20),-SUM(Dealer!B6:B9))</f>
        <v>-0.67646658485968691</v>
      </c>
      <c r="C120">
        <f>IF(Rules!$B$11=Rules!$E$11,-SUM(Dealer!C17:C20),-SUM(Dealer!C6:C9))</f>
        <v>-0.50658272407690341</v>
      </c>
      <c r="D120">
        <f>IF(Rules!$B$11=Rules!$E$11,-SUM(Dealer!D17:D20),-SUM(Dealer!D6:D9))</f>
        <v>-0.49109112680671685</v>
      </c>
      <c r="E120">
        <f>IF(Rules!$B$11=Rules!$E$11,-SUM(Dealer!E17:E20),-SUM(Dealer!E6:E9))</f>
        <v>-0.47504181864785899</v>
      </c>
      <c r="F120">
        <f>IF(Rules!$B$11=Rules!$E$11,-SUM(Dealer!F17:F20),-SUM(Dealer!F6:F9))</f>
        <v>-0.46134504514718699</v>
      </c>
      <c r="G120">
        <f>IF(Rules!$B$11=Rules!$E$11,-SUM(Dealer!G17:G20),-SUM(Dealer!G6:G9))</f>
        <v>-0.41141133141165598</v>
      </c>
      <c r="H120">
        <f>IF(Rules!$B$11=Rules!$E$11,-SUM(Dealer!H17:H20),-SUM(Dealer!H6:H9))</f>
        <v>-0.36912139784422809</v>
      </c>
      <c r="I120">
        <f>IF(Rules!$B$11=Rules!$E$11,-SUM(Dealer!I17:I20),-SUM(Dealer!I6:I9))</f>
        <v>-0.62669221329963865</v>
      </c>
      <c r="J120">
        <f>IF(Rules!$B$11=Rules!$E$11,-SUM(Dealer!J17:J20),-SUM(Dealer!J6:J9))</f>
        <v>-0.65157939907966278</v>
      </c>
      <c r="K120">
        <f>IF(Rules!$B$11=Rules!$E$11,-SUM(Dealer!K17:K20),-SUM(Dealer!K6:K9))</f>
        <v>-0.6764665848596868</v>
      </c>
    </row>
    <row r="121" spans="1:11" x14ac:dyDescent="0.25">
      <c r="A121">
        <v>18</v>
      </c>
      <c r="B121">
        <f>IF(Rules!$B$11=Rules!$E$11,-SUM(Dealer!B18:B20),-SUM(Dealer!B7:B9))</f>
        <v>-0.56504224633707278</v>
      </c>
      <c r="C121">
        <f>IF(Rules!$B$11=Rules!$E$11,-SUM(Dealer!C18:C20),-SUM(Dealer!C7:C9))</f>
        <v>-0.37167537370220893</v>
      </c>
      <c r="D121">
        <f>IF(Rules!$B$11=Rules!$E$11,-SUM(Dealer!D18:D20),-SUM(Dealer!D7:D9))</f>
        <v>-0.36060880035197201</v>
      </c>
      <c r="E121">
        <f>IF(Rules!$B$11=Rules!$E$11,-SUM(Dealer!E18:E20),-SUM(Dealer!E7:E9))</f>
        <v>-0.34910374415465584</v>
      </c>
      <c r="F121">
        <f>IF(Rules!$B$11=Rules!$E$11,-SUM(Dealer!F18:F20),-SUM(Dealer!F7:F9))</f>
        <v>-0.33909375987663615</v>
      </c>
      <c r="G121">
        <f>IF(Rules!$B$11=Rules!$E$11,-SUM(Dealer!G18:G20),-SUM(Dealer!G7:G9))</f>
        <v>-0.30514475254144569</v>
      </c>
      <c r="H121">
        <f>IF(Rules!$B$11=Rules!$E$11,-SUM(Dealer!H18:H20),-SUM(Dealer!H7:H9))</f>
        <v>-0.23132443481922021</v>
      </c>
      <c r="I121">
        <f>IF(Rules!$B$11=Rules!$E$11,-SUM(Dealer!I18:I20),-SUM(Dealer!I7:I9))</f>
        <v>-0.26735643808123788</v>
      </c>
      <c r="J121">
        <f>IF(Rules!$B$11=Rules!$E$11,-SUM(Dealer!J18:J20),-SUM(Dealer!J7:J9))</f>
        <v>-0.53158395759377075</v>
      </c>
      <c r="K121">
        <f>IF(Rules!$B$11=Rules!$E$11,-SUM(Dealer!K18:K20),-SUM(Dealer!K7:K9))</f>
        <v>-0.56504224633707278</v>
      </c>
    </row>
    <row r="122" spans="1:11" x14ac:dyDescent="0.25">
      <c r="A122">
        <v>19</v>
      </c>
      <c r="B122">
        <f>IF(Rules!$B$11=Rules!$E$11,-Dealer!B19-Dealer!B20,-SUM(Dealer!B8:B9))</f>
        <v>-0.45361790781445882</v>
      </c>
      <c r="C122">
        <f>IF(Rules!$B$11=Rules!$E$11,-Dealer!C19-Dealer!C20,-SUM(Dealer!C8:C9))</f>
        <v>-0.24201994027720117</v>
      </c>
      <c r="D122">
        <f>IF(Rules!$B$11=Rules!$E$11,-Dealer!D19-Dealer!D20,-SUM(Dealer!D8:D9))</f>
        <v>-0.23502826305026803</v>
      </c>
      <c r="E122">
        <f>IF(Rules!$B$11=Rules!$E$11,-Dealer!E19-Dealer!E20,-SUM(Dealer!E8:E9))</f>
        <v>-0.22771733101784777</v>
      </c>
      <c r="F122">
        <f>IF(Rules!$B$11=Rules!$E$11,-Dealer!F19-Dealer!F20,-SUM(Dealer!F8:F9))</f>
        <v>-0.22139413596248042</v>
      </c>
      <c r="G122">
        <f>IF(Rules!$B$11=Rules!$E$11,-Dealer!G19-Dealer!G20,-SUM(Dealer!G8:G9))</f>
        <v>-0.19887817367123536</v>
      </c>
      <c r="H122">
        <f>IF(Rules!$B$11=Rules!$E$11,-Dealer!H19-Dealer!H20,-SUM(Dealer!H8:H9))</f>
        <v>-0.15269906942734846</v>
      </c>
      <c r="I122">
        <f>IF(Rules!$B$11=Rules!$E$11,-Dealer!I19-Dealer!I20,-SUM(Dealer!I8:I9))</f>
        <v>-0.13878989363206784</v>
      </c>
      <c r="J122">
        <f>IF(Rules!$B$11=Rules!$E$11,-Dealer!J19-Dealer!J20,-SUM(Dealer!J8:J9))</f>
        <v>-0.18081928533864794</v>
      </c>
      <c r="K122">
        <f>IF(Rules!$B$11=Rules!$E$11,-Dealer!K19-Dealer!K20,-SUM(Dealer!K8:K9))</f>
        <v>-0.45361790781445882</v>
      </c>
    </row>
    <row r="123" spans="1:11" x14ac:dyDescent="0.25">
      <c r="A123">
        <v>20</v>
      </c>
      <c r="B123">
        <f>IF(Rules!$B$11=Rules!$E$11,-Dealer!B20,-Dealer!B9)</f>
        <v>-0.3421935692918448</v>
      </c>
      <c r="C123">
        <f>IF(Rules!$B$11=Rules!$E$11,-Dealer!C20,-Dealer!C9)</f>
        <v>-0.11799348450596005</v>
      </c>
      <c r="D123">
        <f>IF(Rules!$B$11=Rules!$E$11,-Dealer!D20,-Dealer!D9)</f>
        <v>-0.11469964269825067</v>
      </c>
      <c r="E123">
        <f>IF(Rules!$B$11=Rules!$E$11,-Dealer!E20,-Dealer!E9)</f>
        <v>-0.11123270703408057</v>
      </c>
      <c r="F123">
        <f>IF(Rules!$B$11=Rules!$E$11,-Dealer!F20,-Dealer!F9)</f>
        <v>-0.10824617340471979</v>
      </c>
      <c r="G123">
        <f>IF(Rules!$B$11=Rules!$E$11,-Dealer!G20,-Dealer!G9)</f>
        <v>-9.7163256157420136E-2</v>
      </c>
      <c r="H123">
        <f>IF(Rules!$B$11=Rules!$E$11,-Dealer!H20,-Dealer!H9)</f>
        <v>-7.4073704035476681E-2</v>
      </c>
      <c r="I123">
        <f>IF(Rules!$B$11=Rules!$E$11,-Dealer!I20,-Dealer!I9)</f>
        <v>-6.939494681603392E-2</v>
      </c>
      <c r="J123">
        <f>IF(Rules!$B$11=Rules!$E$11,-Dealer!J20,-Dealer!J9)</f>
        <v>-6.0823843852755924E-2</v>
      </c>
      <c r="K123">
        <f>IF(Rules!$B$11=Rules!$E$11,-Dealer!K20,-Dealer!K9)</f>
        <v>-0.11142433852261402</v>
      </c>
    </row>
    <row r="124" spans="1:11" x14ac:dyDescent="0.25">
      <c r="A124">
        <v>21</v>
      </c>
      <c r="B124">
        <f>IF(Rules!$B$14=Rules!$D$14,1,IF(Rules!$B$11=Rules!$E$11,SUM(Dealer!B118:B122),SUM(Dealer!B107:B111)))</f>
        <v>0</v>
      </c>
      <c r="C124">
        <f>IF(Rules!$B$14=Rules!$D$14,1,IF(Rules!$B$11=Rules!$E$11,SUM(Dealer!C118:C122),SUM(Dealer!C107:C111)))</f>
        <v>0</v>
      </c>
      <c r="D124">
        <f>IF(Rules!$B$14=Rules!$D$14,1,IF(Rules!$B$11=Rules!$E$11,SUM(Dealer!D118:D122),SUM(Dealer!D107:D111)))</f>
        <v>0</v>
      </c>
      <c r="E124">
        <f>IF(Rules!$B$14=Rules!$D$14,1,IF(Rules!$B$11=Rules!$E$11,SUM(Dealer!E118:E122),SUM(Dealer!E107:E111)))</f>
        <v>0</v>
      </c>
      <c r="F124">
        <f>IF(Rules!$B$14=Rules!$D$14,1,IF(Rules!$B$11=Rules!$E$11,SUM(Dealer!F118:F122),SUM(Dealer!F107:F111)))</f>
        <v>0</v>
      </c>
      <c r="G124">
        <f>IF(Rules!$B$14=Rules!$D$14,1,IF(Rules!$B$11=Rules!$E$11,SUM(Dealer!G118:G122),SUM(Dealer!G107:G111)))</f>
        <v>0</v>
      </c>
      <c r="H124">
        <f>IF(Rules!$B$14=Rules!$D$14,1,IF(Rules!$B$11=Rules!$E$11,SUM(Dealer!H118:H122),SUM(Dealer!H107:H111)))</f>
        <v>0</v>
      </c>
      <c r="I124">
        <f>IF(Rules!$B$14=Rules!$D$14,1,IF(Rules!$B$11=Rules!$E$11,SUM(Dealer!I118:I122),SUM(Dealer!I107:I111)))</f>
        <v>0</v>
      </c>
      <c r="J124">
        <f>IF(Rules!$B$14=Rules!$D$14,1,IF(Rules!$B$11=Rules!$E$11,SUM(Dealer!J118:J122),SUM(Dealer!J107:J111)))</f>
        <v>0</v>
      </c>
      <c r="K124">
        <f>IF(Rules!$B$14=Rules!$D$14,1,IF(Rules!$B$11=Rules!$E$11,SUM(Dealer!K118:K122),SUM(Dealer!K107:K111)))</f>
        <v>0</v>
      </c>
    </row>
    <row r="125" spans="1:11" x14ac:dyDescent="0.25">
      <c r="A125">
        <v>22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</row>
    <row r="126" spans="1:11" x14ac:dyDescent="0.25">
      <c r="A126">
        <v>23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</row>
    <row r="127" spans="1:11" x14ac:dyDescent="0.25">
      <c r="A127">
        <v>24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</row>
    <row r="128" spans="1:11" x14ac:dyDescent="0.25">
      <c r="A128">
        <v>25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</row>
    <row r="129" spans="1:11" x14ac:dyDescent="0.25">
      <c r="A129">
        <v>26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</row>
    <row r="130" spans="1:11" x14ac:dyDescent="0.25">
      <c r="A130">
        <v>27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</row>
    <row r="131" spans="1:11" x14ac:dyDescent="0.25">
      <c r="A131">
        <v>28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</row>
    <row r="132" spans="1:11" x14ac:dyDescent="0.25">
      <c r="A132">
        <v>29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</row>
    <row r="133" spans="1:11" x14ac:dyDescent="0.25">
      <c r="A133">
        <v>30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</row>
    <row r="134" spans="1:11" x14ac:dyDescent="0.25">
      <c r="A134">
        <v>31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 t="shared" ref="B137:K137" si="44">B115</f>
        <v>-0.78789092338230082</v>
      </c>
      <c r="C137">
        <f t="shared" si="44"/>
        <v>-0.78789092338230082</v>
      </c>
      <c r="D137">
        <f t="shared" si="44"/>
        <v>-0.78789092338230082</v>
      </c>
      <c r="E137">
        <f t="shared" si="44"/>
        <v>-0.78789092338230082</v>
      </c>
      <c r="F137">
        <f t="shared" si="44"/>
        <v>-0.78789092338230082</v>
      </c>
      <c r="G137">
        <f t="shared" si="44"/>
        <v>-0.78789092338230082</v>
      </c>
      <c r="H137">
        <f t="shared" si="44"/>
        <v>-0.78789092338230082</v>
      </c>
      <c r="I137">
        <f t="shared" si="44"/>
        <v>-0.78789092338230082</v>
      </c>
      <c r="J137">
        <f t="shared" si="44"/>
        <v>-0.78789092338230082</v>
      </c>
      <c r="K137">
        <f t="shared" si="44"/>
        <v>-0.78789092338230082</v>
      </c>
    </row>
    <row r="138" spans="1:11" x14ac:dyDescent="0.25">
      <c r="A138">
        <v>13</v>
      </c>
      <c r="B138">
        <f t="shared" ref="B138:K138" si="45">B116</f>
        <v>-0.78789092338230082</v>
      </c>
      <c r="C138">
        <f t="shared" si="45"/>
        <v>-0.78789092338230082</v>
      </c>
      <c r="D138">
        <f t="shared" si="45"/>
        <v>-0.78789092338230082</v>
      </c>
      <c r="E138">
        <f t="shared" si="45"/>
        <v>-0.78789092338230082</v>
      </c>
      <c r="F138">
        <f t="shared" si="45"/>
        <v>-0.78789092338230082</v>
      </c>
      <c r="G138">
        <f t="shared" si="45"/>
        <v>-0.78789092338230082</v>
      </c>
      <c r="H138">
        <f t="shared" si="45"/>
        <v>-0.78789092338230082</v>
      </c>
      <c r="I138">
        <f t="shared" si="45"/>
        <v>-0.78789092338230082</v>
      </c>
      <c r="J138">
        <f t="shared" si="45"/>
        <v>-0.78789092338230082</v>
      </c>
      <c r="K138">
        <f t="shared" si="45"/>
        <v>-0.78789092338230082</v>
      </c>
    </row>
    <row r="139" spans="1:11" x14ac:dyDescent="0.25">
      <c r="A139">
        <v>14</v>
      </c>
      <c r="B139">
        <f t="shared" ref="B139:K139" si="46">B117</f>
        <v>-0.78789092338230082</v>
      </c>
      <c r="C139">
        <f t="shared" si="46"/>
        <v>-0.78789092338230082</v>
      </c>
      <c r="D139">
        <f t="shared" si="46"/>
        <v>-0.78789092338230082</v>
      </c>
      <c r="E139">
        <f t="shared" si="46"/>
        <v>-0.78789092338230082</v>
      </c>
      <c r="F139">
        <f t="shared" si="46"/>
        <v>-0.78789092338230082</v>
      </c>
      <c r="G139">
        <f t="shared" si="46"/>
        <v>-0.78789092338230082</v>
      </c>
      <c r="H139">
        <f t="shared" si="46"/>
        <v>-0.78789092338230082</v>
      </c>
      <c r="I139">
        <f t="shared" si="46"/>
        <v>-0.78789092338230082</v>
      </c>
      <c r="J139">
        <f t="shared" si="46"/>
        <v>-0.78789092338230082</v>
      </c>
      <c r="K139">
        <f t="shared" si="46"/>
        <v>-0.78789092338230082</v>
      </c>
    </row>
    <row r="140" spans="1:11" x14ac:dyDescent="0.25">
      <c r="A140">
        <v>15</v>
      </c>
      <c r="B140">
        <f t="shared" ref="B140:K140" si="47">B118</f>
        <v>-0.78789092338230082</v>
      </c>
      <c r="C140">
        <f t="shared" si="47"/>
        <v>-0.78789092338230082</v>
      </c>
      <c r="D140">
        <f t="shared" si="47"/>
        <v>-0.78789092338230082</v>
      </c>
      <c r="E140">
        <f t="shared" si="47"/>
        <v>-0.78789092338230082</v>
      </c>
      <c r="F140">
        <f t="shared" si="47"/>
        <v>-0.78789092338230082</v>
      </c>
      <c r="G140">
        <f t="shared" si="47"/>
        <v>-0.78789092338230082</v>
      </c>
      <c r="H140">
        <f t="shared" si="47"/>
        <v>-0.78789092338230082</v>
      </c>
      <c r="I140">
        <f t="shared" si="47"/>
        <v>-0.78789092338230082</v>
      </c>
      <c r="J140">
        <f t="shared" si="47"/>
        <v>-0.78789092338230082</v>
      </c>
      <c r="K140">
        <f t="shared" si="47"/>
        <v>-0.78789092338230082</v>
      </c>
    </row>
    <row r="141" spans="1:11" x14ac:dyDescent="0.25">
      <c r="A141">
        <v>16</v>
      </c>
      <c r="B141">
        <f t="shared" ref="B141:K141" si="48">B119</f>
        <v>-0.78789092338230082</v>
      </c>
      <c r="C141">
        <f t="shared" si="48"/>
        <v>-0.78789092338230082</v>
      </c>
      <c r="D141">
        <f t="shared" si="48"/>
        <v>-0.78789092338230082</v>
      </c>
      <c r="E141">
        <f t="shared" si="48"/>
        <v>-0.78789092338230082</v>
      </c>
      <c r="F141">
        <f t="shared" si="48"/>
        <v>-0.78789092338230082</v>
      </c>
      <c r="G141">
        <f t="shared" si="48"/>
        <v>-0.78789092338230082</v>
      </c>
      <c r="H141">
        <f t="shared" si="48"/>
        <v>-0.78789092338230082</v>
      </c>
      <c r="I141">
        <f t="shared" si="48"/>
        <v>-0.78789092338230082</v>
      </c>
      <c r="J141">
        <f t="shared" si="48"/>
        <v>-0.78789092338230082</v>
      </c>
      <c r="K141">
        <f t="shared" si="48"/>
        <v>-0.78789092338230082</v>
      </c>
    </row>
    <row r="142" spans="1:11" x14ac:dyDescent="0.25">
      <c r="A142">
        <v>17</v>
      </c>
      <c r="B142">
        <f t="shared" ref="B142:K142" si="49">B120</f>
        <v>-0.67646658485968691</v>
      </c>
      <c r="C142">
        <f t="shared" si="49"/>
        <v>-0.50658272407690341</v>
      </c>
      <c r="D142">
        <f t="shared" si="49"/>
        <v>-0.49109112680671685</v>
      </c>
      <c r="E142">
        <f t="shared" si="49"/>
        <v>-0.47504181864785899</v>
      </c>
      <c r="F142">
        <f t="shared" si="49"/>
        <v>-0.46134504514718699</v>
      </c>
      <c r="G142">
        <f t="shared" si="49"/>
        <v>-0.41141133141165598</v>
      </c>
      <c r="H142">
        <f t="shared" si="49"/>
        <v>-0.36912139784422809</v>
      </c>
      <c r="I142">
        <f t="shared" si="49"/>
        <v>-0.62669221329963865</v>
      </c>
      <c r="J142">
        <f t="shared" si="49"/>
        <v>-0.65157939907966278</v>
      </c>
      <c r="K142">
        <f t="shared" si="49"/>
        <v>-0.6764665848596868</v>
      </c>
    </row>
    <row r="143" spans="1:11" x14ac:dyDescent="0.25">
      <c r="A143">
        <v>18</v>
      </c>
      <c r="B143">
        <f t="shared" ref="B143:K143" si="50">B121</f>
        <v>-0.56504224633707278</v>
      </c>
      <c r="C143">
        <f t="shared" si="50"/>
        <v>-0.37167537370220893</v>
      </c>
      <c r="D143">
        <f t="shared" si="50"/>
        <v>-0.36060880035197201</v>
      </c>
      <c r="E143">
        <f t="shared" si="50"/>
        <v>-0.34910374415465584</v>
      </c>
      <c r="F143">
        <f t="shared" si="50"/>
        <v>-0.33909375987663615</v>
      </c>
      <c r="G143">
        <f t="shared" si="50"/>
        <v>-0.30514475254144569</v>
      </c>
      <c r="H143">
        <f t="shared" si="50"/>
        <v>-0.23132443481922021</v>
      </c>
      <c r="I143">
        <f t="shared" si="50"/>
        <v>-0.26735643808123788</v>
      </c>
      <c r="J143">
        <f t="shared" si="50"/>
        <v>-0.53158395759377075</v>
      </c>
      <c r="K143">
        <f t="shared" si="50"/>
        <v>-0.56504224633707278</v>
      </c>
    </row>
    <row r="144" spans="1:11" x14ac:dyDescent="0.25">
      <c r="A144">
        <v>19</v>
      </c>
      <c r="B144">
        <f t="shared" ref="B144:K144" si="51">B122</f>
        <v>-0.45361790781445882</v>
      </c>
      <c r="C144">
        <f t="shared" si="51"/>
        <v>-0.24201994027720117</v>
      </c>
      <c r="D144">
        <f t="shared" si="51"/>
        <v>-0.23502826305026803</v>
      </c>
      <c r="E144">
        <f t="shared" si="51"/>
        <v>-0.22771733101784777</v>
      </c>
      <c r="F144">
        <f t="shared" si="51"/>
        <v>-0.22139413596248042</v>
      </c>
      <c r="G144">
        <f t="shared" si="51"/>
        <v>-0.19887817367123536</v>
      </c>
      <c r="H144">
        <f t="shared" si="51"/>
        <v>-0.15269906942734846</v>
      </c>
      <c r="I144">
        <f t="shared" si="51"/>
        <v>-0.13878989363206784</v>
      </c>
      <c r="J144">
        <f t="shared" si="51"/>
        <v>-0.18081928533864794</v>
      </c>
      <c r="K144">
        <f t="shared" si="51"/>
        <v>-0.45361790781445882</v>
      </c>
    </row>
    <row r="145" spans="1:11" x14ac:dyDescent="0.25">
      <c r="A145">
        <v>20</v>
      </c>
      <c r="B145">
        <f t="shared" ref="B145:K145" si="52">B123</f>
        <v>-0.3421935692918448</v>
      </c>
      <c r="C145">
        <f t="shared" si="52"/>
        <v>-0.11799348450596005</v>
      </c>
      <c r="D145">
        <f t="shared" si="52"/>
        <v>-0.11469964269825067</v>
      </c>
      <c r="E145">
        <f t="shared" si="52"/>
        <v>-0.11123270703408057</v>
      </c>
      <c r="F145">
        <f t="shared" si="52"/>
        <v>-0.10824617340471979</v>
      </c>
      <c r="G145">
        <f t="shared" si="52"/>
        <v>-9.7163256157420136E-2</v>
      </c>
      <c r="H145">
        <f t="shared" si="52"/>
        <v>-7.4073704035476681E-2</v>
      </c>
      <c r="I145">
        <f t="shared" si="52"/>
        <v>-6.939494681603392E-2</v>
      </c>
      <c r="J145">
        <f t="shared" si="52"/>
        <v>-6.0823843852755924E-2</v>
      </c>
      <c r="K145">
        <f t="shared" si="52"/>
        <v>-0.11142433852261402</v>
      </c>
    </row>
    <row r="146" spans="1:11" x14ac:dyDescent="0.25">
      <c r="A146">
        <v>21</v>
      </c>
      <c r="B146">
        <f t="shared" ref="B146:K146" si="53">B124</f>
        <v>0</v>
      </c>
      <c r="C146">
        <f t="shared" si="53"/>
        <v>0</v>
      </c>
      <c r="D146">
        <f t="shared" si="53"/>
        <v>0</v>
      </c>
      <c r="E146">
        <f t="shared" si="53"/>
        <v>0</v>
      </c>
      <c r="F146">
        <f t="shared" si="53"/>
        <v>0</v>
      </c>
      <c r="G146">
        <f t="shared" si="53"/>
        <v>0</v>
      </c>
      <c r="H146">
        <f t="shared" si="53"/>
        <v>0</v>
      </c>
      <c r="I146">
        <f t="shared" si="53"/>
        <v>0</v>
      </c>
      <c r="J146">
        <f t="shared" si="53"/>
        <v>0</v>
      </c>
      <c r="K146">
        <f t="shared" si="53"/>
        <v>0</v>
      </c>
    </row>
    <row r="147" spans="1:11" x14ac:dyDescent="0.25">
      <c r="A147">
        <v>22</v>
      </c>
      <c r="B147">
        <f>B115</f>
        <v>-0.78789092338230082</v>
      </c>
      <c r="C147">
        <f t="shared" ref="C147:K147" si="54">C115</f>
        <v>-0.78789092338230082</v>
      </c>
      <c r="D147">
        <f t="shared" si="54"/>
        <v>-0.78789092338230082</v>
      </c>
      <c r="E147">
        <f t="shared" si="54"/>
        <v>-0.78789092338230082</v>
      </c>
      <c r="F147">
        <f t="shared" si="54"/>
        <v>-0.78789092338230082</v>
      </c>
      <c r="G147">
        <f t="shared" si="54"/>
        <v>-0.78789092338230082</v>
      </c>
      <c r="H147">
        <f t="shared" si="54"/>
        <v>-0.78789092338230082</v>
      </c>
      <c r="I147">
        <f t="shared" si="54"/>
        <v>-0.78789092338230082</v>
      </c>
      <c r="J147">
        <f t="shared" si="54"/>
        <v>-0.78789092338230082</v>
      </c>
      <c r="K147">
        <f t="shared" si="54"/>
        <v>-0.78789092338230082</v>
      </c>
    </row>
    <row r="148" spans="1:11" x14ac:dyDescent="0.25">
      <c r="A148">
        <v>23</v>
      </c>
      <c r="B148">
        <f t="shared" ref="B148:K148" si="55">B116</f>
        <v>-0.78789092338230082</v>
      </c>
      <c r="C148">
        <f t="shared" si="55"/>
        <v>-0.78789092338230082</v>
      </c>
      <c r="D148">
        <f t="shared" si="55"/>
        <v>-0.78789092338230082</v>
      </c>
      <c r="E148">
        <f t="shared" si="55"/>
        <v>-0.78789092338230082</v>
      </c>
      <c r="F148">
        <f t="shared" si="55"/>
        <v>-0.78789092338230082</v>
      </c>
      <c r="G148">
        <f t="shared" si="55"/>
        <v>-0.78789092338230082</v>
      </c>
      <c r="H148">
        <f t="shared" si="55"/>
        <v>-0.78789092338230082</v>
      </c>
      <c r="I148">
        <f t="shared" si="55"/>
        <v>-0.78789092338230082</v>
      </c>
      <c r="J148">
        <f t="shared" si="55"/>
        <v>-0.78789092338230082</v>
      </c>
      <c r="K148">
        <f t="shared" si="55"/>
        <v>-0.78789092338230082</v>
      </c>
    </row>
    <row r="149" spans="1:11" x14ac:dyDescent="0.25">
      <c r="A149">
        <v>24</v>
      </c>
      <c r="B149">
        <f t="shared" ref="B149:K149" si="56">B117</f>
        <v>-0.78789092338230082</v>
      </c>
      <c r="C149">
        <f t="shared" si="56"/>
        <v>-0.78789092338230082</v>
      </c>
      <c r="D149">
        <f t="shared" si="56"/>
        <v>-0.78789092338230082</v>
      </c>
      <c r="E149">
        <f t="shared" si="56"/>
        <v>-0.78789092338230082</v>
      </c>
      <c r="F149">
        <f t="shared" si="56"/>
        <v>-0.78789092338230082</v>
      </c>
      <c r="G149">
        <f t="shared" si="56"/>
        <v>-0.78789092338230082</v>
      </c>
      <c r="H149">
        <f t="shared" si="56"/>
        <v>-0.78789092338230082</v>
      </c>
      <c r="I149">
        <f t="shared" si="56"/>
        <v>-0.78789092338230082</v>
      </c>
      <c r="J149">
        <f t="shared" si="56"/>
        <v>-0.78789092338230082</v>
      </c>
      <c r="K149">
        <f t="shared" si="56"/>
        <v>-0.78789092338230082</v>
      </c>
    </row>
    <row r="150" spans="1:11" x14ac:dyDescent="0.25">
      <c r="A150">
        <v>25</v>
      </c>
      <c r="B150">
        <f t="shared" ref="B150:K150" si="57">B118</f>
        <v>-0.78789092338230082</v>
      </c>
      <c r="C150">
        <f t="shared" si="57"/>
        <v>-0.78789092338230082</v>
      </c>
      <c r="D150">
        <f t="shared" si="57"/>
        <v>-0.78789092338230082</v>
      </c>
      <c r="E150">
        <f t="shared" si="57"/>
        <v>-0.78789092338230082</v>
      </c>
      <c r="F150">
        <f t="shared" si="57"/>
        <v>-0.78789092338230082</v>
      </c>
      <c r="G150">
        <f t="shared" si="57"/>
        <v>-0.78789092338230082</v>
      </c>
      <c r="H150">
        <f t="shared" si="57"/>
        <v>-0.78789092338230082</v>
      </c>
      <c r="I150">
        <f t="shared" si="57"/>
        <v>-0.78789092338230082</v>
      </c>
      <c r="J150">
        <f t="shared" si="57"/>
        <v>-0.78789092338230082</v>
      </c>
      <c r="K150">
        <f t="shared" si="57"/>
        <v>-0.78789092338230082</v>
      </c>
    </row>
    <row r="151" spans="1:11" x14ac:dyDescent="0.25">
      <c r="A151">
        <v>26</v>
      </c>
      <c r="B151">
        <f t="shared" ref="B151:K151" si="58">B119</f>
        <v>-0.78789092338230082</v>
      </c>
      <c r="C151">
        <f t="shared" si="58"/>
        <v>-0.78789092338230082</v>
      </c>
      <c r="D151">
        <f t="shared" si="58"/>
        <v>-0.78789092338230082</v>
      </c>
      <c r="E151">
        <f t="shared" si="58"/>
        <v>-0.78789092338230082</v>
      </c>
      <c r="F151">
        <f t="shared" si="58"/>
        <v>-0.78789092338230082</v>
      </c>
      <c r="G151">
        <f t="shared" si="58"/>
        <v>-0.78789092338230082</v>
      </c>
      <c r="H151">
        <f t="shared" si="58"/>
        <v>-0.78789092338230082</v>
      </c>
      <c r="I151">
        <f t="shared" si="58"/>
        <v>-0.78789092338230082</v>
      </c>
      <c r="J151">
        <f t="shared" si="58"/>
        <v>-0.78789092338230082</v>
      </c>
      <c r="K151">
        <f t="shared" si="58"/>
        <v>-0.78789092338230082</v>
      </c>
    </row>
    <row r="152" spans="1:11" x14ac:dyDescent="0.25">
      <c r="A152">
        <v>27</v>
      </c>
      <c r="B152">
        <f t="shared" ref="B152:K152" si="59">B120</f>
        <v>-0.67646658485968691</v>
      </c>
      <c r="C152">
        <f t="shared" si="59"/>
        <v>-0.50658272407690341</v>
      </c>
      <c r="D152">
        <f t="shared" si="59"/>
        <v>-0.49109112680671685</v>
      </c>
      <c r="E152">
        <f t="shared" si="59"/>
        <v>-0.47504181864785899</v>
      </c>
      <c r="F152">
        <f t="shared" si="59"/>
        <v>-0.46134504514718699</v>
      </c>
      <c r="G152">
        <f t="shared" si="59"/>
        <v>-0.41141133141165598</v>
      </c>
      <c r="H152">
        <f t="shared" si="59"/>
        <v>-0.36912139784422809</v>
      </c>
      <c r="I152">
        <f t="shared" si="59"/>
        <v>-0.62669221329963865</v>
      </c>
      <c r="J152">
        <f t="shared" si="59"/>
        <v>-0.65157939907966278</v>
      </c>
      <c r="K152">
        <f t="shared" si="59"/>
        <v>-0.6764665848596868</v>
      </c>
    </row>
    <row r="153" spans="1:11" x14ac:dyDescent="0.25">
      <c r="A153">
        <v>28</v>
      </c>
      <c r="B153">
        <f t="shared" ref="B153:K153" si="60">B121</f>
        <v>-0.56504224633707278</v>
      </c>
      <c r="C153">
        <f t="shared" si="60"/>
        <v>-0.37167537370220893</v>
      </c>
      <c r="D153">
        <f t="shared" si="60"/>
        <v>-0.36060880035197201</v>
      </c>
      <c r="E153">
        <f t="shared" si="60"/>
        <v>-0.34910374415465584</v>
      </c>
      <c r="F153">
        <f t="shared" si="60"/>
        <v>-0.33909375987663615</v>
      </c>
      <c r="G153">
        <f t="shared" si="60"/>
        <v>-0.30514475254144569</v>
      </c>
      <c r="H153">
        <f t="shared" si="60"/>
        <v>-0.23132443481922021</v>
      </c>
      <c r="I153">
        <f t="shared" si="60"/>
        <v>-0.26735643808123788</v>
      </c>
      <c r="J153">
        <f t="shared" si="60"/>
        <v>-0.53158395759377075</v>
      </c>
      <c r="K153">
        <f t="shared" si="60"/>
        <v>-0.56504224633707278</v>
      </c>
    </row>
    <row r="154" spans="1:11" x14ac:dyDescent="0.25">
      <c r="A154">
        <v>29</v>
      </c>
      <c r="B154">
        <f t="shared" ref="B154:K154" si="61">B122</f>
        <v>-0.45361790781445882</v>
      </c>
      <c r="C154">
        <f t="shared" si="61"/>
        <v>-0.24201994027720117</v>
      </c>
      <c r="D154">
        <f t="shared" si="61"/>
        <v>-0.23502826305026803</v>
      </c>
      <c r="E154">
        <f t="shared" si="61"/>
        <v>-0.22771733101784777</v>
      </c>
      <c r="F154">
        <f t="shared" si="61"/>
        <v>-0.22139413596248042</v>
      </c>
      <c r="G154">
        <f t="shared" si="61"/>
        <v>-0.19887817367123536</v>
      </c>
      <c r="H154">
        <f t="shared" si="61"/>
        <v>-0.15269906942734846</v>
      </c>
      <c r="I154">
        <f t="shared" si="61"/>
        <v>-0.13878989363206784</v>
      </c>
      <c r="J154">
        <f t="shared" si="61"/>
        <v>-0.18081928533864794</v>
      </c>
      <c r="K154">
        <f t="shared" si="61"/>
        <v>-0.45361790781445882</v>
      </c>
    </row>
    <row r="155" spans="1:11" x14ac:dyDescent="0.25">
      <c r="A155">
        <v>30</v>
      </c>
      <c r="B155">
        <f t="shared" ref="B155:K155" si="62">B123</f>
        <v>-0.3421935692918448</v>
      </c>
      <c r="C155">
        <f t="shared" si="62"/>
        <v>-0.11799348450596005</v>
      </c>
      <c r="D155">
        <f t="shared" si="62"/>
        <v>-0.11469964269825067</v>
      </c>
      <c r="E155">
        <f t="shared" si="62"/>
        <v>-0.11123270703408057</v>
      </c>
      <c r="F155">
        <f t="shared" si="62"/>
        <v>-0.10824617340471979</v>
      </c>
      <c r="G155">
        <f t="shared" si="62"/>
        <v>-9.7163256157420136E-2</v>
      </c>
      <c r="H155">
        <f t="shared" si="62"/>
        <v>-7.4073704035476681E-2</v>
      </c>
      <c r="I155">
        <f t="shared" si="62"/>
        <v>-6.939494681603392E-2</v>
      </c>
      <c r="J155">
        <f t="shared" si="62"/>
        <v>-6.0823843852755924E-2</v>
      </c>
      <c r="K155">
        <f t="shared" si="62"/>
        <v>-0.11142433852261402</v>
      </c>
    </row>
    <row r="156" spans="1:11" x14ac:dyDescent="0.25">
      <c r="A156">
        <v>31</v>
      </c>
      <c r="B156">
        <f t="shared" ref="B156:K156" si="63">B124</f>
        <v>0</v>
      </c>
      <c r="C156">
        <f t="shared" si="63"/>
        <v>0</v>
      </c>
      <c r="D156">
        <f t="shared" si="63"/>
        <v>0</v>
      </c>
      <c r="E156">
        <f t="shared" si="63"/>
        <v>0</v>
      </c>
      <c r="F156">
        <f t="shared" si="63"/>
        <v>0</v>
      </c>
      <c r="G156">
        <f t="shared" si="63"/>
        <v>0</v>
      </c>
      <c r="H156">
        <f t="shared" si="63"/>
        <v>0</v>
      </c>
      <c r="I156">
        <f t="shared" si="63"/>
        <v>0</v>
      </c>
      <c r="J156">
        <f t="shared" si="63"/>
        <v>0</v>
      </c>
      <c r="K156">
        <f t="shared" si="63"/>
        <v>0</v>
      </c>
    </row>
  </sheetData>
  <sheetProtection sheet="1" objects="1" scenarios="1"/>
  <mergeCells count="3">
    <mergeCell ref="A53:K53"/>
    <mergeCell ref="A105:K105"/>
    <mergeCell ref="A1:U1"/>
  </mergeCells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156"/>
  <sheetViews>
    <sheetView workbookViewId="0">
      <selection activeCell="A2" sqref="A2"/>
    </sheetView>
  </sheetViews>
  <sheetFormatPr defaultColWidth="8.75" defaultRowHeight="15.75" x14ac:dyDescent="0.25"/>
  <sheetData>
    <row r="1" spans="1:21" ht="26.25" x14ac:dyDescent="0.4">
      <c r="A1" s="527" t="s">
        <v>292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4</v>
      </c>
      <c r="B3">
        <f>(SUM(HS!B36*Inittialize!$F$3,HS!B5*Inittialize!$F$4,HS!B6*Inittialize!$F$5,HS!B7*Inittialize!$F$6,HS!B8*Inittialize!$F$7,HS!B9*Inittialize!$F$8,HS!B10*Inittialize!$F$9,HS!B11*Inittialize!$F$10,HS!B12*Inittialize!$F$11,HS!B13*Inittialize!$F$12))</f>
        <v>-0.38538530661686632</v>
      </c>
      <c r="C3">
        <f>(SUM(HS!C36*Inittialize!$F$3,HS!C5*Inittialize!$F$4,HS!C6*Inittialize!$F$5,HS!C7*Inittialize!$F$6,HS!C8*Inittialize!$F$7,HS!C9*Inittialize!$F$8,HS!C10*Inittialize!$F$9,HS!C11*Inittialize!$F$10,HS!C12*Inittialize!$F$11,HS!C13*Inittialize!$F$12))</f>
        <v>-0.11491332761892138</v>
      </c>
      <c r="D3">
        <f>(SUM(HS!D36*Inittialize!$F$3,HS!D5*Inittialize!$F$4,HS!D6*Inittialize!$F$5,HS!D7*Inittialize!$F$6,HS!D8*Inittialize!$F$7,HS!D9*Inittialize!$F$8,HS!D10*Inittialize!$F$9,HS!D11*Inittialize!$F$10,HS!D12*Inittialize!$F$11,HS!D13*Inittialize!$F$12))</f>
        <v>-8.261331429974432E-2</v>
      </c>
      <c r="E3">
        <f>(SUM(HS!E36*Inittialize!$F$3,HS!E5*Inittialize!$F$4,HS!E6*Inittialize!$F$5,HS!E7*Inittialize!$F$6,HS!E8*Inittialize!$F$7,HS!E9*Inittialize!$F$8,HS!E10*Inittialize!$F$9,HS!E11*Inittialize!$F$10,HS!E12*Inittialize!$F$11,HS!E13*Inittialize!$F$12))</f>
        <v>-4.9367420106916929E-2</v>
      </c>
      <c r="F3">
        <f>(SUM(HS!F36*Inittialize!$F$3,HS!F5*Inittialize!$F$4,HS!F6*Inittialize!$F$5,HS!F7*Inittialize!$F$6,HS!F8*Inittialize!$F$7,HS!F9*Inittialize!$F$8,HS!F10*Inittialize!$F$9,HS!F11*Inittialize!$F$10,HS!F12*Inittialize!$F$11,HS!F13*Inittialize!$F$12))</f>
        <v>-1.2379926519926553E-2</v>
      </c>
      <c r="G3">
        <f>(SUM(HS!G36*Inittialize!$F$3,HS!G5*Inittialize!$F$4,HS!G6*Inittialize!$F$5,HS!G7*Inittialize!$F$6,HS!G8*Inittialize!$F$7,HS!G9*Inittialize!$F$8,HS!G10*Inittialize!$F$9,HS!G11*Inittialize!$F$10,HS!G12*Inittialize!$F$11,HS!G13*Inittialize!$F$12))</f>
        <v>1.1130417280979743E-2</v>
      </c>
      <c r="H3">
        <f>(SUM(HS!H36*Inittialize!$F$3,HS!H5*Inittialize!$F$4,HS!H6*Inittialize!$F$5,HS!H7*Inittialize!$F$6,HS!H8*Inittialize!$F$7,HS!H9*Inittialize!$F$8,HS!H10*Inittialize!$F$9,HS!H11*Inittialize!$F$10,HS!H12*Inittialize!$F$11,HS!H13*Inittialize!$F$12))</f>
        <v>-8.8279201058463694E-2</v>
      </c>
      <c r="I3">
        <f>(SUM(HS!I36*Inittialize!$F$3,HS!I5*Inittialize!$F$4,HS!I6*Inittialize!$F$5,HS!I7*Inittialize!$F$6,HS!I8*Inittialize!$F$7,HS!I9*Inittialize!$F$8,HS!I10*Inittialize!$F$9,HS!I11*Inittialize!$F$10,HS!I12*Inittialize!$F$11,HS!I13*Inittialize!$F$12))</f>
        <v>-0.15933415266020512</v>
      </c>
      <c r="J3">
        <f>(SUM(HS!J36*Inittialize!$F$3,HS!J5*Inittialize!$F$4,HS!J6*Inittialize!$F$5,HS!J7*Inittialize!$F$6,HS!J8*Inittialize!$F$7,HS!J9*Inittialize!$F$8,HS!J10*Inittialize!$F$9,HS!J11*Inittialize!$F$10,HS!J12*Inittialize!$F$11,HS!J13*Inittialize!$F$12))</f>
        <v>-0.24066617915336552</v>
      </c>
      <c r="K3">
        <f>(SUM(HS!K36*Inittialize!$F$3,HS!K5*Inittialize!$F$4,HS!K6*Inittialize!$F$5,HS!K7*Inittialize!$F$6,HS!K8*Inittialize!$F$7,HS!K9*Inittialize!$F$8,HS!K10*Inittialize!$F$9,HS!K11*Inittialize!$F$10,HS!K12*Inittialize!$F$11,HS!K13*Inittialize!$F$12))</f>
        <v>-0.33509986436351102</v>
      </c>
    </row>
    <row r="4" spans="1:21" x14ac:dyDescent="0.25">
      <c r="A4">
        <v>5</v>
      </c>
      <c r="B4">
        <f>(SUM(HS!B37*Inittialize!$F$3,HS!B6*Inittialize!$F$4,HS!B7*Inittialize!$F$5,HS!B8*Inittialize!$F$6,HS!B9*Inittialize!$F$7,HS!B10*Inittialize!$F$8,HS!B11*Inittialize!$F$9,HS!B12*Inittialize!$F$10,HS!B13*Inittialize!$F$11,HS!B14*Inittialize!$F$12))</f>
        <v>-0.40632230211141918</v>
      </c>
      <c r="C4">
        <f>(SUM(HS!C37*Inittialize!$F$3,HS!C6*Inittialize!$F$4,HS!C7*Inittialize!$F$5,HS!C8*Inittialize!$F$6,HS!C9*Inittialize!$F$7,HS!C10*Inittialize!$F$8,HS!C11*Inittialize!$F$9,HS!C12*Inittialize!$F$10,HS!C13*Inittialize!$F$11,HS!C14*Inittialize!$F$12))</f>
        <v>-0.12821556706374751</v>
      </c>
      <c r="D4">
        <f>(SUM(HS!D37*Inittialize!$F$3,HS!D6*Inittialize!$F$4,HS!D7*Inittialize!$F$5,HS!D8*Inittialize!$F$6,HS!D9*Inittialize!$F$7,HS!D10*Inittialize!$F$8,HS!D11*Inittialize!$F$9,HS!D12*Inittialize!$F$10,HS!D13*Inittialize!$F$11,HS!D14*Inittialize!$F$12))</f>
        <v>-9.5310227261489827E-2</v>
      </c>
      <c r="E4">
        <f>(SUM(HS!E37*Inittialize!$F$3,HS!E6*Inittialize!$F$4,HS!E7*Inittialize!$F$5,HS!E8*Inittialize!$F$6,HS!E9*Inittialize!$F$7,HS!E10*Inittialize!$F$8,HS!E11*Inittialize!$F$9,HS!E12*Inittialize!$F$10,HS!E13*Inittialize!$F$11,HS!E14*Inittialize!$F$12))</f>
        <v>-6.1479464199694266E-2</v>
      </c>
      <c r="F4">
        <f>(SUM(HS!F37*Inittialize!$F$3,HS!F6*Inittialize!$F$4,HS!F7*Inittialize!$F$5,HS!F8*Inittialize!$F$6,HS!F9*Inittialize!$F$7,HS!F10*Inittialize!$F$8,HS!F11*Inittialize!$F$9,HS!F12*Inittialize!$F$10,HS!F13*Inittialize!$F$11,HS!F14*Inittialize!$F$12))</f>
        <v>-2.3978970391859797E-2</v>
      </c>
      <c r="G4">
        <f>(SUM(HS!G37*Inittialize!$F$3,HS!G6*Inittialize!$F$4,HS!G7*Inittialize!$F$5,HS!G8*Inittialize!$F$6,HS!G9*Inittialize!$F$7,HS!G10*Inittialize!$F$8,HS!G11*Inittialize!$F$9,HS!G12*Inittialize!$F$10,HS!G13*Inittialize!$F$11,HS!G14*Inittialize!$F$12))</f>
        <v>-1.1863378384402296E-3</v>
      </c>
      <c r="H4">
        <f>(SUM(HS!H37*Inittialize!$F$3,HS!H6*Inittialize!$F$4,HS!H7*Inittialize!$F$5,HS!H8*Inittialize!$F$6,HS!H9*Inittialize!$F$7,HS!H10*Inittialize!$F$8,HS!H11*Inittialize!$F$9,HS!H12*Inittialize!$F$10,HS!H13*Inittialize!$F$11,HS!H14*Inittialize!$F$12))</f>
        <v>-0.11944744188414852</v>
      </c>
      <c r="I4">
        <f>(SUM(HS!I37*Inittialize!$F$3,HS!I6*Inittialize!$F$4,HS!I7*Inittialize!$F$5,HS!I8*Inittialize!$F$6,HS!I9*Inittialize!$F$7,HS!I10*Inittialize!$F$8,HS!I11*Inittialize!$F$9,HS!I12*Inittialize!$F$10,HS!I13*Inittialize!$F$11,HS!I14*Inittialize!$F$12))</f>
        <v>-0.18809330390318521</v>
      </c>
      <c r="J4">
        <f>(SUM(HS!J37*Inittialize!$F$3,HS!J6*Inittialize!$F$4,HS!J7*Inittialize!$F$5,HS!J8*Inittialize!$F$6,HS!J9*Inittialize!$F$7,HS!J10*Inittialize!$F$8,HS!J11*Inittialize!$F$9,HS!J12*Inittialize!$F$10,HS!J13*Inittialize!$F$11,HS!J14*Inittialize!$F$12))</f>
        <v>-0.2666150533579591</v>
      </c>
      <c r="K4">
        <f>(SUM(HS!K37*Inittialize!$F$3,HS!K6*Inittialize!$F$4,HS!K7*Inittialize!$F$5,HS!K8*Inittialize!$F$6,HS!K9*Inittialize!$F$7,HS!K10*Inittialize!$F$8,HS!K11*Inittialize!$F$9,HS!K12*Inittialize!$F$10,HS!K13*Inittialize!$F$11,HS!K14*Inittialize!$F$12))</f>
        <v>-0.3577434525808979</v>
      </c>
    </row>
    <row r="5" spans="1:21" x14ac:dyDescent="0.25">
      <c r="A5">
        <v>6</v>
      </c>
      <c r="B5">
        <f>(SUM(HS!B38*Inittialize!$F$3,HS!B7*Inittialize!$F$4,HS!B8*Inittialize!$F$5,HS!B9*Inittialize!$F$6,HS!B10*Inittialize!$F$7,HS!B11*Inittialize!$F$8,HS!B12*Inittialize!$F$9,HS!B13*Inittialize!$F$10,HS!B14*Inittialize!$F$11,HS!B15*Inittialize!$F$12))</f>
        <v>-0.4196869034710109</v>
      </c>
      <c r="C5">
        <f>(SUM(HS!C38*Inittialize!$F$3,HS!C7*Inittialize!$F$4,HS!C8*Inittialize!$F$5,HS!C9*Inittialize!$F$6,HS!C10*Inittialize!$F$7,HS!C11*Inittialize!$F$8,HS!C12*Inittialize!$F$9,HS!C13*Inittialize!$F$10,HS!C14*Inittialize!$F$11,HS!C15*Inittialize!$F$12))</f>
        <v>-0.14075911746001996</v>
      </c>
      <c r="D5">
        <f>(SUM(HS!D38*Inittialize!$F$3,HS!D7*Inittialize!$F$4,HS!D8*Inittialize!$F$5,HS!D9*Inittialize!$F$6,HS!D10*Inittialize!$F$7,HS!D11*Inittialize!$F$8,HS!D12*Inittialize!$F$9,HS!D13*Inittialize!$F$10,HS!D14*Inittialize!$F$11,HS!D15*Inittialize!$F$12))</f>
        <v>-0.10729107800860832</v>
      </c>
      <c r="E5">
        <f>(SUM(HS!E38*Inittialize!$F$3,HS!E7*Inittialize!$F$4,HS!E8*Inittialize!$F$5,HS!E9*Inittialize!$F$6,HS!E10*Inittialize!$F$7,HS!E11*Inittialize!$F$8,HS!E12*Inittialize!$F$9,HS!E13*Inittialize!$F$10,HS!E14*Inittialize!$F$11,HS!E15*Inittialize!$F$12))</f>
        <v>-7.2917141926387333E-2</v>
      </c>
      <c r="F5">
        <f>(SUM(HS!F38*Inittialize!$F$3,HS!F7*Inittialize!$F$4,HS!F8*Inittialize!$F$5,HS!F9*Inittialize!$F$6,HS!F10*Inittialize!$F$7,HS!F11*Inittialize!$F$8,HS!F12*Inittialize!$F$9,HS!F13*Inittialize!$F$10,HS!F14*Inittialize!$F$11,HS!F15*Inittialize!$F$12))</f>
        <v>-3.4915973330102358E-2</v>
      </c>
      <c r="G5">
        <f>(SUM(HS!G38*Inittialize!$F$3,HS!G7*Inittialize!$F$4,HS!G8*Inittialize!$F$5,HS!G9*Inittialize!$F$6,HS!G10*Inittialize!$F$7,HS!G11*Inittialize!$F$8,HS!G12*Inittialize!$F$9,HS!G13*Inittialize!$F$10,HS!G14*Inittialize!$F$11,HS!G15*Inittialize!$F$12))</f>
        <v>-1.3005835529874346E-2</v>
      </c>
      <c r="H5">
        <f>(SUM(HS!H38*Inittialize!$F$3,HS!H7*Inittialize!$F$4,HS!H8*Inittialize!$F$5,HS!H9*Inittialize!$F$6,HS!H10*Inittialize!$F$7,HS!H11*Inittialize!$F$8,HS!H12*Inittialize!$F$9,HS!H13*Inittialize!$F$10,HS!H14*Inittialize!$F$11,HS!H15*Inittialize!$F$12))</f>
        <v>-0.15193270723669947</v>
      </c>
      <c r="I5">
        <f>(SUM(HS!I38*Inittialize!$F$3,HS!I7*Inittialize!$F$4,HS!I8*Inittialize!$F$5,HS!I9*Inittialize!$F$6,HS!I10*Inittialize!$F$7,HS!I11*Inittialize!$F$8,HS!I12*Inittialize!$F$9,HS!I13*Inittialize!$F$10,HS!I14*Inittialize!$F$11,HS!I15*Inittialize!$F$12))</f>
        <v>-0.21724188132078476</v>
      </c>
      <c r="J5">
        <f>(SUM(HS!J38*Inittialize!$F$3,HS!J7*Inittialize!$F$4,HS!J8*Inittialize!$F$5,HS!J9*Inittialize!$F$6,HS!J10*Inittialize!$F$7,HS!J11*Inittialize!$F$8,HS!J12*Inittialize!$F$9,HS!J13*Inittialize!$F$10,HS!J14*Inittialize!$F$11,HS!J15*Inittialize!$F$12))</f>
        <v>-0.29264070019772603</v>
      </c>
      <c r="K5">
        <f>(SUM(HS!K38*Inittialize!$F$3,HS!K7*Inittialize!$F$4,HS!K8*Inittialize!$F$5,HS!K9*Inittialize!$F$6,HS!K10*Inittialize!$F$7,HS!K11*Inittialize!$F$8,HS!K12*Inittialize!$F$9,HS!K13*Inittialize!$F$10,HS!K14*Inittialize!$F$11,HS!K15*Inittialize!$F$12))</f>
        <v>-0.38050766229289545</v>
      </c>
    </row>
    <row r="6" spans="1:21" x14ac:dyDescent="0.25">
      <c r="A6">
        <v>7</v>
      </c>
      <c r="B6">
        <f>(SUM(HS!B39*Inittialize!$F$3,HS!B8*Inittialize!$F$4,HS!B9*Inittialize!$F$5,HS!B10*Inittialize!$F$6,HS!B11*Inittialize!$F$7,HS!B12*Inittialize!$F$8,HS!B13*Inittialize!$F$9,HS!B14*Inittialize!$F$10,HS!B15*Inittialize!$F$11,HS!B16*Inittialize!$F$12))</f>
        <v>-0.39971038372569107</v>
      </c>
      <c r="C6">
        <f>(SUM(HS!C39*Inittialize!$F$3,HS!C8*Inittialize!$F$4,HS!C9*Inittialize!$F$5,HS!C10*Inittialize!$F$6,HS!C11*Inittialize!$F$7,HS!C12*Inittialize!$F$8,HS!C13*Inittialize!$F$9,HS!C14*Inittialize!$F$10,HS!C15*Inittialize!$F$11,HS!C16*Inittialize!$F$12))</f>
        <v>-0.10918342786661635</v>
      </c>
      <c r="D6">
        <f>(SUM(HS!D39*Inittialize!$F$3,HS!D8*Inittialize!$F$4,HS!D9*Inittialize!$F$5,HS!D10*Inittialize!$F$6,HS!D11*Inittialize!$F$7,HS!D12*Inittialize!$F$8,HS!D13*Inittialize!$F$9,HS!D14*Inittialize!$F$10,HS!D15*Inittialize!$F$11,HS!D16*Inittialize!$F$12))</f>
        <v>-7.6582981904463526E-2</v>
      </c>
      <c r="E6">
        <f>(SUM(HS!E39*Inittialize!$F$3,HS!E8*Inittialize!$F$4,HS!E9*Inittialize!$F$5,HS!E10*Inittialize!$F$6,HS!E11*Inittialize!$F$7,HS!E12*Inittialize!$F$8,HS!E13*Inittialize!$F$9,HS!E14*Inittialize!$F$10,HS!E15*Inittialize!$F$11,HS!E16*Inittialize!$F$12))</f>
        <v>-4.302179400434189E-2</v>
      </c>
      <c r="F6">
        <f>(SUM(HS!F39*Inittialize!$F$3,HS!F8*Inittialize!$F$4,HS!F9*Inittialize!$F$5,HS!F10*Inittialize!$F$6,HS!F11*Inittialize!$F$7,HS!F12*Inittialize!$F$8,HS!F13*Inittialize!$F$9,HS!F14*Inittialize!$F$10,HS!F15*Inittialize!$F$11,HS!F16*Inittialize!$F$12))</f>
        <v>-7.271360902941058E-3</v>
      </c>
      <c r="G6">
        <f>(SUM(HS!G39*Inittialize!$F$3,HS!G8*Inittialize!$F$4,HS!G9*Inittialize!$F$5,HS!G10*Inittialize!$F$6,HS!G11*Inittialize!$F$7,HS!G12*Inittialize!$F$8,HS!G13*Inittialize!$F$9,HS!G14*Inittialize!$F$10,HS!G15*Inittialize!$F$11,HS!G16*Inittialize!$F$12))</f>
        <v>2.9185342353860819E-2</v>
      </c>
      <c r="H6">
        <f>(SUM(HS!H39*Inittialize!$F$3,HS!H8*Inittialize!$F$4,HS!H9*Inittialize!$F$5,HS!H10*Inittialize!$F$6,HS!H11*Inittialize!$F$7,HS!H12*Inittialize!$F$8,HS!H13*Inittialize!$F$9,HS!H14*Inittialize!$F$10,HS!H15*Inittialize!$F$11,HS!H16*Inittialize!$F$12))</f>
        <v>-6.8807799580427792E-2</v>
      </c>
      <c r="I6">
        <f>(SUM(HS!I39*Inittialize!$F$3,HS!I8*Inittialize!$F$4,HS!I9*Inittialize!$F$5,HS!I10*Inittialize!$F$6,HS!I11*Inittialize!$F$7,HS!I12*Inittialize!$F$8,HS!I13*Inittialize!$F$9,HS!I14*Inittialize!$F$10,HS!I15*Inittialize!$F$11,HS!I16*Inittialize!$F$12))</f>
        <v>-0.21060476872434969</v>
      </c>
      <c r="J6">
        <f>(SUM(HS!J39*Inittialize!$F$3,HS!J8*Inittialize!$F$4,HS!J9*Inittialize!$F$5,HS!J10*Inittialize!$F$6,HS!J11*Inittialize!$F$7,HS!J12*Inittialize!$F$8,HS!J13*Inittialize!$F$9,HS!J14*Inittialize!$F$10,HS!J15*Inittialize!$F$11,HS!J16*Inittialize!$F$12))</f>
        <v>-0.28536544048687673</v>
      </c>
      <c r="K6">
        <f>(SUM(HS!K39*Inittialize!$F$3,HS!K8*Inittialize!$F$4,HS!K9*Inittialize!$F$5,HS!K10*Inittialize!$F$6,HS!K11*Inittialize!$F$7,HS!K12*Inittialize!$F$8,HS!K13*Inittialize!$F$9,HS!K14*Inittialize!$F$10,HS!K15*Inittialize!$F$11,HS!K16*Inittialize!$F$12))</f>
        <v>-0.36507789921394673</v>
      </c>
    </row>
    <row r="7" spans="1:21" x14ac:dyDescent="0.25">
      <c r="A7">
        <v>8</v>
      </c>
      <c r="B7">
        <f>(SUM(HS!B40*Inittialize!$F$3,HS!B9*Inittialize!$F$4,HS!B10*Inittialize!$F$5,HS!B11*Inittialize!$F$6,HS!B12*Inittialize!$F$7,HS!B13*Inittialize!$F$8,HS!B14*Inittialize!$F$9,HS!B15*Inittialize!$F$10,HS!B16*Inittialize!$F$11,HS!B17*Inittialize!$F$12))</f>
        <v>-0.33034033459070078</v>
      </c>
      <c r="C7">
        <f>(SUM(HS!C40*Inittialize!$F$3,HS!C9*Inittialize!$F$4,HS!C10*Inittialize!$F$5,HS!C11*Inittialize!$F$6,HS!C12*Inittialize!$F$7,HS!C13*Inittialize!$F$8,HS!C14*Inittialize!$F$9,HS!C15*Inittialize!$F$10,HS!C16*Inittialize!$F$11,HS!C17*Inittialize!$F$12))</f>
        <v>-2.1798188008805668E-2</v>
      </c>
      <c r="D7">
        <f>(SUM(HS!D40*Inittialize!$F$3,HS!D9*Inittialize!$F$4,HS!D10*Inittialize!$F$5,HS!D11*Inittialize!$F$6,HS!D12*Inittialize!$F$7,HS!D13*Inittialize!$F$8,HS!D14*Inittialize!$F$9,HS!D15*Inittialize!$F$10,HS!D16*Inittialize!$F$11,HS!D17*Inittialize!$F$12))</f>
        <v>8.0052625306547553E-3</v>
      </c>
      <c r="E7">
        <f>(SUM(HS!E40*Inittialize!$F$3,HS!E9*Inittialize!$F$4,HS!E10*Inittialize!$F$5,HS!E11*Inittialize!$F$6,HS!E12*Inittialize!$F$7,HS!E13*Inittialize!$F$8,HS!E14*Inittialize!$F$9,HS!E15*Inittialize!$F$10,HS!E16*Inittialize!$F$11,HS!E17*Inittialize!$F$12))</f>
        <v>3.8784473277208804E-2</v>
      </c>
      <c r="F7">
        <f>(SUM(HS!F40*Inittialize!$F$3,HS!F9*Inittialize!$F$4,HS!F10*Inittialize!$F$5,HS!F11*Inittialize!$F$6,HS!F12*Inittialize!$F$7,HS!F13*Inittialize!$F$8,HS!F14*Inittialize!$F$9,HS!F15*Inittialize!$F$10,HS!F16*Inittialize!$F$11,HS!F17*Inittialize!$F$12))</f>
        <v>7.0804635983033687E-2</v>
      </c>
      <c r="G7">
        <f>(SUM(HS!G40*Inittialize!$F$3,HS!G9*Inittialize!$F$4,HS!G10*Inittialize!$F$5,HS!G11*Inittialize!$F$6,HS!G12*Inittialize!$F$7,HS!G13*Inittialize!$F$8,HS!G14*Inittialize!$F$9,HS!G15*Inittialize!$F$10,HS!G16*Inittialize!$F$11,HS!G17*Inittialize!$F$12))</f>
        <v>0.11496015009622315</v>
      </c>
      <c r="H7">
        <f>(SUM(HS!H40*Inittialize!$F$3,HS!H9*Inittialize!$F$4,HS!H10*Inittialize!$F$5,HS!H11*Inittialize!$F$6,HS!H12*Inittialize!$F$7,HS!H13*Inittialize!$F$8,HS!H14*Inittialize!$F$9,HS!H15*Inittialize!$F$10,HS!H16*Inittialize!$F$11,HS!H17*Inittialize!$F$12))</f>
        <v>8.2207439363742862E-2</v>
      </c>
      <c r="I7">
        <f>(SUM(HS!I40*Inittialize!$F$3,HS!I9*Inittialize!$F$4,HS!I10*Inittialize!$F$5,HS!I11*Inittialize!$F$6,HS!I12*Inittialize!$F$7,HS!I13*Inittialize!$F$8,HS!I14*Inittialize!$F$9,HS!I15*Inittialize!$F$10,HS!I16*Inittialize!$F$11,HS!I17*Inittialize!$F$12))</f>
        <v>-5.9898275658656276E-2</v>
      </c>
      <c r="J7">
        <f>(SUM(HS!J40*Inittialize!$F$3,HS!J9*Inittialize!$F$4,HS!J10*Inittialize!$F$5,HS!J11*Inittialize!$F$6,HS!J12*Inittialize!$F$7,HS!J13*Inittialize!$F$8,HS!J14*Inittialize!$F$9,HS!J15*Inittialize!$F$10,HS!J16*Inittialize!$F$11,HS!J17*Inittialize!$F$12))</f>
        <v>-0.21018633199821768</v>
      </c>
      <c r="K7">
        <f>(SUM(HS!K40*Inittialize!$F$3,HS!K9*Inittialize!$F$4,HS!K10*Inittialize!$F$5,HS!K11*Inittialize!$F$6,HS!K12*Inittialize!$F$7,HS!K13*Inittialize!$F$8,HS!K14*Inittialize!$F$9,HS!K15*Inittialize!$F$10,HS!K16*Inittialize!$F$11,HS!K17*Inittialize!$F$12))</f>
        <v>-0.30177738614031369</v>
      </c>
    </row>
    <row r="8" spans="1:21" x14ac:dyDescent="0.25">
      <c r="A8">
        <v>9</v>
      </c>
      <c r="B8">
        <f>(SUM(HS!B41*Inittialize!$F$3,HS!B10*Inittialize!$F$4,HS!B11*Inittialize!$F$5,HS!B12*Inittialize!$F$6,HS!B13*Inittialize!$F$7,HS!B14*Inittialize!$F$8,HS!B15*Inittialize!$F$9,HS!B16*Inittialize!$F$10,HS!B17*Inittialize!$F$11,HS!B18*Inittialize!$F$12))</f>
        <v>-0.25192476177072082</v>
      </c>
      <c r="C8">
        <f>(SUM(HS!C41*Inittialize!$F$3,HS!C10*Inittialize!$F$4,HS!C11*Inittialize!$F$5,HS!C12*Inittialize!$F$6,HS!C13*Inittialize!$F$7,HS!C14*Inittialize!$F$8,HS!C15*Inittialize!$F$9,HS!C16*Inittialize!$F$10,HS!C17*Inittialize!$F$11,HS!C18*Inittialize!$F$12))</f>
        <v>7.4446037576340551E-2</v>
      </c>
      <c r="D8">
        <f>(SUM(HS!D41*Inittialize!$F$3,HS!D10*Inittialize!$F$4,HS!D11*Inittialize!$F$5,HS!D12*Inittialize!$F$6,HS!D13*Inittialize!$F$7,HS!D14*Inittialize!$F$8,HS!D15*Inittialize!$F$9,HS!D16*Inittialize!$F$10,HS!D17*Inittialize!$F$11,HS!D18*Inittialize!$F$12))</f>
        <v>0.10126470173887686</v>
      </c>
      <c r="E8">
        <f>(SUM(HS!E41*Inittialize!$F$3,HS!E10*Inittialize!$F$4,HS!E11*Inittialize!$F$5,HS!E12*Inittialize!$F$6,HS!E13*Inittialize!$F$7,HS!E14*Inittialize!$F$8,HS!E15*Inittialize!$F$9,HS!E16*Inittialize!$F$10,HS!E17*Inittialize!$F$11,HS!E18*Inittialize!$F$12))</f>
        <v>0.12898088119574178</v>
      </c>
      <c r="F8">
        <f>(SUM(HS!F41*Inittialize!$F$3,HS!F10*Inittialize!$F$4,HS!F11*Inittialize!$F$5,HS!F12*Inittialize!$F$6,HS!F13*Inittialize!$F$7,HS!F14*Inittialize!$F$8,HS!F15*Inittialize!$F$9,HS!F16*Inittialize!$F$10,HS!F17*Inittialize!$F$11,HS!F18*Inittialize!$F$12))</f>
        <v>0.15803185626651722</v>
      </c>
      <c r="G8">
        <f>(SUM(HS!G41*Inittialize!$F$3,HS!G10*Inittialize!$F$4,HS!G11*Inittialize!$F$5,HS!G12*Inittialize!$F$6,HS!G13*Inittialize!$F$7,HS!G14*Inittialize!$F$8,HS!G15*Inittialize!$F$9,HS!G16*Inittialize!$F$10,HS!G17*Inittialize!$F$11,HS!G18*Inittialize!$F$12))</f>
        <v>0.1960188392572787</v>
      </c>
      <c r="H8">
        <f>(SUM(HS!H41*Inittialize!$F$3,HS!H10*Inittialize!$F$4,HS!H11*Inittialize!$F$5,HS!H12*Inittialize!$F$6,HS!H13*Inittialize!$F$7,HS!H14*Inittialize!$F$8,HS!H15*Inittialize!$F$9,HS!H16*Inittialize!$F$10,HS!H17*Inittialize!$F$11,HS!H18*Inittialize!$F$12))</f>
        <v>0.17186785993695267</v>
      </c>
      <c r="I8">
        <f>(SUM(HS!I41*Inittialize!$F$3,HS!I10*Inittialize!$F$4,HS!I11*Inittialize!$F$5,HS!I12*Inittialize!$F$6,HS!I13*Inittialize!$F$7,HS!I14*Inittialize!$F$8,HS!I15*Inittialize!$F$9,HS!I16*Inittialize!$F$10,HS!I17*Inittialize!$F$11,HS!I18*Inittialize!$F$12))</f>
        <v>9.8376217435392543E-2</v>
      </c>
      <c r="J8">
        <f>(SUM(HS!J41*Inittialize!$F$3,HS!J10*Inittialize!$F$4,HS!J11*Inittialize!$F$5,HS!J12*Inittialize!$F$6,HS!J13*Inittialize!$F$7,HS!J14*Inittialize!$F$8,HS!J15*Inittialize!$F$9,HS!J16*Inittialize!$F$10,HS!J17*Inittialize!$F$11,HS!J18*Inittialize!$F$12))</f>
        <v>-5.2178053462651766E-2</v>
      </c>
      <c r="K8">
        <f>(SUM(HS!K41*Inittialize!$F$3,HS!K10*Inittialize!$F$4,HS!K11*Inittialize!$F$5,HS!K12*Inittialize!$F$6,HS!K13*Inittialize!$F$7,HS!K14*Inittialize!$F$8,HS!K15*Inittialize!$F$9,HS!K16*Inittialize!$F$10,HS!K17*Inittialize!$F$11,HS!K18*Inittialize!$F$12))</f>
        <v>-0.21343169035706566</v>
      </c>
    </row>
    <row r="9" spans="1:21" x14ac:dyDescent="0.25">
      <c r="A9">
        <v>10</v>
      </c>
      <c r="B9">
        <f>(SUM(HS!B42*Inittialize!$F$3,HS!B11*Inittialize!$F$4,HS!B12*Inittialize!$F$5,HS!B13*Inittialize!$F$6,HS!B14*Inittialize!$F$7,HS!B15*Inittialize!$F$8,HS!B16*Inittialize!$F$9,HS!B17*Inittialize!$F$10,HS!B18*Inittialize!$F$11,HS!B19*Inittialize!$F$12))</f>
        <v>-0.14666789263035868</v>
      </c>
      <c r="C9">
        <f>(SUM(HS!C42*Inittialize!$F$3,HS!C11*Inittialize!$F$4,HS!C12*Inittialize!$F$5,HS!C13*Inittialize!$F$6,HS!C14*Inittialize!$F$7,HS!C15*Inittialize!$F$8,HS!C16*Inittialize!$F$9,HS!C17*Inittialize!$F$10,HS!C18*Inittialize!$F$11,HS!C19*Inittialize!$F$12))</f>
        <v>0.18249999400904496</v>
      </c>
      <c r="D9">
        <f>(SUM(HS!D42*Inittialize!$F$3,HS!D11*Inittialize!$F$4,HS!D12*Inittialize!$F$5,HS!D13*Inittialize!$F$6,HS!D14*Inittialize!$F$7,HS!D15*Inittialize!$F$8,HS!D16*Inittialize!$F$9,HS!D17*Inittialize!$F$10,HS!D18*Inittialize!$F$11,HS!D19*Inittialize!$F$12))</f>
        <v>0.206087975813941</v>
      </c>
      <c r="E9">
        <f>(SUM(HS!E42*Inittialize!$F$3,HS!E11*Inittialize!$F$4,HS!E12*Inittialize!$F$5,HS!E13*Inittialize!$F$6,HS!E14*Inittialize!$F$7,HS!E15*Inittialize!$F$8,HS!E16*Inittialize!$F$9,HS!E17*Inittialize!$F$10,HS!E18*Inittialize!$F$11,HS!E19*Inittialize!$F$12))</f>
        <v>0.23047012189717697</v>
      </c>
      <c r="F9">
        <f>(SUM(HS!F42*Inittialize!$F$3,HS!F11*Inittialize!$F$4,HS!F12*Inittialize!$F$5,HS!F13*Inittialize!$F$6,HS!F14*Inittialize!$F$7,HS!F15*Inittialize!$F$8,HS!F16*Inittialize!$F$9,HS!F17*Inittialize!$F$10,HS!F18*Inittialize!$F$11,HS!F19*Inittialize!$F$12))</f>
        <v>0.25625855450163382</v>
      </c>
      <c r="G9">
        <f>(SUM(HS!G42*Inittialize!$F$3,HS!G11*Inittialize!$F$4,HS!G12*Inittialize!$F$5,HS!G13*Inittialize!$F$6,HS!G14*Inittialize!$F$7,HS!G15*Inittialize!$F$8,HS!G16*Inittialize!$F$9,HS!G17*Inittialize!$F$10,HS!G18*Inittialize!$F$11,HS!G19*Inittialize!$F$12))</f>
        <v>0.28779508429888423</v>
      </c>
      <c r="H9">
        <f>(SUM(HS!H42*Inittialize!$F$3,HS!H11*Inittialize!$F$4,HS!H12*Inittialize!$F$5,HS!H13*Inittialize!$F$6,HS!H14*Inittialize!$F$7,HS!H15*Inittialize!$F$8,HS!H16*Inittialize!$F$9,HS!H17*Inittialize!$F$10,HS!H18*Inittialize!$F$11,HS!H19*Inittialize!$F$12))</f>
        <v>0.25690874433608657</v>
      </c>
      <c r="I9">
        <f>(SUM(HS!I42*Inittialize!$F$3,HS!I11*Inittialize!$F$4,HS!I12*Inittialize!$F$5,HS!I13*Inittialize!$F$6,HS!I14*Inittialize!$F$7,HS!I15*Inittialize!$F$8,HS!I16*Inittialize!$F$9,HS!I17*Inittialize!$F$10,HS!I18*Inittialize!$F$11,HS!I19*Inittialize!$F$12))</f>
        <v>0.19795370833197615</v>
      </c>
      <c r="J9">
        <f>(SUM(HS!J42*Inittialize!$F$3,HS!J11*Inittialize!$F$4,HS!J12*Inittialize!$F$5,HS!J13*Inittialize!$F$6,HS!J14*Inittialize!$F$7,HS!J15*Inittialize!$F$8,HS!J16*Inittialize!$F$9,HS!J17*Inittialize!$F$10,HS!J18*Inittialize!$F$11,HS!J19*Inittialize!$F$12))</f>
        <v>0.11652959106928383</v>
      </c>
      <c r="K9">
        <f>(SUM(HS!K42*Inittialize!$F$3,HS!K11*Inittialize!$F$4,HS!K12*Inittialize!$F$5,HS!K13*Inittialize!$F$6,HS!K14*Inittialize!$F$7,HS!K15*Inittialize!$F$8,HS!K16*Inittialize!$F$9,HS!K17*Inittialize!$F$10,HS!K18*Inittialize!$F$11,HS!K19*Inittialize!$F$12))</f>
        <v>-4.4990260383612951E-2</v>
      </c>
    </row>
    <row r="10" spans="1:21" x14ac:dyDescent="0.25">
      <c r="A10">
        <v>11</v>
      </c>
      <c r="B10">
        <f>(SUM(HS!B43*Inittialize!$F$3,HS!B12*Inittialize!$F$4,HS!B13*Inittialize!$F$5,HS!B14*Inittialize!$F$6,HS!B15*Inittialize!$F$7,HS!B16*Inittialize!$F$8,HS!B17*Inittialize!$F$9,HS!B18*Inittialize!$F$10,HS!B19*Inittialize!$F$11,HS!B20*Inittialize!$F$12))</f>
        <v>-4.1986836980868192E-2</v>
      </c>
      <c r="C10">
        <f>(SUM(HS!C43*Inittialize!$F$3,HS!C12*Inittialize!$F$4,HS!C13*Inittialize!$F$5,HS!C14*Inittialize!$F$6,HS!C15*Inittialize!$F$7,HS!C16*Inittialize!$F$8,HS!C17*Inittialize!$F$9,HS!C18*Inittialize!$F$10,HS!C19*Inittialize!$F$11,HS!C20*Inittialize!$F$12))</f>
        <v>0.23835074945762985</v>
      </c>
      <c r="D10">
        <f>(SUM(HS!D43*Inittialize!$F$3,HS!D12*Inittialize!$F$4,HS!D13*Inittialize!$F$5,HS!D14*Inittialize!$F$6,HS!D15*Inittialize!$F$7,HS!D16*Inittialize!$F$8,HS!D17*Inittialize!$F$9,HS!D18*Inittialize!$F$10,HS!D19*Inittialize!$F$11,HS!D20*Inittialize!$F$12))</f>
        <v>0.26032526728707978</v>
      </c>
      <c r="E10">
        <f>(SUM(HS!E43*Inittialize!$F$3,HS!E12*Inittialize!$F$4,HS!E13*Inittialize!$F$5,HS!E14*Inittialize!$F$6,HS!E15*Inittialize!$F$7,HS!E16*Inittialize!$F$8,HS!E17*Inittialize!$F$9,HS!E18*Inittialize!$F$10,HS!E19*Inittialize!$F$11,HS!E20*Inittialize!$F$12))</f>
        <v>0.28302027520898798</v>
      </c>
      <c r="F10">
        <f>(SUM(HS!F43*Inittialize!$F$3,HS!F12*Inittialize!$F$4,HS!F13*Inittialize!$F$5,HS!F14*Inittialize!$F$6,HS!F15*Inittialize!$F$7,HS!F16*Inittialize!$F$8,HS!F17*Inittialize!$F$9,HS!F18*Inittialize!$F$10,HS!F19*Inittialize!$F$11,HS!F20*Inittialize!$F$12))</f>
        <v>0.30734950895451385</v>
      </c>
      <c r="G10">
        <f>(SUM(HS!G43*Inittialize!$F$3,HS!G12*Inittialize!$F$4,HS!G13*Inittialize!$F$5,HS!G14*Inittialize!$F$6,HS!G15*Inittialize!$F$7,HS!G16*Inittialize!$F$8,HS!G17*Inittialize!$F$9,HS!G18*Inittialize!$F$10,HS!G19*Inittialize!$F$11,HS!G20*Inittialize!$F$12))</f>
        <v>0.33369004745378472</v>
      </c>
      <c r="H10">
        <f>(SUM(HS!H43*Inittialize!$F$3,HS!H12*Inittialize!$F$4,HS!H13*Inittialize!$F$5,HS!H14*Inittialize!$F$6,HS!H15*Inittialize!$F$7,HS!H16*Inittialize!$F$8,HS!H17*Inittialize!$F$9,HS!H18*Inittialize!$F$10,HS!H19*Inittialize!$F$11,HS!H20*Inittialize!$F$12))</f>
        <v>0.29214699112701314</v>
      </c>
      <c r="I10">
        <f>(SUM(HS!I43*Inittialize!$F$3,HS!I12*Inittialize!$F$4,HS!I13*Inittialize!$F$5,HS!I14*Inittialize!$F$6,HS!I15*Inittialize!$F$7,HS!I16*Inittialize!$F$8,HS!I17*Inittialize!$F$9,HS!I18*Inittialize!$F$10,HS!I19*Inittialize!$F$11,HS!I20*Inittialize!$F$12))</f>
        <v>0.22998214532399183</v>
      </c>
      <c r="J10">
        <f>(SUM(HS!J43*Inittialize!$F$3,HS!J12*Inittialize!$F$4,HS!J13*Inittialize!$F$5,HS!J14*Inittialize!$F$6,HS!J15*Inittialize!$F$7,HS!J16*Inittialize!$F$8,HS!J17*Inittialize!$F$9,HS!J18*Inittialize!$F$10,HS!J19*Inittialize!$F$11,HS!J20*Inittialize!$F$12))</f>
        <v>0.15825711845512563</v>
      </c>
      <c r="K10">
        <f>(SUM(HS!K43*Inittialize!$F$3,HS!K12*Inittialize!$F$4,HS!K13*Inittialize!$F$5,HS!K14*Inittialize!$F$6,HS!K15*Inittialize!$F$7,HS!K16*Inittialize!$F$8,HS!K17*Inittialize!$F$9,HS!K18*Inittialize!$F$10,HS!K19*Inittialize!$F$11,HS!K20*Inittialize!$F$12))</f>
        <v>5.9690795265877561E-2</v>
      </c>
    </row>
    <row r="11" spans="1:21" x14ac:dyDescent="0.25">
      <c r="A11">
        <v>12</v>
      </c>
      <c r="B11">
        <f>(SUM(HS!B44*Inittialize!$F$3,HS!B13*Inittialize!$F$4,HS!B14*Inittialize!$F$5,HS!B15*Inittialize!$F$6,HS!B16*Inittialize!$F$7,HS!B17*Inittialize!$F$8,HS!B18*Inittialize!$F$9,HS!B19*Inittialize!$F$10,HS!B20*Inittialize!$F$11,HS!B21*Inittialize!$F$12))</f>
        <v>-0.4656605837768395</v>
      </c>
      <c r="C11">
        <f>(SUM(HS!C44*Inittialize!$F$3,HS!C13*Inittialize!$F$4,HS!C14*Inittialize!$F$5,HS!C15*Inittialize!$F$6,HS!C16*Inittialize!$F$7,HS!C17*Inittialize!$F$8,HS!C18*Inittialize!$F$9,HS!C19*Inittialize!$F$10,HS!C20*Inittialize!$F$11,HS!C21*Inittialize!$F$12))</f>
        <v>-0.25338998596663803</v>
      </c>
      <c r="D11">
        <f>(SUM(HS!D44*Inittialize!$F$3,HS!D13*Inittialize!$F$4,HS!D14*Inittialize!$F$5,HS!D15*Inittialize!$F$6,HS!D16*Inittialize!$F$7,HS!D17*Inittialize!$F$8,HS!D18*Inittialize!$F$9,HS!D19*Inittialize!$F$10,HS!D20*Inittialize!$F$11,HS!D21*Inittialize!$F$12))</f>
        <v>-0.23369089979808655</v>
      </c>
      <c r="E11">
        <f>(SUM(HS!E44*Inittialize!$F$3,HS!E13*Inittialize!$F$4,HS!E14*Inittialize!$F$5,HS!E15*Inittialize!$F$6,HS!E16*Inittialize!$F$7,HS!E17*Inittialize!$F$8,HS!E18*Inittialize!$F$9,HS!E19*Inittialize!$F$10,HS!E20*Inittialize!$F$11,HS!E21*Inittialize!$F$12))</f>
        <v>-0.21353655324507698</v>
      </c>
      <c r="F11">
        <f>(SUM(HS!F44*Inittialize!$F$3,HS!F13*Inittialize!$F$4,HS!F14*Inittialize!$F$5,HS!F15*Inittialize!$F$6,HS!F16*Inittialize!$F$7,HS!F17*Inittialize!$F$8,HS!F18*Inittialize!$F$9,HS!F19*Inittialize!$F$10,HS!F20*Inittialize!$F$11,HS!F21*Inittialize!$F$12))</f>
        <v>-0.1932711694262835</v>
      </c>
      <c r="G11">
        <f>(SUM(HS!G44*Inittialize!$F$3,HS!G13*Inittialize!$F$4,HS!G14*Inittialize!$F$5,HS!G15*Inittialize!$F$6,HS!G16*Inittialize!$F$7,HS!G17*Inittialize!$F$8,HS!G18*Inittialize!$F$9,HS!G19*Inittialize!$F$10,HS!G20*Inittialize!$F$11,HS!G21*Inittialize!$F$12))</f>
        <v>-0.17052619990757958</v>
      </c>
      <c r="H11">
        <f>(SUM(HS!H44*Inittialize!$F$3,HS!H13*Inittialize!$F$4,HS!H14*Inittialize!$F$5,HS!H15*Inittialize!$F$6,HS!H16*Inittialize!$F$7,HS!H17*Inittialize!$F$8,HS!H18*Inittialize!$F$9,HS!H19*Inittialize!$F$10,HS!H20*Inittialize!$F$11,HS!H21*Inittialize!$F$12))</f>
        <v>-0.21284771451731427</v>
      </c>
      <c r="I11">
        <f>(SUM(HS!I44*Inittialize!$F$3,HS!I13*Inittialize!$F$4,HS!I14*Inittialize!$F$5,HS!I15*Inittialize!$F$6,HS!I16*Inittialize!$F$7,HS!I17*Inittialize!$F$8,HS!I18*Inittialize!$F$9,HS!I19*Inittialize!$F$10,HS!I20*Inittialize!$F$11,HS!I21*Inittialize!$F$12))</f>
        <v>-0.2715748050242861</v>
      </c>
      <c r="J11">
        <f>(SUM(HS!J44*Inittialize!$F$3,HS!J13*Inittialize!$F$4,HS!J14*Inittialize!$F$5,HS!J15*Inittialize!$F$6,HS!J16*Inittialize!$F$7,HS!J17*Inittialize!$F$8,HS!J18*Inittialize!$F$9,HS!J19*Inittialize!$F$10,HS!J20*Inittialize!$F$11,HS!J21*Inittialize!$F$12))</f>
        <v>-0.34001328060893565</v>
      </c>
      <c r="K11">
        <f>(SUM(HS!K44*Inittialize!$F$3,HS!K13*Inittialize!$F$4,HS!K14*Inittialize!$F$5,HS!K15*Inittialize!$F$6,HS!K16*Inittialize!$F$7,HS!K17*Inittialize!$F$8,HS!K18*Inittialize!$F$9,HS!K19*Inittialize!$F$10,HS!K20*Inittialize!$F$11,HS!K21*Inittialize!$F$12))</f>
        <v>-0.42069618899826788</v>
      </c>
    </row>
    <row r="12" spans="1:21" x14ac:dyDescent="0.25">
      <c r="A12">
        <v>13</v>
      </c>
      <c r="B12">
        <f>(SUM(HS!B45*Inittialize!$F$3,HS!B14*Inittialize!$F$4,HS!B15*Inittialize!$F$5,HS!B16*Inittialize!$F$6,HS!B17*Inittialize!$F$7,HS!B18*Inittialize!$F$8,HS!B19*Inittialize!$F$9,HS!B20*Inittialize!$F$10,HS!B21*Inittialize!$F$11,HS!B22*Inittialize!$F$12))</f>
        <v>-0.50382768493563668</v>
      </c>
      <c r="C12">
        <f>(SUM(HS!C45*Inittialize!$F$3,HS!C14*Inittialize!$F$4,HS!C15*Inittialize!$F$5,HS!C16*Inittialize!$F$6,HS!C17*Inittialize!$F$7,HS!C18*Inittialize!$F$8,HS!C19*Inittialize!$F$9,HS!C20*Inittialize!$F$10,HS!C21*Inittialize!$F$11,HS!C22*Inittialize!$F$12))</f>
        <v>-0.30779123771977057</v>
      </c>
      <c r="D12">
        <f>(SUM(HS!D45*Inittialize!$F$3,HS!D14*Inittialize!$F$4,HS!D15*Inittialize!$F$5,HS!D16*Inittialize!$F$6,HS!D17*Inittialize!$F$7,HS!D18*Inittialize!$F$8,HS!D19*Inittialize!$F$9,HS!D20*Inittialize!$F$10,HS!D21*Inittialize!$F$11,HS!D22*Inittialize!$F$12))</f>
        <v>-0.29121011293380089</v>
      </c>
      <c r="E12">
        <f>(SUM(HS!E45*Inittialize!$F$3,HS!E14*Inittialize!$F$4,HS!E15*Inittialize!$F$5,HS!E16*Inittialize!$F$6,HS!E17*Inittialize!$F$7,HS!E18*Inittialize!$F$8,HS!E19*Inittialize!$F$9,HS!E20*Inittialize!$F$10,HS!E21*Inittialize!$F$11,HS!E22*Inittialize!$F$12))</f>
        <v>-0.27422400639931432</v>
      </c>
      <c r="F12">
        <f>(SUM(HS!F45*Inittialize!$F$3,HS!F14*Inittialize!$F$4,HS!F15*Inittialize!$F$5,HS!F16*Inittialize!$F$6,HS!F17*Inittialize!$F$7,HS!F18*Inittialize!$F$8,HS!F19*Inittialize!$F$9,HS!F20*Inittialize!$F$10,HS!F21*Inittialize!$F$11,HS!F22*Inittialize!$F$12))</f>
        <v>-0.25733327243893922</v>
      </c>
      <c r="G12">
        <f>(SUM(HS!G45*Inittialize!$F$3,HS!G14*Inittialize!$F$4,HS!G15*Inittialize!$F$5,HS!G16*Inittialize!$F$6,HS!G17*Inittialize!$F$7,HS!G18*Inittialize!$F$8,HS!G19*Inittialize!$F$9,HS!G20*Inittialize!$F$10,HS!G21*Inittialize!$F$11,HS!G22*Inittialize!$F$12))</f>
        <v>-0.23562627561296384</v>
      </c>
      <c r="H12">
        <f>(SUM(HS!H45*Inittialize!$F$3,HS!H14*Inittialize!$F$4,HS!H15*Inittialize!$F$5,HS!H16*Inittialize!$F$6,HS!H17*Inittialize!$F$7,HS!H18*Inittialize!$F$8,HS!H19*Inittialize!$F$9,HS!H20*Inittialize!$F$10,HS!H21*Inittialize!$F$11,HS!H22*Inittialize!$F$12))</f>
        <v>-0.26907287776607752</v>
      </c>
      <c r="I12">
        <f>(SUM(HS!I45*Inittialize!$F$3,HS!I14*Inittialize!$F$4,HS!I15*Inittialize!$F$5,HS!I16*Inittialize!$F$6,HS!I17*Inittialize!$F$7,HS!I18*Inittialize!$F$8,HS!I19*Inittialize!$F$9,HS!I20*Inittialize!$F$10,HS!I21*Inittialize!$F$11,HS!I22*Inittialize!$F$12))</f>
        <v>-0.32360517609397998</v>
      </c>
      <c r="J12">
        <f>(SUM(HS!J45*Inittialize!$F$3,HS!J14*Inittialize!$F$4,HS!J15*Inittialize!$F$5,HS!J16*Inittialize!$F$6,HS!J17*Inittialize!$F$7,HS!J18*Inittialize!$F$8,HS!J19*Inittialize!$F$9,HS!J20*Inittialize!$F$10,HS!J21*Inittialize!$F$11,HS!J22*Inittialize!$F$12))</f>
        <v>-0.3871551891368688</v>
      </c>
      <c r="K12">
        <f>(SUM(HS!K45*Inittialize!$F$3,HS!K14*Inittialize!$F$4,HS!K15*Inittialize!$F$5,HS!K16*Inittialize!$F$6,HS!K17*Inittialize!$F$7,HS!K18*Inittialize!$F$8,HS!K19*Inittialize!$F$9,HS!K20*Inittialize!$F$10,HS!K21*Inittialize!$F$11,HS!K22*Inittialize!$F$12))</f>
        <v>-0.46207503264124877</v>
      </c>
    </row>
    <row r="13" spans="1:21" x14ac:dyDescent="0.25">
      <c r="A13">
        <v>14</v>
      </c>
      <c r="B13">
        <f>(SUM(HS!B46*Inittialize!$F$3,HS!B15*Inittialize!$F$4,HS!B16*Inittialize!$F$5,HS!B17*Inittialize!$F$6,HS!B18*Inittialize!$F$7,HS!B19*Inittialize!$F$8,HS!B20*Inittialize!$F$9,HS!B21*Inittialize!$F$10,HS!B22*Inittialize!$F$11,HS!B23*Inittialize!$F$12))</f>
        <v>-0.53926856458309125</v>
      </c>
      <c r="C13">
        <f>(SUM(HS!C46*Inittialize!$F$3,HS!C15*Inittialize!$F$4,HS!C16*Inittialize!$F$5,HS!C17*Inittialize!$F$6,HS!C18*Inittialize!$F$7,HS!C19*Inittialize!$F$8,HS!C20*Inittialize!$F$9,HS!C21*Inittialize!$F$10,HS!C22*Inittialize!$F$11,HS!C23*Inittialize!$F$12))</f>
        <v>-0.36219248947290306</v>
      </c>
      <c r="D13">
        <f>(SUM(HS!D46*Inittialize!$F$3,HS!D15*Inittialize!$F$4,HS!D16*Inittialize!$F$5,HS!D17*Inittialize!$F$6,HS!D18*Inittialize!$F$7,HS!D19*Inittialize!$F$8,HS!D20*Inittialize!$F$9,HS!D21*Inittialize!$F$10,HS!D22*Inittialize!$F$11,HS!D23*Inittialize!$F$12))</f>
        <v>-0.34872932606951523</v>
      </c>
      <c r="E13">
        <f>(SUM(HS!E46*Inittialize!$F$3,HS!E15*Inittialize!$F$4,HS!E16*Inittialize!$F$5,HS!E17*Inittialize!$F$6,HS!E18*Inittialize!$F$7,HS!E19*Inittialize!$F$8,HS!E20*Inittialize!$F$9,HS!E21*Inittialize!$F$10,HS!E22*Inittialize!$F$11,HS!E23*Inittialize!$F$12))</f>
        <v>-0.33491145955355173</v>
      </c>
      <c r="F13">
        <f>(SUM(HS!F46*Inittialize!$F$3,HS!F15*Inittialize!$F$4,HS!F16*Inittialize!$F$5,HS!F17*Inittialize!$F$6,HS!F18*Inittialize!$F$7,HS!F19*Inittialize!$F$8,HS!F20*Inittialize!$F$9,HS!F21*Inittialize!$F$10,HS!F22*Inittialize!$F$11,HS!F23*Inittialize!$F$12))</f>
        <v>-0.32139537545159497</v>
      </c>
      <c r="G13">
        <f>(SUM(HS!G46*Inittialize!$F$3,HS!G15*Inittialize!$F$4,HS!G16*Inittialize!$F$5,HS!G17*Inittialize!$F$6,HS!G18*Inittialize!$F$7,HS!G19*Inittialize!$F$8,HS!G20*Inittialize!$F$9,HS!G21*Inittialize!$F$10,HS!G22*Inittialize!$F$11,HS!G23*Inittialize!$F$12))</f>
        <v>-0.30072635131834813</v>
      </c>
      <c r="H13">
        <f>(SUM(HS!H46*Inittialize!$F$3,HS!H15*Inittialize!$F$4,HS!H16*Inittialize!$F$5,HS!H17*Inittialize!$F$6,HS!H18*Inittialize!$F$7,HS!H19*Inittialize!$F$8,HS!H20*Inittialize!$F$9,HS!H21*Inittialize!$F$10,HS!H22*Inittialize!$F$11,HS!H23*Inittialize!$F$12))</f>
        <v>-0.3212819579256434</v>
      </c>
      <c r="I13">
        <f>(SUM(HS!I46*Inittialize!$F$3,HS!I15*Inittialize!$F$4,HS!I16*Inittialize!$F$5,HS!I17*Inittialize!$F$6,HS!I18*Inittialize!$F$7,HS!I19*Inittialize!$F$8,HS!I20*Inittialize!$F$9,HS!I21*Inittialize!$F$10,HS!I22*Inittialize!$F$11,HS!I23*Inittialize!$F$12))</f>
        <v>-0.37191909208726714</v>
      </c>
      <c r="J13">
        <f>(SUM(HS!J46*Inittialize!$F$3,HS!J15*Inittialize!$F$4,HS!J16*Inittialize!$F$5,HS!J17*Inittialize!$F$6,HS!J18*Inittialize!$F$7,HS!J19*Inittialize!$F$8,HS!J20*Inittialize!$F$9,HS!J21*Inittialize!$F$10,HS!J22*Inittialize!$F$11,HS!J23*Inittialize!$F$12))</f>
        <v>-0.43092981848423534</v>
      </c>
      <c r="K13">
        <f>(SUM(HS!K46*Inittialize!$F$3,HS!K15*Inittialize!$F$4,HS!K16*Inittialize!$F$5,HS!K17*Inittialize!$F$6,HS!K18*Inittialize!$F$7,HS!K19*Inittialize!$F$8,HS!K20*Inittialize!$F$9,HS!K21*Inittialize!$F$10,HS!K22*Inittialize!$F$11,HS!K23*Inittialize!$F$12))</f>
        <v>-0.50049824459544534</v>
      </c>
    </row>
    <row r="14" spans="1:21" x14ac:dyDescent="0.25">
      <c r="A14">
        <v>15</v>
      </c>
      <c r="B14">
        <f>(SUM(HS!B47*Inittialize!$F$3,HS!B16*Inittialize!$F$4,HS!B17*Inittialize!$F$5,HS!B18*Inittialize!$F$6,HS!B19*Inittialize!$F$7,HS!B20*Inittialize!$F$8,HS!B21*Inittialize!$F$9,HS!B22*Inittialize!$F$10,HS!B23*Inittialize!$F$11,HS!B24*Inittialize!$F$12))</f>
        <v>-0.57217795282715611</v>
      </c>
      <c r="C14">
        <f>(SUM(HS!C47*Inittialize!$F$3,HS!C16*Inittialize!$F$4,HS!C17*Inittialize!$F$5,HS!C18*Inittialize!$F$6,HS!C19*Inittialize!$F$7,HS!C20*Inittialize!$F$8,HS!C21*Inittialize!$F$9,HS!C22*Inittialize!$F$10,HS!C23*Inittialize!$F$11,HS!C24*Inittialize!$F$12))</f>
        <v>-0.4165937412260356</v>
      </c>
      <c r="D14">
        <f>(SUM(HS!D47*Inittialize!$F$3,HS!D16*Inittialize!$F$4,HS!D17*Inittialize!$F$5,HS!D18*Inittialize!$F$6,HS!D19*Inittialize!$F$7,HS!D20*Inittialize!$F$8,HS!D21*Inittialize!$F$9,HS!D22*Inittialize!$F$10,HS!D23*Inittialize!$F$11,HS!D24*Inittialize!$F$12))</f>
        <v>-0.40624853920522963</v>
      </c>
      <c r="E14">
        <f>(SUM(HS!E47*Inittialize!$F$3,HS!E16*Inittialize!$F$4,HS!E17*Inittialize!$F$5,HS!E18*Inittialize!$F$6,HS!E19*Inittialize!$F$7,HS!E20*Inittialize!$F$8,HS!E21*Inittialize!$F$9,HS!E22*Inittialize!$F$10,HS!E23*Inittialize!$F$11,HS!E24*Inittialize!$F$12))</f>
        <v>-0.39559891270778907</v>
      </c>
      <c r="F14">
        <f>(SUM(HS!F47*Inittialize!$F$3,HS!F16*Inittialize!$F$4,HS!F17*Inittialize!$F$5,HS!F18*Inittialize!$F$6,HS!F19*Inittialize!$F$7,HS!F20*Inittialize!$F$8,HS!F21*Inittialize!$F$9,HS!F22*Inittialize!$F$10,HS!F23*Inittialize!$F$11,HS!F24*Inittialize!$F$12))</f>
        <v>-0.38545747846425071</v>
      </c>
      <c r="G14">
        <f>(SUM(HS!G47*Inittialize!$F$3,HS!G16*Inittialize!$F$4,HS!G17*Inittialize!$F$5,HS!G18*Inittialize!$F$6,HS!G19*Inittialize!$F$7,HS!G20*Inittialize!$F$8,HS!G21*Inittialize!$F$9,HS!G22*Inittialize!$F$10,HS!G23*Inittialize!$F$11,HS!G24*Inittialize!$F$12))</f>
        <v>-0.36582642702373236</v>
      </c>
      <c r="H14">
        <f>(SUM(HS!H47*Inittialize!$F$3,HS!H16*Inittialize!$F$4,HS!H17*Inittialize!$F$5,HS!H18*Inittialize!$F$6,HS!H19*Inittialize!$F$7,HS!H20*Inittialize!$F$8,HS!H21*Inittialize!$F$9,HS!H22*Inittialize!$F$10,HS!H23*Inittialize!$F$11,HS!H24*Inittialize!$F$12))</f>
        <v>-0.36976181807381175</v>
      </c>
      <c r="I14">
        <f>(SUM(HS!I47*Inittialize!$F$3,HS!I16*Inittialize!$F$4,HS!I17*Inittialize!$F$5,HS!I18*Inittialize!$F$6,HS!I19*Inittialize!$F$7,HS!I20*Inittialize!$F$8,HS!I21*Inittialize!$F$9,HS!I22*Inittialize!$F$10,HS!I23*Inittialize!$F$11,HS!I24*Inittialize!$F$12))</f>
        <v>-0.41678201408103377</v>
      </c>
      <c r="J14">
        <f>(SUM(HS!J47*Inittialize!$F$3,HS!J16*Inittialize!$F$4,HS!J17*Inittialize!$F$5,HS!J18*Inittialize!$F$6,HS!J19*Inittialize!$F$7,HS!J20*Inittialize!$F$8,HS!J21*Inittialize!$F$9,HS!J22*Inittialize!$F$10,HS!J23*Inittialize!$F$11,HS!J24*Inittialize!$F$12))</f>
        <v>-0.47157768859250421</v>
      </c>
      <c r="K14">
        <f>(SUM(HS!K47*Inittialize!$F$3,HS!K16*Inittialize!$F$4,HS!K17*Inittialize!$F$5,HS!K18*Inittialize!$F$6,HS!K19*Inittialize!$F$7,HS!K20*Inittialize!$F$8,HS!K21*Inittialize!$F$9,HS!K22*Inittialize!$F$10,HS!K23*Inittialize!$F$11,HS!K24*Inittialize!$F$12))</f>
        <v>-0.53617694141005634</v>
      </c>
    </row>
    <row r="15" spans="1:21" x14ac:dyDescent="0.25">
      <c r="A15">
        <v>16</v>
      </c>
      <c r="B15">
        <f>(SUM(HS!B48*Inittialize!$F$3,HS!B17*Inittialize!$F$4,HS!B18*Inittialize!$F$5,HS!B19*Inittialize!$F$6,HS!B20*Inittialize!$F$7,HS!B21*Inittialize!$F$8,HS!B22*Inittialize!$F$9,HS!B23*Inittialize!$F$10,HS!B24*Inittialize!$F$11,HS!B25*Inittialize!$F$12))</f>
        <v>-0.60481011846064825</v>
      </c>
      <c r="C15">
        <f>(SUM(HS!C48*Inittialize!$F$3,HS!C17*Inittialize!$F$4,HS!C18*Inittialize!$F$5,HS!C19*Inittialize!$F$6,HS!C20*Inittialize!$F$7,HS!C21*Inittialize!$F$8,HS!C22*Inittialize!$F$9,HS!C23*Inittialize!$F$10,HS!C24*Inittialize!$F$11,HS!C25*Inittialize!$F$12))</f>
        <v>-0.47099499297916814</v>
      </c>
      <c r="D15">
        <f>(SUM(HS!D48*Inittialize!$F$3,HS!D17*Inittialize!$F$4,HS!D18*Inittialize!$F$5,HS!D19*Inittialize!$F$6,HS!D20*Inittialize!$F$7,HS!D21*Inittialize!$F$8,HS!D22*Inittialize!$F$9,HS!D23*Inittialize!$F$10,HS!D24*Inittialize!$F$11,HS!D25*Inittialize!$F$12))</f>
        <v>-0.46376775234094397</v>
      </c>
      <c r="E15">
        <f>(SUM(HS!E48*Inittialize!$F$3,HS!E17*Inittialize!$F$4,HS!E18*Inittialize!$F$5,HS!E19*Inittialize!$F$6,HS!E20*Inittialize!$F$7,HS!E21*Inittialize!$F$8,HS!E22*Inittialize!$F$9,HS!E23*Inittialize!$F$10,HS!E24*Inittialize!$F$11,HS!E25*Inittialize!$F$12))</f>
        <v>-0.45628636586202642</v>
      </c>
      <c r="F15">
        <f>(SUM(HS!F48*Inittialize!$F$3,HS!F17*Inittialize!$F$4,HS!F18*Inittialize!$F$5,HS!F19*Inittialize!$F$6,HS!F20*Inittialize!$F$7,HS!F21*Inittialize!$F$8,HS!F22*Inittialize!$F$9,HS!F23*Inittialize!$F$10,HS!F24*Inittialize!$F$11,HS!F25*Inittialize!$F$12))</f>
        <v>-0.44951958147690646</v>
      </c>
      <c r="G15">
        <f>(SUM(HS!G48*Inittialize!$F$3,HS!G17*Inittialize!$F$4,HS!G18*Inittialize!$F$5,HS!G19*Inittialize!$F$6,HS!G20*Inittialize!$F$7,HS!G21*Inittialize!$F$8,HS!G22*Inittialize!$F$9,HS!G23*Inittialize!$F$10,HS!G24*Inittialize!$F$11,HS!G25*Inittialize!$F$12))</f>
        <v>-0.43092650272911664</v>
      </c>
      <c r="H15">
        <f>(SUM(HS!H48*Inittialize!$F$3,HS!H17*Inittialize!$F$4,HS!H18*Inittialize!$F$5,HS!H19*Inittialize!$F$6,HS!H20*Inittialize!$F$7,HS!H21*Inittialize!$F$8,HS!H22*Inittialize!$F$9,HS!H23*Inittialize!$F$10,HS!H24*Inittialize!$F$11,HS!H25*Inittialize!$F$12))</f>
        <v>-0.41477883106853947</v>
      </c>
      <c r="I15">
        <f>(SUM(HS!I48*Inittialize!$F$3,HS!I17*Inittialize!$F$4,HS!I18*Inittialize!$F$5,HS!I19*Inittialize!$F$6,HS!I20*Inittialize!$F$7,HS!I21*Inittialize!$F$8,HS!I22*Inittialize!$F$9,HS!I23*Inittialize!$F$10,HS!I24*Inittialize!$F$11,HS!I25*Inittialize!$F$12))</f>
        <v>-0.45844044164667419</v>
      </c>
      <c r="J15">
        <f>(SUM(HS!J48*Inittialize!$F$3,HS!J17*Inittialize!$F$4,HS!J18*Inittialize!$F$5,HS!J19*Inittialize!$F$6,HS!J20*Inittialize!$F$7,HS!J21*Inittialize!$F$8,HS!J22*Inittialize!$F$9,HS!J23*Inittialize!$F$10,HS!J24*Inittialize!$F$11,HS!J25*Inittialize!$F$12))</f>
        <v>-0.50932213940732529</v>
      </c>
      <c r="K15">
        <f>(SUM(HS!K48*Inittialize!$F$3,HS!K17*Inittialize!$F$4,HS!K18*Inittialize!$F$5,HS!K19*Inittialize!$F$6,HS!K20*Inittialize!$F$7,HS!K21*Inittialize!$F$8,HS!K22*Inittialize!$F$9,HS!K23*Inittialize!$F$10,HS!K24*Inittialize!$F$11,HS!K25*Inittialize!$F$12))</f>
        <v>-0.56930715988076663</v>
      </c>
    </row>
    <row r="16" spans="1:21" x14ac:dyDescent="0.25">
      <c r="A16">
        <v>17</v>
      </c>
      <c r="B16">
        <f>(SUM(HS!B49*Inittialize!$F$3,HS!B18*Inittialize!$F$4,HS!B19*Inittialize!$F$5,HS!B20*Inittialize!$F$6,HS!B21*Inittialize!$F$7,HS!B22*Inittialize!$F$8,HS!B23*Inittialize!$F$9,HS!B24*Inittialize!$F$10,HS!B25*Inittialize!$F$11,HS!B26*Inittialize!$F$12))</f>
        <v>-0.64601338705741851</v>
      </c>
      <c r="C16">
        <f>(SUM(HS!C49*Inittialize!$F$3,HS!C18*Inittialize!$F$4,HS!C19*Inittialize!$F$5,HS!C20*Inittialize!$F$6,HS!C21*Inittialize!$F$7,HS!C22*Inittialize!$F$8,HS!C23*Inittialize!$F$9,HS!C24*Inittialize!$F$10,HS!C25*Inittialize!$F$11,HS!C26*Inittialize!$F$12))</f>
        <v>-0.53615079392674181</v>
      </c>
      <c r="D16">
        <f>(SUM(HS!D49*Inittialize!$F$3,HS!D18*Inittialize!$F$4,HS!D19*Inittialize!$F$5,HS!D20*Inittialize!$F$6,HS!D21*Inittialize!$F$7,HS!D22*Inittialize!$F$8,HS!D23*Inittialize!$F$9,HS!D24*Inittialize!$F$10,HS!D25*Inittialize!$F$11,HS!D26*Inittialize!$F$12))</f>
        <v>-0.53167419530828441</v>
      </c>
      <c r="E16">
        <f>(SUM(HS!E49*Inittialize!$F$3,HS!E18*Inittialize!$F$4,HS!E19*Inittialize!$F$5,HS!E20*Inittialize!$F$6,HS!E21*Inittialize!$F$7,HS!E22*Inittialize!$F$8,HS!E23*Inittialize!$F$9,HS!E24*Inittialize!$F$10,HS!E25*Inittialize!$F$11,HS!E26*Inittialize!$F$12))</f>
        <v>-0.52701149100469435</v>
      </c>
      <c r="F16">
        <f>(SUM(HS!F49*Inittialize!$F$3,HS!F18*Inittialize!$F$4,HS!F19*Inittialize!$F$5,HS!F20*Inittialize!$F$6,HS!F21*Inittialize!$F$7,HS!F22*Inittialize!$F$8,HS!F23*Inittialize!$F$9,HS!F24*Inittialize!$F$10,HS!F25*Inittialize!$F$11,HS!F26*Inittialize!$F$12))</f>
        <v>-0.52298562951037386</v>
      </c>
      <c r="G16">
        <f>(SUM(HS!G49*Inittialize!$F$3,HS!G18*Inittialize!$F$4,HS!G19*Inittialize!$F$5,HS!G20*Inittialize!$F$6,HS!G21*Inittialize!$F$7,HS!G22*Inittialize!$F$8,HS!G23*Inittialize!$F$9,HS!G24*Inittialize!$F$10,HS!G25*Inittialize!$F$11,HS!G26*Inittialize!$F$12))</f>
        <v>-0.50875259201168144</v>
      </c>
      <c r="H16">
        <f>(SUM(HS!H49*Inittialize!$F$3,HS!H18*Inittialize!$F$4,HS!H19*Inittialize!$F$5,HS!H20*Inittialize!$F$6,HS!H21*Inittialize!$F$7,HS!H22*Inittialize!$F$8,HS!H23*Inittialize!$F$9,HS!H24*Inittialize!$F$10,HS!H25*Inittialize!$F$11,HS!H26*Inittialize!$F$12))</f>
        <v>-0.48348583187756294</v>
      </c>
      <c r="I16">
        <f>(SUM(HS!I49*Inittialize!$F$3,HS!I18*Inittialize!$F$4,HS!I19*Inittialize!$F$5,HS!I20*Inittialize!$F$6,HS!I21*Inittialize!$F$7,HS!I22*Inittialize!$F$8,HS!I23*Inittialize!$F$9,HS!I24*Inittialize!$F$10,HS!I25*Inittialize!$F$11,HS!I26*Inittialize!$F$12))</f>
        <v>-0.50598267464294744</v>
      </c>
      <c r="J16">
        <f>(SUM(HS!J49*Inittialize!$F$3,HS!J18*Inittialize!$F$4,HS!J19*Inittialize!$F$5,HS!J20*Inittialize!$F$6,HS!J21*Inittialize!$F$7,HS!J22*Inittialize!$F$8,HS!J23*Inittialize!$F$9,HS!J24*Inittialize!$F$10,HS!J25*Inittialize!$F$11,HS!J26*Inittialize!$F$12))</f>
        <v>-0.5536948902038471</v>
      </c>
      <c r="K16">
        <f>(SUM(HS!K49*Inittialize!$F$3,HS!K18*Inittialize!$F$4,HS!K19*Inittialize!$F$5,HS!K20*Inittialize!$F$6,HS!K21*Inittialize!$F$7,HS!K22*Inittialize!$F$8,HS!K23*Inittialize!$F$9,HS!K24*Inittialize!$F$10,HS!K25*Inittialize!$F$11,HS!K26*Inittialize!$F$12))</f>
        <v>-0.61051042847753678</v>
      </c>
    </row>
    <row r="17" spans="1:11" x14ac:dyDescent="0.25">
      <c r="A17">
        <v>18</v>
      </c>
      <c r="B17">
        <f>(SUM(HS!B50*Inittialize!$F$3,HS!B19*Inittialize!$F$4,HS!B20*Inittialize!$F$5,HS!B21*Inittialize!$F$6,HS!B22*Inittialize!$F$7,HS!B23*Inittialize!$F$8,HS!B24*Inittialize!$F$9,HS!B25*Inittialize!$F$10,HS!B26*Inittialize!$F$11,HS!B27*Inittialize!$F$12))</f>
        <v>-0.70435886158074457</v>
      </c>
      <c r="C17">
        <f>(SUM(HS!C50*Inittialize!$F$3,HS!C19*Inittialize!$F$4,HS!C20*Inittialize!$F$5,HS!C21*Inittialize!$F$6,HS!C22*Inittialize!$F$7,HS!C23*Inittialize!$F$8,HS!C24*Inittialize!$F$9,HS!C25*Inittialize!$F$10,HS!C26*Inittialize!$F$11,HS!C27*Inittialize!$F$12))</f>
        <v>-0.6224386325591178</v>
      </c>
      <c r="D17">
        <f>(SUM(HS!D50*Inittialize!$F$3,HS!D19*Inittialize!$F$4,HS!D20*Inittialize!$F$5,HS!D21*Inittialize!$F$6,HS!D22*Inittialize!$F$7,HS!D23*Inittialize!$F$8,HS!D24*Inittialize!$F$9,HS!D25*Inittialize!$F$10,HS!D26*Inittialize!$F$11,HS!D27*Inittialize!$F$12))</f>
        <v>-0.62000497014223144</v>
      </c>
      <c r="E17">
        <f>(SUM(HS!E50*Inittialize!$F$3,HS!E19*Inittialize!$F$4,HS!E20*Inittialize!$F$5,HS!E21*Inittialize!$F$6,HS!E22*Inittialize!$F$7,HS!E23*Inittialize!$F$8,HS!E24*Inittialize!$F$9,HS!E25*Inittialize!$F$10,HS!E26*Inittialize!$F$11,HS!E27*Inittialize!$F$12))</f>
        <v>-0.6174618323275779</v>
      </c>
      <c r="F17">
        <f>(SUM(HS!F50*Inittialize!$F$3,HS!F19*Inittialize!$F$4,HS!F20*Inittialize!$F$5,HS!F21*Inittialize!$F$6,HS!F22*Inittialize!$F$7,HS!F23*Inittialize!$F$8,HS!F24*Inittialize!$F$9,HS!F25*Inittialize!$F$10,HS!F26*Inittialize!$F$11,HS!F27*Inittialize!$F$12))</f>
        <v>-0.61525956758546441</v>
      </c>
      <c r="G17">
        <f>(SUM(HS!G50*Inittialize!$F$3,HS!G19*Inittialize!$F$4,HS!G20*Inittialize!$F$5,HS!G21*Inittialize!$F$6,HS!G22*Inittialize!$F$7,HS!G23*Inittialize!$F$8,HS!G24*Inittialize!$F$9,HS!G25*Inittialize!$F$10,HS!G26*Inittialize!$F$11,HS!G27*Inittialize!$F$12))</f>
        <v>-0.60747904709221201</v>
      </c>
      <c r="H17">
        <f>(SUM(HS!H50*Inittialize!$F$3,HS!H19*Inittialize!$F$4,HS!H20*Inittialize!$F$5,HS!H21*Inittialize!$F$6,HS!H22*Inittialize!$F$7,HS!H23*Inittialize!$F$8,HS!H24*Inittialize!$F$9,HS!H25*Inittialize!$F$10,HS!H26*Inittialize!$F$11,HS!H27*Inittialize!$F$12))</f>
        <v>-0.59114384474960535</v>
      </c>
      <c r="I17">
        <f>(SUM(HS!I50*Inittialize!$F$3,HS!I19*Inittialize!$F$4,HS!I20*Inittialize!$F$5,HS!I21*Inittialize!$F$6,HS!I22*Inittialize!$F$7,HS!I23*Inittialize!$F$8,HS!I24*Inittialize!$F$9,HS!I25*Inittialize!$F$10,HS!I26*Inittialize!$F$11,HS!I27*Inittialize!$F$12))</f>
        <v>-0.59105585530595706</v>
      </c>
      <c r="J17">
        <f>(SUM(HS!J50*Inittialize!$F$3,HS!J19*Inittialize!$F$4,HS!J20*Inittialize!$F$5,HS!J21*Inittialize!$F$6,HS!J22*Inittialize!$F$7,HS!J23*Inittialize!$F$8,HS!J24*Inittialize!$F$9,HS!J25*Inittialize!$F$10,HS!J26*Inittialize!$F$11,HS!J27*Inittialize!$F$12))</f>
        <v>-0.61652847815204459</v>
      </c>
      <c r="K17">
        <f>(SUM(HS!K50*Inittialize!$F$3,HS!K19*Inittialize!$F$4,HS!K20*Inittialize!$F$5,HS!K21*Inittialize!$F$6,HS!K22*Inittialize!$F$7,HS!K23*Inittialize!$F$8,HS!K24*Inittialize!$F$9,HS!K25*Inittialize!$F$10,HS!K26*Inittialize!$F$11,HS!K27*Inittialize!$F$12))</f>
        <v>-0.66885590300086295</v>
      </c>
    </row>
    <row r="18" spans="1:11" x14ac:dyDescent="0.25">
      <c r="A18">
        <v>19</v>
      </c>
      <c r="B18">
        <f>(SUM(HS!B51*Inittialize!$F$3,HS!B20*Inittialize!$F$4,HS!B21*Inittialize!$F$5,HS!B22*Inittialize!$F$6,HS!B23*Inittialize!$F$7,HS!B24*Inittialize!$F$8,HS!B25*Inittialize!$F$9,HS!B26*Inittialize!$F$10,HS!B27*Inittialize!$F$11,HS!B28*Inittialize!$F$12))</f>
        <v>-0.77984654203062687</v>
      </c>
      <c r="C18">
        <f>(SUM(HS!C51*Inittialize!$F$3,HS!C20*Inittialize!$F$4,HS!C21*Inittialize!$F$5,HS!C22*Inittialize!$F$6,HS!C23*Inittialize!$F$7,HS!C24*Inittialize!$F$8,HS!C25*Inittialize!$F$9,HS!C26*Inittialize!$F$10,HS!C27*Inittialize!$F$11,HS!C28*Inittialize!$F$12))</f>
        <v>-0.72907745456070161</v>
      </c>
      <c r="D18">
        <f>(SUM(HS!D51*Inittialize!$F$3,HS!D20*Inittialize!$F$4,HS!D21*Inittialize!$F$5,HS!D22*Inittialize!$F$6,HS!D23*Inittialize!$F$7,HS!D24*Inittialize!$F$8,HS!D25*Inittialize!$F$9,HS!D26*Inittialize!$F$10,HS!D27*Inittialize!$F$11,HS!D28*Inittialize!$F$12))</f>
        <v>-0.72803288834205926</v>
      </c>
      <c r="E18">
        <f>(SUM(HS!E51*Inittialize!$F$3,HS!E20*Inittialize!$F$4,HS!E21*Inittialize!$F$5,HS!E22*Inittialize!$F$6,HS!E23*Inittialize!$F$7,HS!E24*Inittialize!$F$8,HS!E25*Inittialize!$F$9,HS!E26*Inittialize!$F$10,HS!E27*Inittialize!$F$11,HS!E28*Inittialize!$F$12))</f>
        <v>-0.72693713423738537</v>
      </c>
      <c r="F18">
        <f>(SUM(HS!F51*Inittialize!$F$3,HS!F20*Inittialize!$F$4,HS!F21*Inittialize!$F$5,HS!F22*Inittialize!$F$6,HS!F23*Inittialize!$F$7,HS!F24*Inittialize!$F$8,HS!F25*Inittialize!$F$9,HS!F26*Inittialize!$F$10,HS!F27*Inittialize!$F$11,HS!F28*Inittialize!$F$12))</f>
        <v>-0.72599126790553226</v>
      </c>
      <c r="G18">
        <f>(SUM(HS!G51*Inittialize!$F$3,HS!G20*Inittialize!$F$4,HS!G21*Inittialize!$F$5,HS!G22*Inittialize!$F$6,HS!G23*Inittialize!$F$7,HS!G24*Inittialize!$F$8,HS!G25*Inittialize!$F$9,HS!G26*Inittialize!$F$10,HS!G27*Inittialize!$F$11,HS!G28*Inittialize!$F$12))</f>
        <v>-0.72255420661431358</v>
      </c>
      <c r="H18">
        <f>(SUM(HS!H51*Inittialize!$F$3,HS!H20*Inittialize!$F$4,HS!H21*Inittialize!$F$5,HS!H22*Inittialize!$F$6,HS!H23*Inittialize!$F$7,HS!H24*Inittialize!$F$8,HS!H25*Inittialize!$F$9,HS!H26*Inittialize!$F$10,HS!H27*Inittialize!$F$11,HS!H28*Inittialize!$F$12))</f>
        <v>-0.71544972903833093</v>
      </c>
      <c r="I18">
        <f>(SUM(HS!I51*Inittialize!$F$3,HS!I20*Inittialize!$F$4,HS!I21*Inittialize!$F$5,HS!I22*Inittialize!$F$6,HS!I23*Inittialize!$F$7,HS!I24*Inittialize!$F$8,HS!I25*Inittialize!$F$9,HS!I26*Inittialize!$F$10,HS!I27*Inittialize!$F$11,HS!I28*Inittialize!$F$12))</f>
        <v>-0.71365998363570271</v>
      </c>
      <c r="J18">
        <f>(SUM(HS!J51*Inittialize!$F$3,HS!J20*Inittialize!$F$4,HS!J21*Inittialize!$F$5,HS!J22*Inittialize!$F$6,HS!J23*Inittialize!$F$7,HS!J24*Inittialize!$F$8,HS!J25*Inittialize!$F$9,HS!J26*Inittialize!$F$10,HS!J27*Inittialize!$F$11,HS!J28*Inittialize!$F$12))</f>
        <v>-0.71557438254185846</v>
      </c>
      <c r="K18">
        <f>(SUM(HS!K51*Inittialize!$F$3,HS!K20*Inittialize!$F$4,HS!K21*Inittialize!$F$5,HS!K22*Inittialize!$F$6,HS!K23*Inittialize!$F$7,HS!K24*Inittialize!$F$8,HS!K25*Inittialize!$F$9,HS!K26*Inittialize!$F$10,HS!K27*Inittialize!$F$11,HS!K28*Inittialize!$F$12))</f>
        <v>-0.74434358345074514</v>
      </c>
    </row>
    <row r="19" spans="1:11" x14ac:dyDescent="0.25">
      <c r="A19">
        <v>20</v>
      </c>
      <c r="B19">
        <f>(SUM(HS!B52*Inittialize!$F$3,HS!B21*Inittialize!$F$4,HS!B22*Inittialize!$F$5,HS!B23*Inittialize!$F$6,HS!B24*Inittialize!$F$7,HS!B25*Inittialize!$F$8,HS!B26*Inittialize!$F$9,HS!B27*Inittialize!$F$10,HS!B28*Inittialize!$F$11,HS!B29*Inittialize!$F$12))</f>
        <v>-0.87247642840706496</v>
      </c>
      <c r="C19">
        <f>(SUM(HS!C52*Inittialize!$F$3,HS!C21*Inittialize!$F$4,HS!C22*Inittialize!$F$5,HS!C23*Inittialize!$F$6,HS!C24*Inittialize!$F$7,HS!C25*Inittialize!$F$8,HS!C26*Inittialize!$F$9,HS!C27*Inittialize!$F$10,HS!C28*Inittialize!$F$11,HS!C29*Inittialize!$F$12))</f>
        <v>-0.85523026803892011</v>
      </c>
      <c r="D19">
        <f>(SUM(HS!D52*Inittialize!$F$3,HS!D21*Inittialize!$F$4,HS!D22*Inittialize!$F$5,HS!D23*Inittialize!$F$6,HS!D24*Inittialize!$F$7,HS!D25*Inittialize!$F$8,HS!D26*Inittialize!$F$9,HS!D27*Inittialize!$F$10,HS!D28*Inittialize!$F$11,HS!D29*Inittialize!$F$12))</f>
        <v>-0.85497689559217316</v>
      </c>
      <c r="E19">
        <f>(SUM(HS!E52*Inittialize!$F$3,HS!E21*Inittialize!$F$4,HS!E22*Inittialize!$F$5,HS!E23*Inittialize!$F$6,HS!E24*Inittialize!$F$7,HS!E25*Inittialize!$F$8,HS!E26*Inittialize!$F$9,HS!E27*Inittialize!$F$10,HS!E28*Inittialize!$F$11,HS!E29*Inittialize!$F$12))</f>
        <v>-0.85471020823339083</v>
      </c>
      <c r="F19">
        <f>(SUM(HS!F52*Inittialize!$F$3,HS!F21*Inittialize!$F$4,HS!F22*Inittialize!$F$5,HS!F23*Inittialize!$F$6,HS!F24*Inittialize!$F$7,HS!F25*Inittialize!$F$8,HS!F26*Inittialize!$F$9,HS!F27*Inittialize!$F$10,HS!F28*Inittialize!$F$11,HS!F29*Inittialize!$F$12))</f>
        <v>-0.85448047487728618</v>
      </c>
      <c r="G19">
        <f>(SUM(HS!G52*Inittialize!$F$3,HS!G21*Inittialize!$F$4,HS!G22*Inittialize!$F$5,HS!G23*Inittialize!$F$6,HS!G24*Inittialize!$F$7,HS!G25*Inittialize!$F$8,HS!G26*Inittialize!$F$9,HS!G27*Inittialize!$F$10,HS!G28*Inittialize!$F$11,HS!G29*Inittialize!$F$12))</f>
        <v>-0.85362794278134002</v>
      </c>
      <c r="H19">
        <f>(SUM(HS!H52*Inittialize!$F$3,HS!H21*Inittialize!$F$4,HS!H22*Inittialize!$F$5,HS!H23*Inittialize!$F$6,HS!H24*Inittialize!$F$7,HS!H25*Inittialize!$F$8,HS!H26*Inittialize!$F$9,HS!H27*Inittialize!$F$10,HS!H28*Inittialize!$F$11,HS!H29*Inittialize!$F$12))</f>
        <v>-0.85185182338734444</v>
      </c>
      <c r="I19">
        <f>(SUM(HS!I52*Inittialize!$F$3,HS!I21*Inittialize!$F$4,HS!I22*Inittialize!$F$5,HS!I23*Inittialize!$F$6,HS!I24*Inittialize!$F$7,HS!I25*Inittialize!$F$8,HS!I26*Inittialize!$F$9,HS!I27*Inittialize!$F$10,HS!I28*Inittialize!$F$11,HS!I29*Inittialize!$F$12))</f>
        <v>-0.85149191898584875</v>
      </c>
      <c r="J19">
        <f>(SUM(HS!J52*Inittialize!$F$3,HS!J21*Inittialize!$F$4,HS!J22*Inittialize!$F$5,HS!J23*Inittialize!$F$6,HS!J24*Inittialize!$F$7,HS!J25*Inittialize!$F$8,HS!J26*Inittialize!$F$9,HS!J27*Inittialize!$F$10,HS!J28*Inittialize!$F$11,HS!J29*Inittialize!$F$12))</f>
        <v>-0.85083260337328892</v>
      </c>
      <c r="K19">
        <f>(SUM(HS!K52*Inittialize!$F$3,HS!K21*Inittialize!$F$4,HS!K22*Inittialize!$F$5,HS!K23*Inittialize!$F$6,HS!K24*Inittialize!$F$7,HS!K25*Inittialize!$F$8,HS!K26*Inittialize!$F$9,HS!K27*Inittialize!$F$10,HS!K28*Inittialize!$F$11,HS!K29*Inittialize!$F$12))</f>
        <v>-0.85472494911712427</v>
      </c>
    </row>
    <row r="20" spans="1:11" x14ac:dyDescent="0.25">
      <c r="A20">
        <v>21</v>
      </c>
      <c r="B20">
        <f>(SUM(HS!B21*Inittialize!$F$3,HS!B22*Inittialize!$F$4,HS!B23*Inittialize!$F$5,HS!B24*Inittialize!$F$6,HS!B25*Inittialize!$F$7,HS!B26*Inittialize!$F$8,HS!B27*Inittialize!$F$9,HS!B28*Inittialize!$F$10,HS!B29*Inittialize!$F$11,HS!B30*Inittialize!$F$12))</f>
        <v>-1</v>
      </c>
      <c r="C20">
        <f>(SUM(HS!C21*Inittialize!$F$3,HS!C22*Inittialize!$F$4,HS!C23*Inittialize!$F$5,HS!C24*Inittialize!$F$6,HS!C25*Inittialize!$F$7,HS!C26*Inittialize!$F$8,HS!C27*Inittialize!$F$9,HS!C28*Inittialize!$F$10,HS!C29*Inittialize!$F$11,HS!C30*Inittialize!$F$12))</f>
        <v>-1</v>
      </c>
      <c r="D20">
        <f>(SUM(HS!D21*Inittialize!$F$3,HS!D22*Inittialize!$F$4,HS!D23*Inittialize!$F$5,HS!D24*Inittialize!$F$6,HS!D25*Inittialize!$F$7,HS!D26*Inittialize!$F$8,HS!D27*Inittialize!$F$9,HS!D28*Inittialize!$F$10,HS!D29*Inittialize!$F$11,HS!D30*Inittialize!$F$12))</f>
        <v>-1</v>
      </c>
      <c r="E20">
        <f>(SUM(HS!E21*Inittialize!$F$3,HS!E22*Inittialize!$F$4,HS!E23*Inittialize!$F$5,HS!E24*Inittialize!$F$6,HS!E25*Inittialize!$F$7,HS!E26*Inittialize!$F$8,HS!E27*Inittialize!$F$9,HS!E28*Inittialize!$F$10,HS!E29*Inittialize!$F$11,HS!E30*Inittialize!$F$12))</f>
        <v>-1</v>
      </c>
      <c r="F20">
        <f>(SUM(HS!F21*Inittialize!$F$3,HS!F22*Inittialize!$F$4,HS!F23*Inittialize!$F$5,HS!F24*Inittialize!$F$6,HS!F25*Inittialize!$F$7,HS!F26*Inittialize!$F$8,HS!F27*Inittialize!$F$9,HS!F28*Inittialize!$F$10,HS!F29*Inittialize!$F$11,HS!F30*Inittialize!$F$12))</f>
        <v>-1</v>
      </c>
      <c r="G20">
        <f>(SUM(HS!G21*Inittialize!$F$3,HS!G22*Inittialize!$F$4,HS!G23*Inittialize!$F$5,HS!G24*Inittialize!$F$6,HS!G25*Inittialize!$F$7,HS!G26*Inittialize!$F$8,HS!G27*Inittialize!$F$9,HS!G28*Inittialize!$F$10,HS!G29*Inittialize!$F$11,HS!G30*Inittialize!$F$12))</f>
        <v>-1</v>
      </c>
      <c r="H20">
        <f>(SUM(HS!H21*Inittialize!$F$3,HS!H22*Inittialize!$F$4,HS!H23*Inittialize!$F$5,HS!H24*Inittialize!$F$6,HS!H25*Inittialize!$F$7,HS!H26*Inittialize!$F$8,HS!H27*Inittialize!$F$9,HS!H28*Inittialize!$F$10,HS!H29*Inittialize!$F$11,HS!H30*Inittialize!$F$12))</f>
        <v>-1</v>
      </c>
      <c r="I20">
        <f>(SUM(HS!I21*Inittialize!$F$3,HS!I22*Inittialize!$F$4,HS!I23*Inittialize!$F$5,HS!I24*Inittialize!$F$6,HS!I25*Inittialize!$F$7,HS!I26*Inittialize!$F$8,HS!I27*Inittialize!$F$9,HS!I28*Inittialize!$F$10,HS!I29*Inittialize!$F$11,HS!I30*Inittialize!$F$12))</f>
        <v>-1</v>
      </c>
      <c r="J20">
        <f>(SUM(HS!J21*Inittialize!$F$3,HS!J22*Inittialize!$F$4,HS!J23*Inittialize!$F$5,HS!J24*Inittialize!$F$6,HS!J25*Inittialize!$F$7,HS!J26*Inittialize!$F$8,HS!J27*Inittialize!$F$9,HS!J28*Inittialize!$F$10,HS!J29*Inittialize!$F$11,HS!J30*Inittialize!$F$12))</f>
        <v>-1</v>
      </c>
      <c r="K20">
        <f>(SUM(HS!K21*Inittialize!$F$3,HS!K22*Inittialize!$F$4,HS!K23*Inittialize!$F$5,HS!K24*Inittialize!$F$6,HS!K25*Inittialize!$F$7,HS!K26*Inittialize!$F$8,HS!K27*Inittialize!$F$9,HS!K28*Inittialize!$F$10,HS!K29*Inittialize!$F$11,HS!K30*Inittialize!$F$12))</f>
        <v>-1</v>
      </c>
    </row>
    <row r="21" spans="1:11" x14ac:dyDescent="0.25">
      <c r="A21">
        <v>22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v>23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v>24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v>25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v>26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v>27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v>28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v>29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v>30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5">
      <c r="A30">
        <v>31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2" spans="1:11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>
        <v>12</v>
      </c>
      <c r="B33">
        <f>(SUM(HS!B34*Inittialize!$F$3,HS!B35*Inittialize!$F$4,HS!B36*Inittialize!$F$5,HS!B37*Inittialize!$F$6,HS!B38*Inittialize!$F$7,HS!B39*Inittialize!$F$8,HS!B40*Inittialize!$F$9,HS!B41*Inittialize!$F$10,HS!B42*Inittialize!$F$11,HS!B43*Inittialize!$F$12))</f>
        <v>-0.2052135310715586</v>
      </c>
      <c r="C33">
        <f>(SUM(HS!C34*Inittialize!$F$3,HS!C35*Inittialize!$F$4,HS!C36*Inittialize!$F$5,HS!C37*Inittialize!$F$6,HS!C38*Inittialize!$F$7,HS!C39*Inittialize!$F$8,HS!C40*Inittialize!$F$9,HS!C41*Inittialize!$F$10,HS!C42*Inittialize!$F$11,HS!C43*Inittialize!$F$12))</f>
        <v>8.1836216051656099E-2</v>
      </c>
      <c r="D33">
        <f>(SUM(HS!D34*Inittialize!$F$3,HS!D35*Inittialize!$F$4,HS!D36*Inittialize!$F$5,HS!D37*Inittialize!$F$6,HS!D38*Inittialize!$F$7,HS!D39*Inittialize!$F$8,HS!D40*Inittialize!$F$9,HS!D41*Inittialize!$F$10,HS!D42*Inittialize!$F$11,HS!D43*Inittialize!$F$12))</f>
        <v>0.10350704654207785</v>
      </c>
      <c r="E33">
        <f>(SUM(HS!E34*Inittialize!$F$3,HS!E35*Inittialize!$F$4,HS!E36*Inittialize!$F$5,HS!E37*Inittialize!$F$6,HS!E38*Inittialize!$F$7,HS!E39*Inittialize!$F$8,HS!E40*Inittialize!$F$9,HS!E41*Inittialize!$F$10,HS!E42*Inittialize!$F$11,HS!E43*Inittialize!$F$12))</f>
        <v>0.12659562809256975</v>
      </c>
      <c r="F33">
        <f>(SUM(HS!F34*Inittialize!$F$3,HS!F35*Inittialize!$F$4,HS!F36*Inittialize!$F$5,HS!F37*Inittialize!$F$6,HS!F38*Inittialize!$F$7,HS!F39*Inittialize!$F$8,HS!F40*Inittialize!$F$9,HS!F41*Inittialize!$F$10,HS!F42*Inittialize!$F$11,HS!F43*Inittialize!$F$12))</f>
        <v>0.15648238458465505</v>
      </c>
      <c r="G33">
        <f>(SUM(HS!G34*Inittialize!$F$3,HS!G35*Inittialize!$F$4,HS!G36*Inittialize!$F$5,HS!G37*Inittialize!$F$6,HS!G38*Inittialize!$F$7,HS!G39*Inittialize!$F$8,HS!G40*Inittialize!$F$9,HS!G41*Inittialize!$F$10,HS!G42*Inittialize!$F$11,HS!G43*Inittialize!$F$12))</f>
        <v>0.18595361333225541</v>
      </c>
      <c r="H33">
        <f>(SUM(HS!H34*Inittialize!$F$3,HS!H35*Inittialize!$F$4,HS!H36*Inittialize!$F$5,HS!H37*Inittialize!$F$6,HS!H38*Inittialize!$F$7,HS!H39*Inittialize!$F$8,HS!H40*Inittialize!$F$9,HS!H41*Inittialize!$F$10,HS!H42*Inittialize!$F$11,HS!H43*Inittialize!$F$12))</f>
        <v>0.16547293077063502</v>
      </c>
      <c r="I33">
        <f>(SUM(HS!I34*Inittialize!$F$3,HS!I35*Inittialize!$F$4,HS!I36*Inittialize!$F$5,HS!I37*Inittialize!$F$6,HS!I38*Inittialize!$F$7,HS!I39*Inittialize!$F$8,HS!I40*Inittialize!$F$9,HS!I41*Inittialize!$F$10,HS!I42*Inittialize!$F$11,HS!I43*Inittialize!$F$12))</f>
        <v>9.5115020927032348E-2</v>
      </c>
      <c r="J33">
        <f>(SUM(HS!J34*Inittialize!$F$3,HS!J35*Inittialize!$F$4,HS!J36*Inittialize!$F$5,HS!J37*Inittialize!$F$6,HS!J38*Inittialize!$F$7,HS!J39*Inittialize!$F$8,HS!J40*Inittialize!$F$9,HS!J41*Inittialize!$F$10,HS!J42*Inittialize!$F$11,HS!J43*Inittialize!$F$12))</f>
        <v>6.5790841226834318E-5</v>
      </c>
      <c r="K33">
        <f>(SUM(HS!K34*Inittialize!$F$3,HS!K35*Inittialize!$F$4,HS!K36*Inittialize!$F$5,HS!K37*Inittialize!$F$6,HS!K38*Inittialize!$F$7,HS!K39*Inittialize!$F$8,HS!K40*Inittialize!$F$9,HS!K41*Inittialize!$F$10,HS!K42*Inittialize!$F$11,HS!K43*Inittialize!$F$12))</f>
        <v>-0.12808280155666146</v>
      </c>
    </row>
    <row r="34" spans="1:11" x14ac:dyDescent="0.25">
      <c r="A34">
        <v>13</v>
      </c>
      <c r="B34">
        <f>(SUM(HS!B35*Inittialize!$F$3,HS!B36*Inittialize!$F$4,HS!B37*Inittialize!$F$5,HS!B38*Inittialize!$F$6,HS!B39*Inittialize!$F$7,HS!B40*Inittialize!$F$8,HS!B41*Inittialize!$F$9,HS!B42*Inittialize!$F$10,HS!B43*Inittialize!$F$11,HS!B44*Inittialize!$F$12))</f>
        <v>-0.2347217780244493</v>
      </c>
      <c r="C34">
        <f>(SUM(HS!C35*Inittialize!$F$3,HS!C36*Inittialize!$F$4,HS!C37*Inittialize!$F$5,HS!C38*Inittialize!$F$6,HS!C39*Inittialize!$F$7,HS!C40*Inittialize!$F$8,HS!C41*Inittialize!$F$9,HS!C42*Inittialize!$F$10,HS!C43*Inittialize!$F$11,HS!C44*Inittialize!$F$12))</f>
        <v>4.6636132695309557E-2</v>
      </c>
      <c r="D34">
        <f>(SUM(HS!D35*Inittialize!$F$3,HS!D36*Inittialize!$F$4,HS!D37*Inittialize!$F$5,HS!D38*Inittialize!$F$6,HS!D39*Inittialize!$F$7,HS!D40*Inittialize!$F$8,HS!D41*Inittialize!$F$9,HS!D42*Inittialize!$F$10,HS!D43*Inittialize!$F$11,HS!D44*Inittialize!$F$12))</f>
        <v>7.4118813392744121E-2</v>
      </c>
      <c r="E34">
        <f>(SUM(HS!E35*Inittialize!$F$3,HS!E36*Inittialize!$F$4,HS!E37*Inittialize!$F$5,HS!E38*Inittialize!$F$6,HS!E39*Inittialize!$F$7,HS!E40*Inittialize!$F$8,HS!E41*Inittialize!$F$9,HS!E42*Inittialize!$F$10,HS!E43*Inittialize!$F$11,HS!E44*Inittialize!$F$12))</f>
        <v>0.10247714687203517</v>
      </c>
      <c r="F34">
        <f>(SUM(HS!F35*Inittialize!$F$3,HS!F36*Inittialize!$F$4,HS!F37*Inittialize!$F$5,HS!F38*Inittialize!$F$6,HS!F39*Inittialize!$F$7,HS!F40*Inittialize!$F$8,HS!F41*Inittialize!$F$9,HS!F42*Inittialize!$F$10,HS!F43*Inittialize!$F$11,HS!F44*Inittialize!$F$12))</f>
        <v>0.13336273848321714</v>
      </c>
      <c r="G34">
        <f>(SUM(HS!G35*Inittialize!$F$3,HS!G36*Inittialize!$F$4,HS!G37*Inittialize!$F$5,HS!G38*Inittialize!$F$6,HS!G39*Inittialize!$F$7,HS!G40*Inittialize!$F$8,HS!G41*Inittialize!$F$9,HS!G42*Inittialize!$F$10,HS!G43*Inittialize!$F$11,HS!G44*Inittialize!$F$12))</f>
        <v>0.16169271124923684</v>
      </c>
      <c r="H34">
        <f>(SUM(HS!H35*Inittialize!$F$3,HS!H36*Inittialize!$F$4,HS!H37*Inittialize!$F$5,HS!H38*Inittialize!$F$6,HS!H39*Inittialize!$F$7,HS!H40*Inittialize!$F$8,HS!H41*Inittialize!$F$9,HS!H42*Inittialize!$F$10,HS!H43*Inittialize!$F$11,HS!H44*Inittialize!$F$12))</f>
        <v>0.12238569517899199</v>
      </c>
      <c r="I34">
        <f>(SUM(HS!I35*Inittialize!$F$3,HS!I36*Inittialize!$F$4,HS!I37*Inittialize!$F$5,HS!I38*Inittialize!$F$6,HS!I39*Inittialize!$F$7,HS!I40*Inittialize!$F$8,HS!I41*Inittialize!$F$9,HS!I42*Inittialize!$F$10,HS!I43*Inittialize!$F$11,HS!I44*Inittialize!$F$12))</f>
        <v>5.4057070196311383E-2</v>
      </c>
      <c r="J34">
        <f>(SUM(HS!J35*Inittialize!$F$3,HS!J36*Inittialize!$F$4,HS!J37*Inittialize!$F$5,HS!J38*Inittialize!$F$6,HS!J39*Inittialize!$F$7,HS!J40*Inittialize!$F$8,HS!J41*Inittialize!$F$9,HS!J42*Inittialize!$F$10,HS!J43*Inittialize!$F$11,HS!J44*Inittialize!$F$12))</f>
        <v>-3.7694688127479961E-2</v>
      </c>
      <c r="K34">
        <f>(SUM(HS!K35*Inittialize!$F$3,HS!K36*Inittialize!$F$4,HS!K37*Inittialize!$F$5,HS!K38*Inittialize!$F$6,HS!K39*Inittialize!$F$7,HS!K40*Inittialize!$F$8,HS!K41*Inittialize!$F$9,HS!K42*Inittialize!$F$10,HS!K43*Inittialize!$F$11,HS!K44*Inittialize!$F$12))</f>
        <v>-0.16080628455762785</v>
      </c>
    </row>
    <row r="35" spans="1:11" x14ac:dyDescent="0.25">
      <c r="A35">
        <v>14</v>
      </c>
      <c r="B35">
        <f>(SUM(HS!B36*Inittialize!$F$3,HS!B37*Inittialize!$F$4,HS!B38*Inittialize!$F$5,HS!B39*Inittialize!$F$6,HS!B40*Inittialize!$F$7,HS!B41*Inittialize!$F$8,HS!B42*Inittialize!$F$9,HS!B43*Inittialize!$F$10,HS!B44*Inittialize!$F$11,HS!B45*Inittialize!$F$12))</f>
        <v>-0.26406959413166398</v>
      </c>
      <c r="C35">
        <f>(SUM(HS!C36*Inittialize!$F$3,HS!C37*Inittialize!$F$4,HS!C38*Inittialize!$F$5,HS!C39*Inittialize!$F$6,HS!C40*Inittialize!$F$7,HS!C41*Inittialize!$F$8,HS!C42*Inittialize!$F$9,HS!C43*Inittialize!$F$10,HS!C44*Inittialize!$F$11,HS!C45*Inittialize!$F$12))</f>
        <v>2.2391856987839076E-2</v>
      </c>
      <c r="D35">
        <f>(SUM(HS!D36*Inittialize!$F$3,HS!D37*Inittialize!$F$4,HS!D38*Inittialize!$F$5,HS!D39*Inittialize!$F$6,HS!D40*Inittialize!$F$7,HS!D41*Inittialize!$F$8,HS!D42*Inittialize!$F$9,HS!D43*Inittialize!$F$10,HS!D44*Inittialize!$F$11,HS!D45*Inittialize!$F$12))</f>
        <v>5.0806738919282862E-2</v>
      </c>
      <c r="E35">
        <f>(SUM(HS!E36*Inittialize!$F$3,HS!E37*Inittialize!$F$4,HS!E38*Inittialize!$F$5,HS!E39*Inittialize!$F$6,HS!E40*Inittialize!$F$7,HS!E41*Inittialize!$F$8,HS!E42*Inittialize!$F$9,HS!E43*Inittialize!$F$10,HS!E44*Inittialize!$F$11,HS!E45*Inittialize!$F$12))</f>
        <v>8.0081414310110191E-2</v>
      </c>
      <c r="F35">
        <f>(SUM(HS!F36*Inittialize!$F$3,HS!F37*Inittialize!$F$4,HS!F38*Inittialize!$F$5,HS!F39*Inittialize!$F$6,HS!F40*Inittialize!$F$7,HS!F41*Inittialize!$F$8,HS!F42*Inittialize!$F$9,HS!F43*Inittialize!$F$10,HS!F44*Inittialize!$F$11,HS!F45*Inittialize!$F$12))</f>
        <v>0.11189449567473911</v>
      </c>
      <c r="G35">
        <f>(SUM(HS!G36*Inittialize!$F$3,HS!G37*Inittialize!$F$4,HS!G38*Inittialize!$F$5,HS!G39*Inittialize!$F$6,HS!G40*Inittialize!$F$7,HS!G41*Inittialize!$F$8,HS!G42*Inittialize!$F$9,HS!G43*Inittialize!$F$10,HS!G44*Inittialize!$F$11,HS!G45*Inittialize!$F$12))</f>
        <v>0.13916473074357671</v>
      </c>
      <c r="H35">
        <f>(SUM(HS!H36*Inittialize!$F$3,HS!H37*Inittialize!$F$4,HS!H38*Inittialize!$F$5,HS!H39*Inittialize!$F$6,HS!H40*Inittialize!$F$7,HS!H41*Inittialize!$F$8,HS!H42*Inittialize!$F$9,HS!H43*Inittialize!$F$10,HS!H44*Inittialize!$F$11,HS!H45*Inittialize!$F$12))</f>
        <v>7.9507488494468218E-2</v>
      </c>
      <c r="I35">
        <f>(SUM(HS!I36*Inittialize!$F$3,HS!I37*Inittialize!$F$4,HS!I38*Inittialize!$F$5,HS!I39*Inittialize!$F$6,HS!I40*Inittialize!$F$7,HS!I41*Inittialize!$F$8,HS!I42*Inittialize!$F$9,HS!I43*Inittialize!$F$10,HS!I44*Inittialize!$F$11,HS!I45*Inittialize!$F$12))</f>
        <v>1.3277219463208506E-2</v>
      </c>
      <c r="J35">
        <f>(SUM(HS!J36*Inittialize!$F$3,HS!J37*Inittialize!$F$4,HS!J38*Inittialize!$F$5,HS!J39*Inittialize!$F$6,HS!J40*Inittialize!$F$7,HS!J41*Inittialize!$F$8,HS!J42*Inittialize!$F$9,HS!J43*Inittialize!$F$10,HS!J44*Inittialize!$F$11,HS!J45*Inittialize!$F$12))</f>
        <v>-7.5163189441683903E-2</v>
      </c>
      <c r="K35">
        <f>(SUM(HS!K36*Inittialize!$F$3,HS!K37*Inittialize!$F$4,HS!K38*Inittialize!$F$5,HS!K39*Inittialize!$F$6,HS!K40*Inittialize!$F$7,HS!K41*Inittialize!$F$8,HS!K42*Inittialize!$F$9,HS!K43*Inittialize!$F$10,HS!K44*Inittialize!$F$11,HS!K45*Inittialize!$F$12))</f>
        <v>-0.19330354140765696</v>
      </c>
    </row>
    <row r="36" spans="1:11" x14ac:dyDescent="0.25">
      <c r="A36">
        <v>15</v>
      </c>
      <c r="B36">
        <f>(SUM(HS!B37*Inittialize!$F$3,HS!B38*Inittialize!$F$4,HS!B39*Inittialize!$F$5,HS!B40*Inittialize!$F$6,HS!B41*Inittialize!$F$7,HS!B42*Inittialize!$F$8,HS!B43*Inittialize!$F$9,HS!B44*Inittialize!$F$10,HS!B45*Inittialize!$F$11,HS!B46*Inittialize!$F$12))</f>
        <v>-0.29312934580507016</v>
      </c>
      <c r="C36">
        <f>(SUM(HS!C37*Inittialize!$F$3,HS!C38*Inittialize!$F$4,HS!C39*Inittialize!$F$5,HS!C40*Inittialize!$F$6,HS!C41*Inittialize!$F$7,HS!C42*Inittialize!$F$8,HS!C43*Inittialize!$F$9,HS!C44*Inittialize!$F$10,HS!C45*Inittialize!$F$11,HS!C46*Inittialize!$F$12))</f>
        <v>-1.2068474052642775E-4</v>
      </c>
      <c r="D36">
        <f>(SUM(HS!D37*Inittialize!$F$3,HS!D38*Inittialize!$F$4,HS!D39*Inittialize!$F$5,HS!D40*Inittialize!$F$6,HS!D41*Inittialize!$F$7,HS!D42*Inittialize!$F$8,HS!D43*Inittialize!$F$9,HS!D44*Inittialize!$F$10,HS!D45*Inittialize!$F$11,HS!D46*Inittialize!$F$12))</f>
        <v>2.9159812622497394E-2</v>
      </c>
      <c r="E36">
        <f>(SUM(HS!E37*Inittialize!$F$3,HS!E38*Inittialize!$F$4,HS!E39*Inittialize!$F$5,HS!E40*Inittialize!$F$6,HS!E41*Inittialize!$F$7,HS!E42*Inittialize!$F$8,HS!E43*Inittialize!$F$9,HS!E44*Inittialize!$F$10,HS!E45*Inittialize!$F$11,HS!E46*Inittialize!$F$12))</f>
        <v>5.9285376931179856E-2</v>
      </c>
      <c r="F36">
        <f>(SUM(HS!F37*Inittialize!$F$3,HS!F38*Inittialize!$F$4,HS!F39*Inittialize!$F$5,HS!F40*Inittialize!$F$6,HS!F41*Inittialize!$F$7,HS!F42*Inittialize!$F$8,HS!F43*Inittialize!$F$9,HS!F44*Inittialize!$F$10,HS!F45*Inittialize!$F$11,HS!F46*Inittialize!$F$12))</f>
        <v>9.1959698781152371E-2</v>
      </c>
      <c r="G36">
        <f>(SUM(HS!G37*Inittialize!$F$3,HS!G38*Inittialize!$F$4,HS!G39*Inittialize!$F$5,HS!G40*Inittialize!$F$6,HS!G41*Inittialize!$F$7,HS!G42*Inittialize!$F$8,HS!G43*Inittialize!$F$9,HS!G44*Inittialize!$F$10,HS!G45*Inittialize!$F$11,HS!G46*Inittialize!$F$12))</f>
        <v>0.11824589170260662</v>
      </c>
      <c r="H36">
        <f>(SUM(HS!H37*Inittialize!$F$3,HS!H38*Inittialize!$F$4,HS!H39*Inittialize!$F$5,HS!H40*Inittialize!$F$6,HS!H41*Inittialize!$F$7,HS!H42*Inittialize!$F$8,HS!H43*Inittialize!$F$9,HS!H44*Inittialize!$F$10,HS!H45*Inittialize!$F$11,HS!H46*Inittialize!$F$12))</f>
        <v>3.7028282279269284E-2</v>
      </c>
      <c r="I36">
        <f>(SUM(HS!I37*Inittialize!$F$3,HS!I38*Inittialize!$F$4,HS!I39*Inittialize!$F$5,HS!I40*Inittialize!$F$6,HS!I41*Inittialize!$F$7,HS!I42*Inittialize!$F$8,HS!I43*Inittialize!$F$9,HS!I44*Inittialize!$F$10,HS!I45*Inittialize!$F$11,HS!I46*Inittialize!$F$12))</f>
        <v>-2.7054780502901651E-2</v>
      </c>
      <c r="J36">
        <f>(SUM(HS!J37*Inittialize!$F$3,HS!J38*Inittialize!$F$4,HS!J39*Inittialize!$F$5,HS!J40*Inittialize!$F$6,HS!J41*Inittialize!$F$7,HS!J42*Inittialize!$F$8,HS!J43*Inittialize!$F$9,HS!J44*Inittialize!$F$10,HS!J45*Inittialize!$F$11,HS!J46*Inittialize!$F$12))</f>
        <v>-0.11218876868994296</v>
      </c>
      <c r="K36">
        <f>(SUM(HS!K37*Inittialize!$F$3,HS!K38*Inittialize!$F$4,HS!K39*Inittialize!$F$5,HS!K40*Inittialize!$F$6,HS!K41*Inittialize!$F$7,HS!K42*Inittialize!$F$8,HS!K43*Inittialize!$F$9,HS!K44*Inittialize!$F$10,HS!K45*Inittialize!$F$11,HS!K46*Inittialize!$F$12))</f>
        <v>-0.22543993358238781</v>
      </c>
    </row>
    <row r="37" spans="1:11" x14ac:dyDescent="0.25">
      <c r="A37">
        <v>16</v>
      </c>
      <c r="B37">
        <f>(SUM(HS!B38*Inittialize!$F$3,HS!B39*Inittialize!$F$4,HS!B40*Inittialize!$F$5,HS!B41*Inittialize!$F$6,HS!B42*Inittialize!$F$7,HS!B43*Inittialize!$F$8,HS!B44*Inittialize!$F$9,HS!B45*Inittialize!$F$10,HS!B46*Inittialize!$F$11,HS!B47*Inittialize!$F$12))</f>
        <v>-0.31409107314591789</v>
      </c>
      <c r="C37">
        <f>(SUM(HS!C38*Inittialize!$F$3,HS!C39*Inittialize!$F$4,HS!C40*Inittialize!$F$5,HS!C41*Inittialize!$F$6,HS!C42*Inittialize!$F$7,HS!C43*Inittialize!$F$8,HS!C44*Inittialize!$F$9,HS!C45*Inittialize!$F$10,HS!C46*Inittialize!$F$11,HS!C47*Inittialize!$F$12))</f>
        <v>-2.1025187774008636E-2</v>
      </c>
      <c r="D37">
        <f>(SUM(HS!D38*Inittialize!$F$3,HS!D39*Inittialize!$F$4,HS!D40*Inittialize!$F$5,HS!D41*Inittialize!$F$6,HS!D42*Inittialize!$F$7,HS!D43*Inittialize!$F$8,HS!D44*Inittialize!$F$9,HS!D45*Inittialize!$F$10,HS!D46*Inittialize!$F$11,HS!D47*Inittialize!$F$12))</f>
        <v>9.0590953469109059E-3</v>
      </c>
      <c r="E37">
        <f>(SUM(HS!E38*Inittialize!$F$3,HS!E39*Inittialize!$F$4,HS!E40*Inittialize!$F$5,HS!E41*Inittialize!$F$6,HS!E42*Inittialize!$F$7,HS!E43*Inittialize!$F$8,HS!E44*Inittialize!$F$9,HS!E45*Inittialize!$F$10,HS!E46*Inittialize!$F$11,HS!E47*Inittialize!$F$12))</f>
        <v>3.9974770793601691E-2</v>
      </c>
      <c r="F37">
        <f>(SUM(HS!F38*Inittialize!$F$3,HS!F39*Inittialize!$F$4,HS!F40*Inittialize!$F$5,HS!F41*Inittialize!$F$6,HS!F42*Inittialize!$F$7,HS!F43*Inittialize!$F$8,HS!F44*Inittialize!$F$9,HS!F45*Inittialize!$F$10,HS!F46*Inittialize!$F$11,HS!F47*Inittialize!$F$12))</f>
        <v>7.3448815951393243E-2</v>
      </c>
      <c r="G37">
        <f>(SUM(HS!G38*Inittialize!$F$3,HS!G39*Inittialize!$F$4,HS!G40*Inittialize!$F$5,HS!G41*Inittialize!$F$6,HS!G42*Inittialize!$F$7,HS!G43*Inittialize!$F$8,HS!G44*Inittialize!$F$9,HS!G45*Inittialize!$F$10,HS!G46*Inittialize!$F$11,HS!G47*Inittialize!$F$12))</f>
        <v>9.8821255450277243E-2</v>
      </c>
      <c r="H37">
        <f>(SUM(HS!H38*Inittialize!$F$3,HS!H39*Inittialize!$F$4,HS!H40*Inittialize!$F$5,HS!H41*Inittialize!$F$6,HS!H42*Inittialize!$F$7,HS!H43*Inittialize!$F$8,HS!H44*Inittialize!$F$9,HS!H45*Inittialize!$F$10,HS!H46*Inittialize!$F$11,HS!H47*Inittialize!$F$12))</f>
        <v>-4.8901571730158577E-3</v>
      </c>
      <c r="I37">
        <f>(SUM(HS!I38*Inittialize!$F$3,HS!I39*Inittialize!$F$4,HS!I40*Inittialize!$F$5,HS!I41*Inittialize!$F$6,HS!I42*Inittialize!$F$7,HS!I43*Inittialize!$F$8,HS!I44*Inittialize!$F$9,HS!I45*Inittialize!$F$10,HS!I46*Inittialize!$F$11,HS!I47*Inittialize!$F$12))</f>
        <v>-6.6794847920094075E-2</v>
      </c>
      <c r="J37">
        <f>(SUM(HS!J38*Inittialize!$F$3,HS!J39*Inittialize!$F$4,HS!J40*Inittialize!$F$5,HS!J41*Inittialize!$F$6,HS!J42*Inittialize!$F$7,HS!J43*Inittialize!$F$8,HS!J44*Inittialize!$F$9,HS!J45*Inittialize!$F$10,HS!J46*Inittialize!$F$11,HS!J47*Inittialize!$F$12))</f>
        <v>-0.14864353463007479</v>
      </c>
      <c r="K37">
        <f>(SUM(HS!K38*Inittialize!$F$3,HS!K39*Inittialize!$F$4,HS!K40*Inittialize!$F$5,HS!K41*Inittialize!$F$6,HS!K42*Inittialize!$F$7,HS!K43*Inittialize!$F$8,HS!K44*Inittialize!$F$9,HS!K45*Inittialize!$F$10,HS!K46*Inittialize!$F$11,HS!K47*Inittialize!$F$12))</f>
        <v>-0.25710121084742421</v>
      </c>
    </row>
    <row r="38" spans="1:11" x14ac:dyDescent="0.25">
      <c r="A38">
        <v>17</v>
      </c>
      <c r="B38">
        <f>(SUM(HS!B39*Inittialize!$F$3,HS!B40*Inittialize!$F$4,HS!B41*Inittialize!$F$5,HS!B42*Inittialize!$F$6,HS!B43*Inittialize!$F$7,HS!B44*Inittialize!$F$8,HS!B45*Inittialize!$F$9,HS!B46*Inittialize!$F$10,HS!B47*Inittialize!$F$11,HS!B48*Inittialize!$F$12))</f>
        <v>-0.30094774596936275</v>
      </c>
      <c r="C38">
        <f>(SUM(HS!C39*Inittialize!$F$3,HS!C40*Inittialize!$F$4,HS!C41*Inittialize!$F$5,HS!C42*Inittialize!$F$6,HS!C43*Inittialize!$F$7,HS!C44*Inittialize!$F$8,HS!C45*Inittialize!$F$9,HS!C46*Inittialize!$F$10,HS!C47*Inittialize!$F$11,HS!C48*Inittialize!$F$12))</f>
        <v>-4.9104358288915018E-4</v>
      </c>
      <c r="D38">
        <f>(SUM(HS!D39*Inittialize!$F$3,HS!D40*Inittialize!$F$4,HS!D41*Inittialize!$F$5,HS!D42*Inittialize!$F$6,HS!D43*Inittialize!$F$7,HS!D44*Inittialize!$F$8,HS!D45*Inittialize!$F$9,HS!D46*Inittialize!$F$10,HS!D47*Inittialize!$F$11,HS!D48*Inittialize!$F$12))</f>
        <v>2.8975282965620561E-2</v>
      </c>
      <c r="E38">
        <f>(SUM(HS!E39*Inittialize!$F$3,HS!E40*Inittialize!$F$4,HS!E41*Inittialize!$F$5,HS!E42*Inittialize!$F$6,HS!E43*Inittialize!$F$7,HS!E44*Inittialize!$F$8,HS!E45*Inittialize!$F$9,HS!E46*Inittialize!$F$10,HS!E47*Inittialize!$F$11,HS!E48*Inittialize!$F$12))</f>
        <v>5.9326275337164336E-2</v>
      </c>
      <c r="F38">
        <f>(SUM(HS!F39*Inittialize!$F$3,HS!F40*Inittialize!$F$4,HS!F41*Inittialize!$F$5,HS!F42*Inittialize!$F$6,HS!F43*Inittialize!$F$7,HS!F44*Inittialize!$F$8,HS!F45*Inittialize!$F$9,HS!F46*Inittialize!$F$10,HS!F47*Inittialize!$F$11,HS!F48*Inittialize!$F$12))</f>
        <v>9.118907768677427E-2</v>
      </c>
      <c r="G38">
        <f>(SUM(HS!G39*Inittialize!$F$3,HS!G40*Inittialize!$F$4,HS!G41*Inittialize!$F$5,HS!G42*Inittialize!$F$6,HS!G43*Inittialize!$F$7,HS!G44*Inittialize!$F$8,HS!G45*Inittialize!$F$9,HS!G46*Inittialize!$F$10,HS!G47*Inittialize!$F$11,HS!G48*Inittialize!$F$12))</f>
        <v>0.12805214364549894</v>
      </c>
      <c r="H38">
        <f>(SUM(HS!H39*Inittialize!$F$3,HS!H40*Inittialize!$F$4,HS!H41*Inittialize!$F$5,HS!H42*Inittialize!$F$6,HS!H43*Inittialize!$F$7,HS!H44*Inittialize!$F$8,HS!H45*Inittialize!$F$9,HS!H46*Inittialize!$F$10,HS!H47*Inittialize!$F$11,HS!H48*Inittialize!$F$12))</f>
        <v>5.3823463716116689E-2</v>
      </c>
      <c r="I38">
        <f>(SUM(HS!I39*Inittialize!$F$3,HS!I40*Inittialize!$F$4,HS!I41*Inittialize!$F$5,HS!I42*Inittialize!$F$6,HS!I43*Inittialize!$F$7,HS!I44*Inittialize!$F$8,HS!I45*Inittialize!$F$9,HS!I46*Inittialize!$F$10,HS!I47*Inittialize!$F$11,HS!I48*Inittialize!$F$12))</f>
        <v>-7.2915398729642075E-2</v>
      </c>
      <c r="J38">
        <f>(SUM(HS!J39*Inittialize!$F$3,HS!J40*Inittialize!$F$4,HS!J41*Inittialize!$F$5,HS!J42*Inittialize!$F$6,HS!J43*Inittialize!$F$7,HS!J44*Inittialize!$F$8,HS!J45*Inittialize!$F$9,HS!J46*Inittialize!$F$10,HS!J47*Inittialize!$F$11,HS!J48*Inittialize!$F$12))</f>
        <v>-0.14978689218213331</v>
      </c>
      <c r="K38">
        <f>(SUM(HS!K39*Inittialize!$F$3,HS!K40*Inittialize!$F$4,HS!K41*Inittialize!$F$5,HS!K42*Inittialize!$F$6,HS!K43*Inittialize!$F$7,HS!K44*Inittialize!$F$8,HS!K45*Inittialize!$F$9,HS!K46*Inittialize!$F$10,HS!K47*Inittialize!$F$11,HS!K48*Inittialize!$F$12))</f>
        <v>-0.24941602102444038</v>
      </c>
    </row>
    <row r="39" spans="1:11" x14ac:dyDescent="0.25">
      <c r="A39">
        <v>18</v>
      </c>
      <c r="B39">
        <f>(SUM(HS!B40*Inittialize!$F$3,HS!B41*Inittialize!$F$4,HS!B42*Inittialize!$F$5,HS!B43*Inittialize!$F$6,HS!B44*Inittialize!$F$7,HS!B45*Inittialize!$F$8,HS!B46*Inittialize!$F$9,HS!B47*Inittialize!$F$10,HS!B48*Inittialize!$F$11,HS!B49*Inittialize!$F$12))</f>
        <v>-0.24952112818969474</v>
      </c>
      <c r="C39">
        <f>(SUM(HS!C40*Inittialize!$F$3,HS!C41*Inittialize!$F$4,HS!C42*Inittialize!$F$5,HS!C43*Inittialize!$F$6,HS!C44*Inittialize!$F$7,HS!C45*Inittialize!$F$8,HS!C46*Inittialize!$F$9,HS!C47*Inittialize!$F$10,HS!C48*Inittialize!$F$11,HS!C49*Inittialize!$F$12))</f>
        <v>6.2905069471517722E-2</v>
      </c>
      <c r="D39">
        <f>(SUM(HS!D40*Inittialize!$F$3,HS!D41*Inittialize!$F$4,HS!D42*Inittialize!$F$5,HS!D43*Inittialize!$F$6,HS!D44*Inittialize!$F$7,HS!D45*Inittialize!$F$8,HS!D46*Inittialize!$F$9,HS!D47*Inittialize!$F$10,HS!D48*Inittialize!$F$11,HS!D49*Inittialize!$F$12))</f>
        <v>9.024827856544014E-2</v>
      </c>
      <c r="E39">
        <f>(SUM(HS!E40*Inittialize!$F$3,HS!E41*Inittialize!$F$4,HS!E42*Inittialize!$F$5,HS!E43*Inittialize!$F$6,HS!E44*Inittialize!$F$7,HS!E45*Inittialize!$F$8,HS!E46*Inittialize!$F$9,HS!E47*Inittialize!$F$10,HS!E48*Inittialize!$F$11,HS!E49*Inittialize!$F$12))</f>
        <v>0.11850192387781083</v>
      </c>
      <c r="F39">
        <f>(SUM(HS!F40*Inittialize!$F$3,HS!F41*Inittialize!$F$4,HS!F42*Inittialize!$F$5,HS!F43*Inittialize!$F$6,HS!F44*Inittialize!$F$7,HS!F45*Inittialize!$F$8,HS!F46*Inittialize!$F$9,HS!F47*Inittialize!$F$10,HS!F48*Inittialize!$F$11,HS!F49*Inittialize!$F$12))</f>
        <v>0.14761274781164388</v>
      </c>
      <c r="G39">
        <f>(SUM(HS!G40*Inittialize!$F$3,HS!G41*Inittialize!$F$4,HS!G42*Inittialize!$F$5,HS!G43*Inittialize!$F$6,HS!G44*Inittialize!$F$7,HS!G45*Inittialize!$F$8,HS!G46*Inittialize!$F$9,HS!G47*Inittialize!$F$10,HS!G48*Inittialize!$F$11,HS!G49*Inittialize!$F$12))</f>
        <v>0.19075324103939664</v>
      </c>
      <c r="H39">
        <f>(SUM(HS!H40*Inittialize!$F$3,HS!H41*Inittialize!$F$4,HS!H42*Inittialize!$F$5,HS!H43*Inittialize!$F$6,HS!H44*Inittialize!$F$7,HS!H45*Inittialize!$F$8,HS!H46*Inittialize!$F$9,HS!H47*Inittialize!$F$10,HS!H48*Inittialize!$F$11,HS!H49*Inittialize!$F$12))</f>
        <v>0.17067649990517353</v>
      </c>
      <c r="I39">
        <f>(SUM(HS!I40*Inittialize!$F$3,HS!I41*Inittialize!$F$4,HS!I42*Inittialize!$F$5,HS!I43*Inittialize!$F$6,HS!I44*Inittialize!$F$7,HS!I45*Inittialize!$F$8,HS!I46*Inittialize!$F$9,HS!I47*Inittialize!$F$10,HS!I48*Inittialize!$F$11,HS!I49*Inittialize!$F$12))</f>
        <v>3.9677444270566589E-2</v>
      </c>
      <c r="J39">
        <f>(SUM(HS!J40*Inittialize!$F$3,HS!J41*Inittialize!$F$4,HS!J42*Inittialize!$F$5,HS!J43*Inittialize!$F$6,HS!J44*Inittialize!$F$7,HS!J45*Inittialize!$F$8,HS!J46*Inittialize!$F$9,HS!J47*Inittialize!$F$10,HS!J48*Inittialize!$F$11,HS!J49*Inittialize!$F$12))</f>
        <v>-0.10074430758041532</v>
      </c>
      <c r="K39">
        <f>(SUM(HS!K40*Inittialize!$F$3,HS!K41*Inittialize!$F$4,HS!K42*Inittialize!$F$5,HS!K43*Inittialize!$F$6,HS!K44*Inittialize!$F$7,HS!K45*Inittialize!$F$8,HS!K46*Inittialize!$F$9,HS!K47*Inittialize!$F$10,HS!K48*Inittialize!$F$11,HS!K49*Inittialize!$F$12))</f>
        <v>-0.20109793381277147</v>
      </c>
    </row>
    <row r="40" spans="1:11" x14ac:dyDescent="0.25">
      <c r="A40">
        <v>19</v>
      </c>
      <c r="B40">
        <f>(SUM(HS!B41*Inittialize!$F$3,HS!B42*Inittialize!$F$4,HS!B43*Inittialize!$F$5,HS!B44*Inittialize!$F$6,HS!B45*Inittialize!$F$7,HS!B46*Inittialize!$F$8,HS!B47*Inittialize!$F$9,HS!B48*Inittialize!$F$10,HS!B49*Inittialize!$F$11,HS!B50*Inittialize!$F$12))</f>
        <v>-0.19809451041002674</v>
      </c>
      <c r="C40">
        <f>(SUM(HS!C41*Inittialize!$F$3,HS!C42*Inittialize!$F$4,HS!C43*Inittialize!$F$5,HS!C44*Inittialize!$F$6,HS!C45*Inittialize!$F$7,HS!C46*Inittialize!$F$8,HS!C47*Inittialize!$F$9,HS!C48*Inittialize!$F$10,HS!C49*Inittialize!$F$11,HS!C50*Inittialize!$F$12))</f>
        <v>0.12395801957914135</v>
      </c>
      <c r="D40">
        <f>(SUM(HS!D41*Inittialize!$F$3,HS!D42*Inittialize!$F$4,HS!D43*Inittialize!$F$5,HS!D44*Inittialize!$F$6,HS!D45*Inittialize!$F$7,HS!D46*Inittialize!$F$8,HS!D47*Inittialize!$F$9,HS!D48*Inittialize!$F$10,HS!D49*Inittialize!$F$11,HS!D50*Inittialize!$F$12))</f>
        <v>0.14933970866308222</v>
      </c>
      <c r="E40">
        <f>(SUM(HS!E41*Inittialize!$F$3,HS!E42*Inittialize!$F$4,HS!E43*Inittialize!$F$5,HS!E44*Inittialize!$F$6,HS!E45*Inittialize!$F$7,HS!E46*Inittialize!$F$8,HS!E47*Inittialize!$F$9,HS!E48*Inittialize!$F$10,HS!E49*Inittialize!$F$11,HS!E50*Inittialize!$F$12))</f>
        <v>0.17557680563858269</v>
      </c>
      <c r="F40">
        <f>(SUM(HS!F41*Inittialize!$F$3,HS!F42*Inittialize!$F$4,HS!F43*Inittialize!$F$5,HS!F44*Inittialize!$F$6,HS!F45*Inittialize!$F$7,HS!F46*Inittialize!$F$8,HS!F47*Inittialize!$F$9,HS!F48*Inittialize!$F$10,HS!F49*Inittialize!$F$11,HS!F50*Inittialize!$F$12))</f>
        <v>0.20298603454657616</v>
      </c>
      <c r="G40">
        <f>(SUM(HS!G41*Inittialize!$F$3,HS!G42*Inittialize!$F$4,HS!G43*Inittialize!$F$5,HS!G44*Inittialize!$F$6,HS!G45*Inittialize!$F$7,HS!G46*Inittialize!$F$8,HS!G47*Inittialize!$F$9,HS!G48*Inittialize!$F$10,HS!G49*Inittialize!$F$11,HS!G50*Inittialize!$F$12))</f>
        <v>0.23979935436410912</v>
      </c>
      <c r="H40">
        <f>(SUM(HS!H41*Inittialize!$F$3,HS!H42*Inittialize!$F$4,HS!H43*Inittialize!$F$5,HS!H44*Inittialize!$F$6,HS!H45*Inittialize!$F$7,HS!H46*Inittialize!$F$8,HS!H47*Inittialize!$F$9,HS!H48*Inittialize!$F$10,HS!H49*Inittialize!$F$11,HS!H50*Inittialize!$F$12))</f>
        <v>0.22062011415522267</v>
      </c>
      <c r="I40">
        <f>(SUM(HS!I41*Inittialize!$F$3,HS!I42*Inittialize!$F$4,HS!I43*Inittialize!$F$5,HS!I44*Inittialize!$F$6,HS!I45*Inittialize!$F$7,HS!I46*Inittialize!$F$8,HS!I47*Inittialize!$F$9,HS!I48*Inittialize!$F$10,HS!I49*Inittialize!$F$11,HS!I50*Inittialize!$F$12))</f>
        <v>0.15227028727077521</v>
      </c>
      <c r="J40">
        <f>(SUM(HS!J41*Inittialize!$F$3,HS!J42*Inittialize!$F$4,HS!J43*Inittialize!$F$5,HS!J44*Inittialize!$F$6,HS!J45*Inittialize!$F$7,HS!J46*Inittialize!$F$8,HS!J47*Inittialize!$F$9,HS!J48*Inittialize!$F$10,HS!J49*Inittialize!$F$11,HS!J50*Inittialize!$F$12))</f>
        <v>7.8926417444342839E-3</v>
      </c>
      <c r="K40">
        <f>(SUM(HS!K41*Inittialize!$F$3,HS!K42*Inittialize!$F$4,HS!K43*Inittialize!$F$5,HS!K44*Inittialize!$F$6,HS!K45*Inittialize!$F$7,HS!K46*Inittialize!$F$8,HS!K47*Inittialize!$F$9,HS!K48*Inittialize!$F$10,HS!K49*Inittialize!$F$11,HS!K50*Inittialize!$F$12))</f>
        <v>-0.14967131603310346</v>
      </c>
    </row>
    <row r="41" spans="1:11" x14ac:dyDescent="0.25">
      <c r="A41">
        <v>20</v>
      </c>
      <c r="B41">
        <f>(SUM(HS!B42*Inittialize!$F$3,HS!B43*Inittialize!$F$4,HS!B44*Inittialize!$F$5,HS!B45*Inittialize!$F$6,HS!B46*Inittialize!$F$7,HS!B47*Inittialize!$F$8,HS!B48*Inittialize!$F$9,HS!B49*Inittialize!$F$10,HS!B50*Inittialize!$F$11,HS!B51*Inittialize!$F$12))</f>
        <v>-0.14666789263035868</v>
      </c>
      <c r="C41">
        <f>(SUM(HS!C42*Inittialize!$F$3,HS!C43*Inittialize!$F$4,HS!C44*Inittialize!$F$5,HS!C45*Inittialize!$F$6,HS!C46*Inittialize!$F$7,HS!C47*Inittialize!$F$8,HS!C48*Inittialize!$F$9,HS!C49*Inittialize!$F$10,HS!C50*Inittialize!$F$11,HS!C51*Inittialize!$F$12))</f>
        <v>0.18249999400904496</v>
      </c>
      <c r="D41">
        <f>(SUM(HS!D42*Inittialize!$F$3,HS!D43*Inittialize!$F$4,HS!D44*Inittialize!$F$5,HS!D45*Inittialize!$F$6,HS!D46*Inittialize!$F$7,HS!D47*Inittialize!$F$8,HS!D48*Inittialize!$F$9,HS!D49*Inittialize!$F$10,HS!D50*Inittialize!$F$11,HS!D51*Inittialize!$F$12))</f>
        <v>0.206087975813941</v>
      </c>
      <c r="E41">
        <f>(SUM(HS!E42*Inittialize!$F$3,HS!E43*Inittialize!$F$4,HS!E44*Inittialize!$F$5,HS!E45*Inittialize!$F$6,HS!E46*Inittialize!$F$7,HS!E47*Inittialize!$F$8,HS!E48*Inittialize!$F$9,HS!E49*Inittialize!$F$10,HS!E50*Inittialize!$F$11,HS!E51*Inittialize!$F$12))</f>
        <v>0.23047012189717697</v>
      </c>
      <c r="F41">
        <f>(SUM(HS!F42*Inittialize!$F$3,HS!F43*Inittialize!$F$4,HS!F44*Inittialize!$F$5,HS!F45*Inittialize!$F$6,HS!F46*Inittialize!$F$7,HS!F47*Inittialize!$F$8,HS!F48*Inittialize!$F$9,HS!F49*Inittialize!$F$10,HS!F50*Inittialize!$F$11,HS!F51*Inittialize!$F$12))</f>
        <v>0.25625855450163382</v>
      </c>
      <c r="G41">
        <f>(SUM(HS!G42*Inittialize!$F$3,HS!G43*Inittialize!$F$4,HS!G44*Inittialize!$F$5,HS!G45*Inittialize!$F$6,HS!G46*Inittialize!$F$7,HS!G47*Inittialize!$F$8,HS!G48*Inittialize!$F$9,HS!G49*Inittialize!$F$10,HS!G50*Inittialize!$F$11,HS!G51*Inittialize!$F$12))</f>
        <v>0.28779508429888423</v>
      </c>
      <c r="H41">
        <f>(SUM(HS!H42*Inittialize!$F$3,HS!H43*Inittialize!$F$4,HS!H44*Inittialize!$F$5,HS!H45*Inittialize!$F$6,HS!H46*Inittialize!$F$7,HS!H47*Inittialize!$F$8,HS!H48*Inittialize!$F$9,HS!H49*Inittialize!$F$10,HS!H50*Inittialize!$F$11,HS!H51*Inittialize!$F$12))</f>
        <v>0.25690874433608657</v>
      </c>
      <c r="I41">
        <f>(SUM(HS!I42*Inittialize!$F$3,HS!I43*Inittialize!$F$4,HS!I44*Inittialize!$F$5,HS!I45*Inittialize!$F$6,HS!I46*Inittialize!$F$7,HS!I47*Inittialize!$F$8,HS!I48*Inittialize!$F$9,HS!I49*Inittialize!$F$10,HS!I50*Inittialize!$F$11,HS!I51*Inittialize!$F$12))</f>
        <v>0.19795370833197615</v>
      </c>
      <c r="J41">
        <f>(SUM(HS!J42*Inittialize!$F$3,HS!J43*Inittialize!$F$4,HS!J44*Inittialize!$F$5,HS!J45*Inittialize!$F$6,HS!J46*Inittialize!$F$7,HS!J47*Inittialize!$F$8,HS!J48*Inittialize!$F$9,HS!J49*Inittialize!$F$10,HS!J50*Inittialize!$F$11,HS!J51*Inittialize!$F$12))</f>
        <v>0.11652959106928383</v>
      </c>
      <c r="K41">
        <f>(SUM(HS!K42*Inittialize!$F$3,HS!K43*Inittialize!$F$4,HS!K44*Inittialize!$F$5,HS!K45*Inittialize!$F$6,HS!K46*Inittialize!$F$7,HS!K47*Inittialize!$F$8,HS!K48*Inittialize!$F$9,HS!K49*Inittialize!$F$10,HS!K50*Inittialize!$F$11,HS!K51*Inittialize!$F$12))</f>
        <v>-4.4990260383612951E-2</v>
      </c>
    </row>
    <row r="42" spans="1:11" x14ac:dyDescent="0.25">
      <c r="A42">
        <v>21</v>
      </c>
      <c r="B42">
        <f>(SUM(HS!B43*Inittialize!$F$3,HS!B44*Inittialize!$F$4,HS!B45*Inittialize!$F$5,HS!B46*Inittialize!$F$6,HS!B47*Inittialize!$F$7,HS!B48*Inittialize!$F$8,HS!B49*Inittialize!$F$9,HS!B50*Inittialize!$F$10,HS!B51*Inittialize!$F$11,HS!B52*Inittialize!$F$12))</f>
        <v>-4.1986836980868192E-2</v>
      </c>
      <c r="C42">
        <f>(SUM(HS!C43*Inittialize!$F$3,HS!C44*Inittialize!$F$4,HS!C45*Inittialize!$F$5,HS!C46*Inittialize!$F$6,HS!C47*Inittialize!$F$7,HS!C48*Inittialize!$F$8,HS!C49*Inittialize!$F$9,HS!C50*Inittialize!$F$10,HS!C51*Inittialize!$F$11,HS!C52*Inittialize!$F$12))</f>
        <v>0.23835074945762985</v>
      </c>
      <c r="D42">
        <f>(SUM(HS!D43*Inittialize!$F$3,HS!D44*Inittialize!$F$4,HS!D45*Inittialize!$F$5,HS!D46*Inittialize!$F$6,HS!D47*Inittialize!$F$7,HS!D48*Inittialize!$F$8,HS!D49*Inittialize!$F$9,HS!D50*Inittialize!$F$10,HS!D51*Inittialize!$F$11,HS!D52*Inittialize!$F$12))</f>
        <v>0.26032526728707978</v>
      </c>
      <c r="E42">
        <f>(SUM(HS!E43*Inittialize!$F$3,HS!E44*Inittialize!$F$4,HS!E45*Inittialize!$F$5,HS!E46*Inittialize!$F$6,HS!E47*Inittialize!$F$7,HS!E48*Inittialize!$F$8,HS!E49*Inittialize!$F$9,HS!E50*Inittialize!$F$10,HS!E51*Inittialize!$F$11,HS!E52*Inittialize!$F$12))</f>
        <v>0.28302027520898798</v>
      </c>
      <c r="F42">
        <f>(SUM(HS!F43*Inittialize!$F$3,HS!F44*Inittialize!$F$4,HS!F45*Inittialize!$F$5,HS!F46*Inittialize!$F$6,HS!F47*Inittialize!$F$7,HS!F48*Inittialize!$F$8,HS!F49*Inittialize!$F$9,HS!F50*Inittialize!$F$10,HS!F51*Inittialize!$F$11,HS!F52*Inittialize!$F$12))</f>
        <v>0.30734950895451385</v>
      </c>
      <c r="G42">
        <f>(SUM(HS!G43*Inittialize!$F$3,HS!G44*Inittialize!$F$4,HS!G45*Inittialize!$F$5,HS!G46*Inittialize!$F$6,HS!G47*Inittialize!$F$7,HS!G48*Inittialize!$F$8,HS!G49*Inittialize!$F$9,HS!G50*Inittialize!$F$10,HS!G51*Inittialize!$F$11,HS!G52*Inittialize!$F$12))</f>
        <v>0.33369004745378472</v>
      </c>
      <c r="H42">
        <f>(SUM(HS!H43*Inittialize!$F$3,HS!H44*Inittialize!$F$4,HS!H45*Inittialize!$F$5,HS!H46*Inittialize!$F$6,HS!H47*Inittialize!$F$7,HS!H48*Inittialize!$F$8,HS!H49*Inittialize!$F$9,HS!H50*Inittialize!$F$10,HS!H51*Inittialize!$F$11,HS!H52*Inittialize!$F$12))</f>
        <v>0.29214699112701314</v>
      </c>
      <c r="I42">
        <f>(SUM(HS!I43*Inittialize!$F$3,HS!I44*Inittialize!$F$4,HS!I45*Inittialize!$F$5,HS!I46*Inittialize!$F$6,HS!I47*Inittialize!$F$7,HS!I48*Inittialize!$F$8,HS!I49*Inittialize!$F$9,HS!I50*Inittialize!$F$10,HS!I51*Inittialize!$F$11,HS!I52*Inittialize!$F$12))</f>
        <v>0.22998214532399183</v>
      </c>
      <c r="J42">
        <f>(SUM(HS!J43*Inittialize!$F$3,HS!J44*Inittialize!$F$4,HS!J45*Inittialize!$F$5,HS!J46*Inittialize!$F$6,HS!J47*Inittialize!$F$7,HS!J48*Inittialize!$F$8,HS!J49*Inittialize!$F$9,HS!J50*Inittialize!$F$10,HS!J51*Inittialize!$F$11,HS!J52*Inittialize!$F$12))</f>
        <v>0.15825711845512563</v>
      </c>
      <c r="K42">
        <f>(SUM(HS!K43*Inittialize!$F$3,HS!K44*Inittialize!$F$4,HS!K45*Inittialize!$F$5,HS!K46*Inittialize!$F$6,HS!K47*Inittialize!$F$7,HS!K48*Inittialize!$F$8,HS!K49*Inittialize!$F$9,HS!K50*Inittialize!$F$10,HS!K51*Inittialize!$F$11,HS!K52*Inittialize!$F$12))</f>
        <v>5.9690795265877561E-2</v>
      </c>
    </row>
    <row r="43" spans="1:11" x14ac:dyDescent="0.25">
      <c r="A43">
        <v>22</v>
      </c>
      <c r="B43">
        <f>B11</f>
        <v>-0.4656605837768395</v>
      </c>
      <c r="C43">
        <f t="shared" ref="C43:K43" si="0">C11</f>
        <v>-0.25338998596663803</v>
      </c>
      <c r="D43">
        <f t="shared" si="0"/>
        <v>-0.23369089979808655</v>
      </c>
      <c r="E43">
        <f t="shared" si="0"/>
        <v>-0.21353655324507698</v>
      </c>
      <c r="F43">
        <f t="shared" si="0"/>
        <v>-0.1932711694262835</v>
      </c>
      <c r="G43">
        <f t="shared" si="0"/>
        <v>-0.17052619990757958</v>
      </c>
      <c r="H43">
        <f t="shared" si="0"/>
        <v>-0.21284771451731427</v>
      </c>
      <c r="I43">
        <f t="shared" si="0"/>
        <v>-0.2715748050242861</v>
      </c>
      <c r="J43">
        <f t="shared" si="0"/>
        <v>-0.34001328060893565</v>
      </c>
      <c r="K43">
        <f t="shared" si="0"/>
        <v>-0.42069618899826788</v>
      </c>
    </row>
    <row r="44" spans="1:11" x14ac:dyDescent="0.25">
      <c r="A44">
        <v>23</v>
      </c>
      <c r="B44">
        <f t="shared" ref="B44:K44" si="1">B12</f>
        <v>-0.50382768493563668</v>
      </c>
      <c r="C44">
        <f t="shared" si="1"/>
        <v>-0.30779123771977057</v>
      </c>
      <c r="D44">
        <f t="shared" si="1"/>
        <v>-0.29121011293380089</v>
      </c>
      <c r="E44">
        <f t="shared" si="1"/>
        <v>-0.27422400639931432</v>
      </c>
      <c r="F44">
        <f t="shared" si="1"/>
        <v>-0.25733327243893922</v>
      </c>
      <c r="G44">
        <f t="shared" si="1"/>
        <v>-0.23562627561296384</v>
      </c>
      <c r="H44">
        <f t="shared" si="1"/>
        <v>-0.26907287776607752</v>
      </c>
      <c r="I44">
        <f t="shared" si="1"/>
        <v>-0.32360517609397998</v>
      </c>
      <c r="J44">
        <f t="shared" si="1"/>
        <v>-0.3871551891368688</v>
      </c>
      <c r="K44">
        <f t="shared" si="1"/>
        <v>-0.46207503264124877</v>
      </c>
    </row>
    <row r="45" spans="1:11" x14ac:dyDescent="0.25">
      <c r="A45">
        <v>24</v>
      </c>
      <c r="B45">
        <f t="shared" ref="B45:K45" si="2">B13</f>
        <v>-0.53926856458309125</v>
      </c>
      <c r="C45">
        <f t="shared" si="2"/>
        <v>-0.36219248947290306</v>
      </c>
      <c r="D45">
        <f t="shared" si="2"/>
        <v>-0.34872932606951523</v>
      </c>
      <c r="E45">
        <f t="shared" si="2"/>
        <v>-0.33491145955355173</v>
      </c>
      <c r="F45">
        <f t="shared" si="2"/>
        <v>-0.32139537545159497</v>
      </c>
      <c r="G45">
        <f t="shared" si="2"/>
        <v>-0.30072635131834813</v>
      </c>
      <c r="H45">
        <f t="shared" si="2"/>
        <v>-0.3212819579256434</v>
      </c>
      <c r="I45">
        <f t="shared" si="2"/>
        <v>-0.37191909208726714</v>
      </c>
      <c r="J45">
        <f t="shared" si="2"/>
        <v>-0.43092981848423534</v>
      </c>
      <c r="K45">
        <f t="shared" si="2"/>
        <v>-0.50049824459544534</v>
      </c>
    </row>
    <row r="46" spans="1:11" x14ac:dyDescent="0.25">
      <c r="A46">
        <v>25</v>
      </c>
      <c r="B46">
        <f t="shared" ref="B46:K46" si="3">B14</f>
        <v>-0.57217795282715611</v>
      </c>
      <c r="C46">
        <f t="shared" si="3"/>
        <v>-0.4165937412260356</v>
      </c>
      <c r="D46">
        <f t="shared" si="3"/>
        <v>-0.40624853920522963</v>
      </c>
      <c r="E46">
        <f t="shared" si="3"/>
        <v>-0.39559891270778907</v>
      </c>
      <c r="F46">
        <f t="shared" si="3"/>
        <v>-0.38545747846425071</v>
      </c>
      <c r="G46">
        <f t="shared" si="3"/>
        <v>-0.36582642702373236</v>
      </c>
      <c r="H46">
        <f t="shared" si="3"/>
        <v>-0.36976181807381175</v>
      </c>
      <c r="I46">
        <f t="shared" si="3"/>
        <v>-0.41678201408103377</v>
      </c>
      <c r="J46">
        <f t="shared" si="3"/>
        <v>-0.47157768859250421</v>
      </c>
      <c r="K46">
        <f t="shared" si="3"/>
        <v>-0.53617694141005634</v>
      </c>
    </row>
    <row r="47" spans="1:11" x14ac:dyDescent="0.25">
      <c r="A47">
        <v>26</v>
      </c>
      <c r="B47">
        <f t="shared" ref="B47:K47" si="4">B15</f>
        <v>-0.60481011846064825</v>
      </c>
      <c r="C47">
        <f t="shared" si="4"/>
        <v>-0.47099499297916814</v>
      </c>
      <c r="D47">
        <f t="shared" si="4"/>
        <v>-0.46376775234094397</v>
      </c>
      <c r="E47">
        <f t="shared" si="4"/>
        <v>-0.45628636586202642</v>
      </c>
      <c r="F47">
        <f t="shared" si="4"/>
        <v>-0.44951958147690646</v>
      </c>
      <c r="G47">
        <f t="shared" si="4"/>
        <v>-0.43092650272911664</v>
      </c>
      <c r="H47">
        <f t="shared" si="4"/>
        <v>-0.41477883106853947</v>
      </c>
      <c r="I47">
        <f t="shared" si="4"/>
        <v>-0.45844044164667419</v>
      </c>
      <c r="J47">
        <f t="shared" si="4"/>
        <v>-0.50932213940732529</v>
      </c>
      <c r="K47">
        <f t="shared" si="4"/>
        <v>-0.56930715988076663</v>
      </c>
    </row>
    <row r="48" spans="1:11" x14ac:dyDescent="0.25">
      <c r="A48">
        <v>27</v>
      </c>
      <c r="B48">
        <f t="shared" ref="B48:K48" si="5">B16</f>
        <v>-0.64601338705741851</v>
      </c>
      <c r="C48">
        <f t="shared" si="5"/>
        <v>-0.53615079392674181</v>
      </c>
      <c r="D48">
        <f t="shared" si="5"/>
        <v>-0.53167419530828441</v>
      </c>
      <c r="E48">
        <f t="shared" si="5"/>
        <v>-0.52701149100469435</v>
      </c>
      <c r="F48">
        <f t="shared" si="5"/>
        <v>-0.52298562951037386</v>
      </c>
      <c r="G48">
        <f t="shared" si="5"/>
        <v>-0.50875259201168144</v>
      </c>
      <c r="H48">
        <f t="shared" si="5"/>
        <v>-0.48348583187756294</v>
      </c>
      <c r="I48">
        <f t="shared" si="5"/>
        <v>-0.50598267464294744</v>
      </c>
      <c r="J48">
        <f t="shared" si="5"/>
        <v>-0.5536948902038471</v>
      </c>
      <c r="K48">
        <f t="shared" si="5"/>
        <v>-0.61051042847753678</v>
      </c>
    </row>
    <row r="49" spans="1:11" x14ac:dyDescent="0.25">
      <c r="A49">
        <v>28</v>
      </c>
      <c r="B49">
        <f t="shared" ref="B49:K49" si="6">B17</f>
        <v>-0.70435886158074457</v>
      </c>
      <c r="C49">
        <f t="shared" si="6"/>
        <v>-0.6224386325591178</v>
      </c>
      <c r="D49">
        <f t="shared" si="6"/>
        <v>-0.62000497014223144</v>
      </c>
      <c r="E49">
        <f t="shared" si="6"/>
        <v>-0.6174618323275779</v>
      </c>
      <c r="F49">
        <f t="shared" si="6"/>
        <v>-0.61525956758546441</v>
      </c>
      <c r="G49">
        <f t="shared" si="6"/>
        <v>-0.60747904709221201</v>
      </c>
      <c r="H49">
        <f t="shared" si="6"/>
        <v>-0.59114384474960535</v>
      </c>
      <c r="I49">
        <f t="shared" si="6"/>
        <v>-0.59105585530595706</v>
      </c>
      <c r="J49">
        <f t="shared" si="6"/>
        <v>-0.61652847815204459</v>
      </c>
      <c r="K49">
        <f t="shared" si="6"/>
        <v>-0.66885590300086295</v>
      </c>
    </row>
    <row r="50" spans="1:11" x14ac:dyDescent="0.25">
      <c r="A50">
        <v>29</v>
      </c>
      <c r="B50">
        <f t="shared" ref="B50:K50" si="7">B18</f>
        <v>-0.77984654203062687</v>
      </c>
      <c r="C50">
        <f t="shared" si="7"/>
        <v>-0.72907745456070161</v>
      </c>
      <c r="D50">
        <f t="shared" si="7"/>
        <v>-0.72803288834205926</v>
      </c>
      <c r="E50">
        <f t="shared" si="7"/>
        <v>-0.72693713423738537</v>
      </c>
      <c r="F50">
        <f t="shared" si="7"/>
        <v>-0.72599126790553226</v>
      </c>
      <c r="G50">
        <f t="shared" si="7"/>
        <v>-0.72255420661431358</v>
      </c>
      <c r="H50">
        <f t="shared" si="7"/>
        <v>-0.71544972903833093</v>
      </c>
      <c r="I50">
        <f t="shared" si="7"/>
        <v>-0.71365998363570271</v>
      </c>
      <c r="J50">
        <f t="shared" si="7"/>
        <v>-0.71557438254185846</v>
      </c>
      <c r="K50">
        <f t="shared" si="7"/>
        <v>-0.74434358345074514</v>
      </c>
    </row>
    <row r="51" spans="1:11" x14ac:dyDescent="0.25">
      <c r="A51">
        <v>30</v>
      </c>
      <c r="B51">
        <f t="shared" ref="B51:K51" si="8">B19</f>
        <v>-0.87247642840706496</v>
      </c>
      <c r="C51">
        <f t="shared" si="8"/>
        <v>-0.85523026803892011</v>
      </c>
      <c r="D51">
        <f t="shared" si="8"/>
        <v>-0.85497689559217316</v>
      </c>
      <c r="E51">
        <f t="shared" si="8"/>
        <v>-0.85471020823339083</v>
      </c>
      <c r="F51">
        <f t="shared" si="8"/>
        <v>-0.85448047487728618</v>
      </c>
      <c r="G51">
        <f t="shared" si="8"/>
        <v>-0.85362794278134002</v>
      </c>
      <c r="H51">
        <f t="shared" si="8"/>
        <v>-0.85185182338734444</v>
      </c>
      <c r="I51">
        <f t="shared" si="8"/>
        <v>-0.85149191898584875</v>
      </c>
      <c r="J51">
        <f t="shared" si="8"/>
        <v>-0.85083260337328892</v>
      </c>
      <c r="K51">
        <f t="shared" si="8"/>
        <v>-0.85472494911712427</v>
      </c>
    </row>
    <row r="52" spans="1:11" x14ac:dyDescent="0.25">
      <c r="A52">
        <v>31</v>
      </c>
      <c r="B52">
        <f t="shared" ref="B52:K52" si="9">B20</f>
        <v>-1</v>
      </c>
      <c r="C52">
        <f t="shared" si="9"/>
        <v>-1</v>
      </c>
      <c r="D52">
        <f t="shared" si="9"/>
        <v>-1</v>
      </c>
      <c r="E52">
        <f t="shared" si="9"/>
        <v>-1</v>
      </c>
      <c r="F52">
        <f t="shared" si="9"/>
        <v>-1</v>
      </c>
      <c r="G52">
        <f t="shared" si="9"/>
        <v>-1</v>
      </c>
      <c r="H52">
        <f t="shared" si="9"/>
        <v>-1</v>
      </c>
      <c r="I52">
        <f t="shared" si="9"/>
        <v>-1</v>
      </c>
      <c r="J52">
        <f t="shared" si="9"/>
        <v>-1</v>
      </c>
      <c r="K52">
        <f t="shared" si="9"/>
        <v>-1</v>
      </c>
    </row>
    <row r="53" spans="1:11" x14ac:dyDescent="0.25">
      <c r="A53" s="526" t="s">
        <v>125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</row>
    <row r="54" spans="1:11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5">
      <c r="A55">
        <v>4</v>
      </c>
      <c r="B55">
        <f>SUM(HS!B57*Inittialize!$F$4+HS!B58*Inittialize!$F$5+HS!B59*Inittialize!$F$6+HS!B60*Inittialize!$F$7+HS!B61*Inittialize!$F$8+HS!B62*Inittialize!$F$9+HS!B63*Inittialize!$F$10+HS!B64*Inittialize!$F$11+HS!B65*Inittialize!$F$12+HS!B88*Inittialize!$F$3)</f>
        <v>0.26430684965556661</v>
      </c>
      <c r="C55">
        <f>SUM(HS!C57*Inittialize!$F$4+HS!C58*Inittialize!$F$5+HS!C59*Inittialize!$F$6+HS!C60*Inittialize!$F$7+HS!C61*Inittialize!$F$8+HS!C62*Inittialize!$F$9+HS!C63*Inittialize!$F$10+HS!C64*Inittialize!$F$11+HS!C65*Inittialize!$F$12+HS!C88*Inittialize!$F$3)</f>
        <v>0.42191933510374496</v>
      </c>
      <c r="D55">
        <f>SUM(HS!D57*Inittialize!$F$4+HS!D58*Inittialize!$F$5+HS!D59*Inittialize!$F$6+HS!D60*Inittialize!$F$7+HS!D61*Inittialize!$F$8+HS!D62*Inittialize!$F$9+HS!D63*Inittialize!$F$10+HS!D64*Inittialize!$F$11+HS!D65*Inittialize!$F$12+HS!D88*Inittialize!$F$3)</f>
        <v>0.43871888262781922</v>
      </c>
      <c r="E55">
        <f>SUM(HS!E57*Inittialize!$F$4+HS!E58*Inittialize!$F$5+HS!E59*Inittialize!$F$6+HS!E60*Inittialize!$F$7+HS!E61*Inittialize!$F$8+HS!E62*Inittialize!$F$9+HS!E63*Inittialize!$F$10+HS!E64*Inittialize!$F$11+HS!E65*Inittialize!$F$12+HS!E88*Inittialize!$F$3)</f>
        <v>0.45889924689234307</v>
      </c>
      <c r="F55">
        <f>SUM(HS!F57*Inittialize!$F$4+HS!F58*Inittialize!$F$5+HS!F59*Inittialize!$F$6+HS!F60*Inittialize!$F$7+HS!F61*Inittialize!$F$8+HS!F62*Inittialize!$F$9+HS!F63*Inittialize!$F$10+HS!F64*Inittialize!$F$11+HS!F65*Inittialize!$F$12+HS!F88*Inittialize!$F$3)</f>
        <v>0.47799254850123113</v>
      </c>
      <c r="G55">
        <f>SUM(HS!G57*Inittialize!$F$4+HS!G58*Inittialize!$F$5+HS!G59*Inittialize!$F$6+HS!G60*Inittialize!$F$7+HS!G61*Inittialize!$F$8+HS!G62*Inittialize!$F$9+HS!G63*Inittialize!$F$10+HS!G64*Inittialize!$F$11+HS!G65*Inittialize!$F$12+HS!G88*Inittialize!$F$3)</f>
        <v>0.48989682427989029</v>
      </c>
      <c r="H55">
        <f>SUM(HS!H57*Inittialize!$F$4+HS!H58*Inittialize!$F$5+HS!H59*Inittialize!$F$6+HS!H60*Inittialize!$F$7+HS!H61*Inittialize!$F$8+HS!H62*Inittialize!$F$9+HS!H63*Inittialize!$F$10+HS!H64*Inittialize!$F$11+HS!H65*Inittialize!$F$12+HS!H88*Inittialize!$F$3)</f>
        <v>0.41090238251504557</v>
      </c>
      <c r="I55">
        <f>SUM(HS!I57*Inittialize!$F$4+HS!I58*Inittialize!$F$5+HS!I59*Inittialize!$F$6+HS!I60*Inittialize!$F$7+HS!I61*Inittialize!$F$8+HS!I62*Inittialize!$F$9+HS!I63*Inittialize!$F$10+HS!I64*Inittialize!$F$11+HS!I65*Inittialize!$F$12+HS!I88*Inittialize!$F$3)</f>
        <v>0.37370384953576552</v>
      </c>
      <c r="J55">
        <f>SUM(HS!J57*Inittialize!$F$4+HS!J58*Inittialize!$F$5+HS!J59*Inittialize!$F$6+HS!J60*Inittialize!$F$7+HS!J61*Inittialize!$F$8+HS!J62*Inittialize!$F$9+HS!J63*Inittialize!$F$10+HS!J64*Inittialize!$F$11+HS!J65*Inittialize!$F$12+HS!J88*Inittialize!$F$3)</f>
        <v>0.33270199081171298</v>
      </c>
      <c r="K55">
        <f>SUM(HS!K57*Inittialize!$F$4+HS!K58*Inittialize!$F$5+HS!K59*Inittialize!$F$6+HS!K60*Inittialize!$F$7+HS!K61*Inittialize!$F$8+HS!K62*Inittialize!$F$9+HS!K63*Inittialize!$F$10+HS!K64*Inittialize!$F$11+HS!K65*Inittialize!$F$12+HS!K88*Inittialize!$F$3)</f>
        <v>0.28524752280468763</v>
      </c>
    </row>
    <row r="56" spans="1:11" x14ac:dyDescent="0.25">
      <c r="A56">
        <v>5</v>
      </c>
      <c r="B56">
        <f>SUM(HS!B58*Inittialize!$F$4+HS!B59*Inittialize!$F$5+HS!B60*Inittialize!$F$6+HS!B61*Inittialize!$F$7+HS!B62*Inittialize!$F$8+HS!B63*Inittialize!$F$9+HS!B64*Inittialize!$F$10+HS!B65*Inittialize!$F$11+HS!B66*Inittialize!$F$12+HS!B89*Inittialize!$F$3)</f>
        <v>0.25528791352539693</v>
      </c>
      <c r="C56">
        <f>SUM(HS!C58*Inittialize!$F$4+HS!C59*Inittialize!$F$5+HS!C60*Inittialize!$F$6+HS!C61*Inittialize!$F$7+HS!C62*Inittialize!$F$8+HS!C63*Inittialize!$F$9+HS!C64*Inittialize!$F$10+HS!C65*Inittialize!$F$11+HS!C66*Inittialize!$F$12+HS!C89*Inittialize!$F$3)</f>
        <v>0.41676843465001523</v>
      </c>
      <c r="D56">
        <f>SUM(HS!D58*Inittialize!$F$4+HS!D59*Inittialize!$F$5+HS!D60*Inittialize!$F$6+HS!D61*Inittialize!$F$7+HS!D62*Inittialize!$F$8+HS!D63*Inittialize!$F$9+HS!D64*Inittialize!$F$10+HS!D65*Inittialize!$F$11+HS!D66*Inittialize!$F$12+HS!D89*Inittialize!$F$3)</f>
        <v>0.43382350116169249</v>
      </c>
      <c r="E56">
        <f>SUM(HS!E58*Inittialize!$F$4+HS!E59*Inittialize!$F$5+HS!E60*Inittialize!$F$6+HS!E61*Inittialize!$F$7+HS!E62*Inittialize!$F$8+HS!E63*Inittialize!$F$9+HS!E64*Inittialize!$F$10+HS!E65*Inittialize!$F$11+HS!E66*Inittialize!$F$12+HS!E89*Inittialize!$F$3)</f>
        <v>0.4540437241344103</v>
      </c>
      <c r="F56">
        <f>SUM(HS!F58*Inittialize!$F$4+HS!F59*Inittialize!$F$5+HS!F60*Inittialize!$F$6+HS!F61*Inittialize!$F$7+HS!F62*Inittialize!$F$8+HS!F63*Inittialize!$F$9+HS!F64*Inittialize!$F$10+HS!F65*Inittialize!$F$11+HS!F66*Inittialize!$F$12+HS!F89*Inittialize!$F$3)</f>
        <v>0.47335013310975127</v>
      </c>
      <c r="G56">
        <f>SUM(HS!G58*Inittialize!$F$4+HS!G59*Inittialize!$F$5+HS!G60*Inittialize!$F$6+HS!G61*Inittialize!$F$7+HS!G62*Inittialize!$F$8+HS!G63*Inittialize!$F$9+HS!G64*Inittialize!$F$10+HS!G65*Inittialize!$F$11+HS!G66*Inittialize!$F$12+HS!G89*Inittialize!$F$3)</f>
        <v>0.48487958313687435</v>
      </c>
      <c r="H56">
        <f>SUM(HS!H58*Inittialize!$F$4+HS!H59*Inittialize!$F$5+HS!H60*Inittialize!$F$6+HS!H61*Inittialize!$F$7+HS!H62*Inittialize!$F$8+HS!H63*Inittialize!$F$9+HS!H64*Inittialize!$F$10+HS!H65*Inittialize!$F$11+HS!H66*Inittialize!$F$12+HS!H89*Inittialize!$F$3)</f>
        <v>0.39683578004415654</v>
      </c>
      <c r="I56">
        <f>SUM(HS!I58*Inittialize!$F$4+HS!I59*Inittialize!$F$5+HS!I60*Inittialize!$F$6+HS!I61*Inittialize!$F$7+HS!I62*Inittialize!$F$8+HS!I63*Inittialize!$F$9+HS!I64*Inittialize!$F$10+HS!I65*Inittialize!$F$11+HS!I66*Inittialize!$F$12+HS!I89*Inittialize!$F$3)</f>
        <v>0.36092568984622575</v>
      </c>
      <c r="J56">
        <f>SUM(HS!J58*Inittialize!$F$4+HS!J59*Inittialize!$F$5+HS!J60*Inittialize!$F$6+HS!J61*Inittialize!$F$7+HS!J62*Inittialize!$F$8+HS!J63*Inittialize!$F$9+HS!J64*Inittialize!$F$10+HS!J65*Inittialize!$F$11+HS!J66*Inittialize!$F$12+HS!J89*Inittialize!$F$3)</f>
        <v>0.3213574892967937</v>
      </c>
      <c r="K56">
        <f>SUM(HS!K58*Inittialize!$F$4+HS!K59*Inittialize!$F$5+HS!K60*Inittialize!$F$6+HS!K61*Inittialize!$F$7+HS!K62*Inittialize!$F$8+HS!K63*Inittialize!$F$9+HS!K64*Inittialize!$F$10+HS!K65*Inittialize!$F$11+HS!K66*Inittialize!$F$12+HS!K89*Inittialize!$F$3)</f>
        <v>0.27554039444166056</v>
      </c>
    </row>
    <row r="57" spans="1:11" x14ac:dyDescent="0.25">
      <c r="A57">
        <v>6</v>
      </c>
      <c r="B57">
        <f>SUM(HS!B59*Inittialize!$F$4+HS!B60*Inittialize!$F$5+HS!B61*Inittialize!$F$6+HS!B62*Inittialize!$F$7+HS!B63*Inittialize!$F$8+HS!B64*Inittialize!$F$9+HS!B65*Inittialize!$F$10+HS!B66*Inittialize!$F$11+HS!B67*Inittialize!$F$12+HS!B90*Inittialize!$F$3)</f>
        <v>0.25811794378425706</v>
      </c>
      <c r="C57">
        <f>SUM(HS!C59*Inittialize!$F$4+HS!C60*Inittialize!$F$5+HS!C61*Inittialize!$F$6+HS!C62*Inittialize!$F$7+HS!C63*Inittialize!$F$8+HS!C64*Inittialize!$F$9+HS!C65*Inittialize!$F$10+HS!C66*Inittialize!$F$11+HS!C67*Inittialize!$F$12+HS!C90*Inittialize!$F$3)</f>
        <v>0.41201734248621957</v>
      </c>
      <c r="D57">
        <f>SUM(HS!D59*Inittialize!$F$4+HS!D60*Inittialize!$F$5+HS!D61*Inittialize!$F$6+HS!D62*Inittialize!$F$7+HS!D63*Inittialize!$F$8+HS!D64*Inittialize!$F$9+HS!D65*Inittialize!$F$10+HS!D66*Inittialize!$F$11+HS!D67*Inittialize!$F$12+HS!D90*Inittialize!$F$3)</f>
        <v>0.42930556461863345</v>
      </c>
      <c r="E57">
        <f>SUM(HS!E59*Inittialize!$F$4+HS!E60*Inittialize!$F$5+HS!E61*Inittialize!$F$6+HS!E62*Inittialize!$F$7+HS!E63*Inittialize!$F$8+HS!E64*Inittialize!$F$9+HS!E65*Inittialize!$F$10+HS!E66*Inittialize!$F$11+HS!E67*Inittialize!$F$12+HS!E90*Inittialize!$F$3)</f>
        <v>0.44956728794652229</v>
      </c>
      <c r="F57">
        <f>SUM(HS!F59*Inittialize!$F$4+HS!F60*Inittialize!$F$5+HS!F61*Inittialize!$F$6+HS!F62*Inittialize!$F$7+HS!F63*Inittialize!$F$8+HS!F64*Inittialize!$F$9+HS!F65*Inittialize!$F$10+HS!F66*Inittialize!$F$11+HS!F67*Inittialize!$F$12+HS!F90*Inittialize!$F$3)</f>
        <v>0.46908083803658163</v>
      </c>
      <c r="G57">
        <f>SUM(HS!G59*Inittialize!$F$4+HS!G60*Inittialize!$F$5+HS!G61*Inittialize!$F$6+HS!G62*Inittialize!$F$7+HS!G63*Inittialize!$F$8+HS!G64*Inittialize!$F$9+HS!G65*Inittialize!$F$10+HS!G66*Inittialize!$F$11+HS!G67*Inittialize!$F$12+HS!G90*Inittialize!$F$3)</f>
        <v>0.48012373607015191</v>
      </c>
      <c r="H57">
        <f>SUM(HS!H59*Inittialize!$F$4+HS!H60*Inittialize!$F$5+HS!H61*Inittialize!$F$6+HS!H62*Inittialize!$F$7+HS!H63*Inittialize!$F$8+HS!H64*Inittialize!$F$9+HS!H65*Inittialize!$F$10+HS!H66*Inittialize!$F$11+HS!H67*Inittialize!$F$12+HS!H90*Inittialize!$F$3)</f>
        <v>0.38219257634593173</v>
      </c>
      <c r="I57">
        <f>SUM(HS!I59*Inittialize!$F$4+HS!I60*Inittialize!$F$5+HS!I61*Inittialize!$F$6+HS!I62*Inittialize!$F$7+HS!I63*Inittialize!$F$8+HS!I64*Inittialize!$F$9+HS!I65*Inittialize!$F$10+HS!I66*Inittialize!$F$11+HS!I67*Inittialize!$F$12+HS!I90*Inittialize!$F$3)</f>
        <v>0.34848677032407854</v>
      </c>
      <c r="J57">
        <f>SUM(HS!J59*Inittialize!$F$4+HS!J60*Inittialize!$F$5+HS!J61*Inittialize!$F$6+HS!J62*Inittialize!$F$7+HS!J63*Inittialize!$F$8+HS!J64*Inittialize!$F$9+HS!J65*Inittialize!$F$10+HS!J66*Inittialize!$F$11+HS!J67*Inittialize!$F$12+HS!J90*Inittialize!$F$3)</f>
        <v>0.30994538935958654</v>
      </c>
      <c r="K57">
        <f>SUM(HS!K59*Inittialize!$F$4+HS!K60*Inittialize!$F$5+HS!K61*Inittialize!$F$6+HS!K62*Inittialize!$F$7+HS!K63*Inittialize!$F$8+HS!K64*Inittialize!$F$9+HS!K65*Inittialize!$F$10+HS!K66*Inittialize!$F$11+HS!K67*Inittialize!$F$12+HS!K90*Inittialize!$F$3)</f>
        <v>0.26578617427732654</v>
      </c>
    </row>
    <row r="58" spans="1:11" x14ac:dyDescent="0.25">
      <c r="A58">
        <v>7</v>
      </c>
      <c r="B58">
        <f>SUM(HS!B60*Inittialize!$F$4+HS!B61*Inittialize!$F$5+HS!B62*Inittialize!$F$6+HS!B63*Inittialize!$F$7+HS!B64*Inittialize!$F$8+HS!B65*Inittialize!$F$9+HS!B66*Inittialize!$F$10+HS!B67*Inittialize!$F$11+HS!B68*Inittialize!$F$12+HS!B91*Inittialize!$F$3)</f>
        <v>0.25437712976375942</v>
      </c>
      <c r="C58">
        <f>SUM(HS!C60*Inittialize!$F$4+HS!C61*Inittialize!$F$5+HS!C62*Inittialize!$F$6+HS!C63*Inittialize!$F$7+HS!C64*Inittialize!$F$8+HS!C65*Inittialize!$F$9+HS!C66*Inittialize!$F$10+HS!C67*Inittialize!$F$11+HS!C68*Inittialize!$F$12+HS!C91*Inittialize!$F$3)</f>
        <v>0.40743072756047771</v>
      </c>
      <c r="D58">
        <f>SUM(HS!D60*Inittialize!$F$4+HS!D61*Inittialize!$F$5+HS!D62*Inittialize!$F$6+HS!D63*Inittialize!$F$7+HS!D64*Inittialize!$F$8+HS!D65*Inittialize!$F$9+HS!D66*Inittialize!$F$10+HS!D67*Inittialize!$F$11+HS!D68*Inittialize!$F$12+HS!D91*Inittialize!$F$3)</f>
        <v>0.4249851577489786</v>
      </c>
      <c r="E58">
        <f>SUM(HS!E60*Inittialize!$F$4+HS!E61*Inittialize!$F$5+HS!E62*Inittialize!$F$6+HS!E63*Inittialize!$F$7+HS!E64*Inittialize!$F$8+HS!E65*Inittialize!$F$9+HS!E66*Inittialize!$F$10+HS!E67*Inittialize!$F$11+HS!E68*Inittialize!$F$12+HS!E91*Inittialize!$F$3)</f>
        <v>0.44521223063659365</v>
      </c>
      <c r="F58">
        <f>SUM(HS!F60*Inittialize!$F$4+HS!F61*Inittialize!$F$5+HS!F62*Inittialize!$F$6+HS!F63*Inittialize!$F$7+HS!F64*Inittialize!$F$8+HS!F65*Inittialize!$F$9+HS!F66*Inittialize!$F$10+HS!F67*Inittialize!$F$11+HS!F68*Inittialize!$F$12+HS!F91*Inittialize!$F$3)</f>
        <v>0.46477843330104068</v>
      </c>
      <c r="G58">
        <f>SUM(HS!G60*Inittialize!$F$4+HS!G61*Inittialize!$F$5+HS!G62*Inittialize!$F$6+HS!G63*Inittialize!$F$7+HS!G64*Inittialize!$F$8+HS!G65*Inittialize!$F$9+HS!G66*Inittialize!$F$10+HS!G67*Inittialize!$F$11+HS!G68*Inittialize!$F$12+HS!G91*Inittialize!$F$3)</f>
        <v>0.47731496242648214</v>
      </c>
      <c r="H58">
        <f>SUM(HS!H60*Inittialize!$F$4+HS!H61*Inittialize!$F$5+HS!H62*Inittialize!$F$6+HS!H63*Inittialize!$F$7+HS!H64*Inittialize!$F$8+HS!H65*Inittialize!$F$9+HS!H66*Inittialize!$F$10+HS!H67*Inittialize!$F$11+HS!H68*Inittialize!$F$12+HS!H91*Inittialize!$F$3)</f>
        <v>0.37925617419856938</v>
      </c>
      <c r="I58">
        <f>SUM(HS!I60*Inittialize!$F$4+HS!I61*Inittialize!$F$5+HS!I62*Inittialize!$F$6+HS!I63*Inittialize!$F$7+HS!I64*Inittialize!$F$8+HS!I65*Inittialize!$F$9+HS!I66*Inittialize!$F$10+HS!I67*Inittialize!$F$11+HS!I68*Inittialize!$F$12+HS!I91*Inittialize!$F$3)</f>
        <v>0.33589471773557733</v>
      </c>
      <c r="J58">
        <f>SUM(HS!J60*Inittialize!$F$4+HS!J61*Inittialize!$F$5+HS!J62*Inittialize!$F$6+HS!J63*Inittialize!$F$7+HS!J64*Inittialize!$F$8+HS!J65*Inittialize!$F$9+HS!J66*Inittialize!$F$10+HS!J67*Inittialize!$F$11+HS!J68*Inittialize!$F$12+HS!J91*Inittialize!$F$3)</f>
        <v>0.30642061508740204</v>
      </c>
      <c r="K58">
        <f>SUM(HS!K60*Inittialize!$F$4+HS!K61*Inittialize!$F$5+HS!K62*Inittialize!$F$6+HS!K63*Inittialize!$F$7+HS!K64*Inittialize!$F$8+HS!K65*Inittialize!$F$9+HS!K66*Inittialize!$F$10+HS!K67*Inittialize!$F$11+HS!K68*Inittialize!$F$12+HS!K91*Inittialize!$F$3)</f>
        <v>0.26721074782921084</v>
      </c>
    </row>
    <row r="59" spans="1:11" x14ac:dyDescent="0.25">
      <c r="A59">
        <v>8</v>
      </c>
      <c r="B59">
        <f>SUM(HS!B61*Inittialize!$F$4+HS!B62*Inittialize!$F$5+HS!B63*Inittialize!$F$6+HS!B64*Inittialize!$F$7+HS!B65*Inittialize!$F$8+HS!B66*Inittialize!$F$9+HS!B67*Inittialize!$F$10+HS!B68*Inittialize!$F$11+HS!B69*Inittialize!$F$12+HS!B92*Inittialize!$F$3)</f>
        <v>0.28836334875964992</v>
      </c>
      <c r="C59">
        <f>SUM(HS!C61*Inittialize!$F$4+HS!C62*Inittialize!$F$5+HS!C63*Inittialize!$F$6+HS!C64*Inittialize!$F$7+HS!C65*Inittialize!$F$8+HS!C66*Inittialize!$F$9+HS!C67*Inittialize!$F$10+HS!C68*Inittialize!$F$11+HS!C69*Inittialize!$F$12+HS!C92*Inittialize!$F$3)</f>
        <v>0.44980237942279166</v>
      </c>
      <c r="D59">
        <f>SUM(HS!D61*Inittialize!$F$4+HS!D62*Inittialize!$F$5+HS!D63*Inittialize!$F$6+HS!D64*Inittialize!$F$7+HS!D65*Inittialize!$F$8+HS!D66*Inittialize!$F$9+HS!D67*Inittialize!$F$10+HS!D68*Inittialize!$F$11+HS!D69*Inittialize!$F$12+HS!D92*Inittialize!$F$3)</f>
        <v>0.46597642749068685</v>
      </c>
      <c r="E59">
        <f>SUM(HS!E61*Inittialize!$F$4+HS!E62*Inittialize!$F$5+HS!E63*Inittialize!$F$6+HS!E64*Inittialize!$F$7+HS!E65*Inittialize!$F$8+HS!E66*Inittialize!$F$9+HS!E67*Inittialize!$F$10+HS!E68*Inittialize!$F$11+HS!E69*Inittialize!$F$12+HS!E92*Inittialize!$F$3)</f>
        <v>0.48472541737079888</v>
      </c>
      <c r="F59">
        <f>SUM(HS!F61*Inittialize!$F$4+HS!F62*Inittialize!$F$5+HS!F63*Inittialize!$F$6+HS!F64*Inittialize!$F$7+HS!F65*Inittialize!$F$8+HS!F66*Inittialize!$F$9+HS!F67*Inittialize!$F$10+HS!F68*Inittialize!$F$11+HS!F69*Inittialize!$F$12+HS!F92*Inittialize!$F$3)</f>
        <v>0.50194727739331357</v>
      </c>
      <c r="G59">
        <f>SUM(HS!G61*Inittialize!$F$4+HS!G62*Inittialize!$F$5+HS!G63*Inittialize!$F$6+HS!G64*Inittialize!$F$7+HS!G65*Inittialize!$F$8+HS!G66*Inittialize!$F$9+HS!G67*Inittialize!$F$10+HS!G68*Inittialize!$F$11+HS!G69*Inittialize!$F$12+HS!G92*Inittialize!$F$3)</f>
        <v>0.52550268611926287</v>
      </c>
      <c r="H59">
        <f>SUM(HS!H61*Inittialize!$F$4+HS!H62*Inittialize!$F$5+HS!H63*Inittialize!$F$6+HS!H64*Inittialize!$F$7+HS!H65*Inittialize!$F$8+HS!H66*Inittialize!$F$9+HS!H67*Inittialize!$F$10+HS!H68*Inittialize!$F$11+HS!H69*Inittialize!$F$12+HS!H92*Inittialize!$F$3)</f>
        <v>0.48230082177962352</v>
      </c>
      <c r="I59">
        <f>SUM(HS!I61*Inittialize!$F$4+HS!I62*Inittialize!$F$5+HS!I63*Inittialize!$F$6+HS!I64*Inittialize!$F$7+HS!I65*Inittialize!$F$8+HS!I66*Inittialize!$F$9+HS!I67*Inittialize!$F$10+HS!I68*Inittialize!$F$11+HS!I69*Inittialize!$F$12+HS!I92*Inittialize!$F$3)</f>
        <v>0.3841447474995669</v>
      </c>
      <c r="J59">
        <f>SUM(HS!J61*Inittialize!$F$4+HS!J62*Inittialize!$F$5+HS!J63*Inittialize!$F$6+HS!J64*Inittialize!$F$7+HS!J65*Inittialize!$F$8+HS!J66*Inittialize!$F$9+HS!J67*Inittialize!$F$10+HS!J68*Inittialize!$F$11+HS!J69*Inittialize!$F$12+HS!J92*Inittialize!$F$3)</f>
        <v>0.33681153361760302</v>
      </c>
      <c r="K59">
        <f>SUM(HS!K61*Inittialize!$F$4+HS!K62*Inittialize!$F$5+HS!K63*Inittialize!$F$6+HS!K64*Inittialize!$F$7+HS!K65*Inittialize!$F$8+HS!K66*Inittialize!$F$9+HS!K67*Inittialize!$F$10+HS!K68*Inittialize!$F$11+HS!K69*Inittialize!$F$12+HS!K92*Inittialize!$F$3)</f>
        <v>0.29902709393405319</v>
      </c>
    </row>
    <row r="60" spans="1:11" x14ac:dyDescent="0.25">
      <c r="A60">
        <v>9</v>
      </c>
      <c r="B60">
        <f>SUM(HS!B62*Inittialize!$F$4+HS!B63*Inittialize!$F$5+HS!B64*Inittialize!$F$6+HS!B65*Inittialize!$F$7+HS!B66*Inittialize!$F$8+HS!B67*Inittialize!$F$9+HS!B68*Inittialize!$F$10+HS!B69*Inittialize!$F$11+HS!B70*Inittialize!$F$12+HS!B93*Inittialize!$F$3)</f>
        <v>0.32740992228419225</v>
      </c>
      <c r="C60">
        <f>SUM(HS!C62*Inittialize!$F$4+HS!C63*Inittialize!$F$5+HS!C64*Inittialize!$F$6+HS!C65*Inittialize!$F$7+HS!C66*Inittialize!$F$8+HS!C67*Inittialize!$F$9+HS!C68*Inittialize!$F$10+HS!C69*Inittialize!$F$11+HS!C70*Inittialize!$F$12+HS!C93*Inittialize!$F$3)</f>
        <v>0.49692057067091661</v>
      </c>
      <c r="D60">
        <f>SUM(HS!D62*Inittialize!$F$4+HS!D63*Inittialize!$F$5+HS!D64*Inittialize!$F$6+HS!D65*Inittialize!$F$7+HS!D66*Inittialize!$F$8+HS!D67*Inittialize!$F$9+HS!D68*Inittialize!$F$10+HS!D69*Inittialize!$F$11+HS!D70*Inittialize!$F$12+HS!D93*Inittialize!$F$3)</f>
        <v>0.51160665643924019</v>
      </c>
      <c r="E60">
        <f>SUM(HS!E62*Inittialize!$F$4+HS!E63*Inittialize!$F$5+HS!E64*Inittialize!$F$6+HS!E65*Inittialize!$F$7+HS!E66*Inittialize!$F$8+HS!E67*Inittialize!$F$9+HS!E68*Inittialize!$F$10+HS!E69*Inittialize!$F$11+HS!E70*Inittialize!$F$12+HS!E93*Inittialize!$F$3)</f>
        <v>0.52869403584947128</v>
      </c>
      <c r="F60">
        <f>SUM(HS!F62*Inittialize!$F$4+HS!F63*Inittialize!$F$5+HS!F64*Inittialize!$F$6+HS!F65*Inittialize!$F$7+HS!F66*Inittialize!$F$8+HS!F67*Inittialize!$F$9+HS!F68*Inittialize!$F$10+HS!F69*Inittialize!$F$11+HS!F70*Inittialize!$F$12+HS!F93*Inittialize!$F$3)</f>
        <v>0.54446512273546821</v>
      </c>
      <c r="G60">
        <f>SUM(HS!G62*Inittialize!$F$4+HS!G63*Inittialize!$F$5+HS!G64*Inittialize!$F$6+HS!G65*Inittialize!$F$7+HS!G66*Inittialize!$F$8+HS!G67*Inittialize!$F$9+HS!G68*Inittialize!$F$10+HS!G69*Inittialize!$F$11+HS!G70*Inittialize!$F$12+HS!G93*Inittialize!$F$3)</f>
        <v>0.56472936896244408</v>
      </c>
      <c r="H60">
        <f>SUM(HS!H62*Inittialize!$F$4+HS!H63*Inittialize!$F$5+HS!H64*Inittialize!$F$6+HS!H65*Inittialize!$F$7+HS!H66*Inittialize!$F$8+HS!H67*Inittialize!$F$9+HS!H68*Inittialize!$F$10+HS!H69*Inittialize!$F$11+HS!H70*Inittialize!$F$12+HS!H93*Inittialize!$F$3)</f>
        <v>0.53479372800979086</v>
      </c>
      <c r="I60">
        <f>SUM(HS!I62*Inittialize!$F$4+HS!I63*Inittialize!$F$5+HS!I64*Inittialize!$F$6+HS!I65*Inittialize!$F$7+HS!I66*Inittialize!$F$8+HS!I67*Inittialize!$F$9+HS!I68*Inittialize!$F$10+HS!I69*Inittialize!$F$11+HS!I70*Inittialize!$F$12+HS!I93*Inittialize!$F$3)</f>
        <v>0.4910928083344081</v>
      </c>
      <c r="J60">
        <f>SUM(HS!J62*Inittialize!$F$4+HS!J63*Inittialize!$F$5+HS!J64*Inittialize!$F$6+HS!J65*Inittialize!$F$7+HS!J66*Inittialize!$F$8+HS!J67*Inittialize!$F$9+HS!J68*Inittialize!$F$10+HS!J69*Inittialize!$F$11+HS!J70*Inittialize!$F$12+HS!J93*Inittialize!$F$3)</f>
        <v>0.38894491666094894</v>
      </c>
      <c r="K60">
        <f>SUM(HS!K62*Inittialize!$F$4+HS!K63*Inittialize!$F$5+HS!K64*Inittialize!$F$6+HS!K65*Inittialize!$F$7+HS!K66*Inittialize!$F$8+HS!K67*Inittialize!$F$9+HS!K68*Inittialize!$F$10+HS!K69*Inittialize!$F$11+HS!K70*Inittialize!$F$12+HS!K93*Inittialize!$F$3)</f>
        <v>0.33645241884235633</v>
      </c>
    </row>
    <row r="61" spans="1:11" x14ac:dyDescent="0.25">
      <c r="A61">
        <v>10</v>
      </c>
      <c r="B61">
        <f>SUM(HS!B63*Inittialize!$F$4+HS!B64*Inittialize!$F$5+HS!B65*Inittialize!$F$6+HS!B66*Inittialize!$F$7+HS!B67*Inittialize!$F$8+HS!B68*Inittialize!$F$9+HS!B69*Inittialize!$F$10+HS!B70*Inittialize!$F$11+HS!B71*Inittialize!$F$12+HS!B94*Inittialize!$F$3)</f>
        <v>0.37304965193433309</v>
      </c>
      <c r="C61">
        <f>SUM(HS!C63*Inittialize!$F$4+HS!C64*Inittialize!$F$5+HS!C65*Inittialize!$F$6+HS!C66*Inittialize!$F$7+HS!C67*Inittialize!$F$8+HS!C68*Inittialize!$F$9+HS!C69*Inittialize!$F$10+HS!C70*Inittialize!$F$11+HS!C71*Inittialize!$F$12+HS!C94*Inittialize!$F$3)</f>
        <v>0.55016562462125829</v>
      </c>
      <c r="D61">
        <f>SUM(HS!D63*Inittialize!$F$4+HS!D64*Inittialize!$F$5+HS!D65*Inittialize!$F$6+HS!D66*Inittialize!$F$7+HS!D67*Inittialize!$F$8+HS!D68*Inittialize!$F$9+HS!D69*Inittialize!$F$10+HS!D70*Inittialize!$F$11+HS!D71*Inittialize!$F$12+HS!D94*Inittialize!$F$3)</f>
        <v>0.56322573998277337</v>
      </c>
      <c r="E61">
        <f>SUM(HS!E63*Inittialize!$F$4+HS!E64*Inittialize!$F$5+HS!E65*Inittialize!$F$6+HS!E66*Inittialize!$F$7+HS!E67*Inittialize!$F$8+HS!E68*Inittialize!$F$9+HS!E69*Inittialize!$F$10+HS!E70*Inittialize!$F$11+HS!E71*Inittialize!$F$12+HS!E94*Inittialize!$F$3)</f>
        <v>0.57850485223902093</v>
      </c>
      <c r="F61">
        <f>SUM(HS!F63*Inittialize!$F$4+HS!F64*Inittialize!$F$5+HS!F65*Inittialize!$F$6+HS!F66*Inittialize!$F$7+HS!F67*Inittialize!$F$8+HS!F68*Inittialize!$F$9+HS!F69*Inittialize!$F$10+HS!F70*Inittialize!$F$11+HS!F71*Inittialize!$F$12+HS!F94*Inittialize!$F$3)</f>
        <v>0.59262773040116246</v>
      </c>
      <c r="G61">
        <f>SUM(HS!G63*Inittialize!$F$4+HS!G64*Inittialize!$F$5+HS!G65*Inittialize!$F$6+HS!G66*Inittialize!$F$7+HS!G67*Inittialize!$F$8+HS!G68*Inittialize!$F$9+HS!G69*Inittialize!$F$10+HS!G70*Inittialize!$F$11+HS!G71*Inittialize!$F$12+HS!G94*Inittialize!$F$3)</f>
        <v>0.60997468597804039</v>
      </c>
      <c r="H61">
        <f>SUM(HS!H63*Inittialize!$F$4+HS!H64*Inittialize!$F$5+HS!H65*Inittialize!$F$6+HS!H66*Inittialize!$F$7+HS!H67*Inittialize!$F$8+HS!H68*Inittialize!$F$9+HS!H69*Inittialize!$F$10+HS!H70*Inittialize!$F$11+HS!H71*Inittialize!$F$12+HS!H94*Inittialize!$F$3)</f>
        <v>0.57828403865549916</v>
      </c>
      <c r="I61">
        <f>SUM(HS!I63*Inittialize!$F$4+HS!I64*Inittialize!$F$5+HS!I65*Inittialize!$F$6+HS!I66*Inittialize!$F$7+HS!I67*Inittialize!$F$8+HS!I68*Inittialize!$F$9+HS!I69*Inittialize!$F$10+HS!I70*Inittialize!$F$11+HS!I71*Inittialize!$F$12+HS!I94*Inittialize!$F$3)</f>
        <v>0.5488926411701982</v>
      </c>
      <c r="J61">
        <f>SUM(HS!J63*Inittialize!$F$4+HS!J64*Inittialize!$F$5+HS!J65*Inittialize!$F$6+HS!J66*Inittialize!$F$7+HS!J67*Inittialize!$F$8+HS!J68*Inittialize!$F$9+HS!J69*Inittialize!$F$10+HS!J70*Inittialize!$F$11+HS!J71*Inittialize!$F$12+HS!J94*Inittialize!$F$3)</f>
        <v>0.50143305955553108</v>
      </c>
      <c r="K61">
        <f>SUM(HS!K63*Inittialize!$F$4+HS!K64*Inittialize!$F$5+HS!K65*Inittialize!$F$6+HS!K66*Inittialize!$F$7+HS!K67*Inittialize!$F$8+HS!K68*Inittialize!$F$9+HS!K69*Inittialize!$F$10+HS!K70*Inittialize!$F$11+HS!K71*Inittialize!$F$12+HS!K94*Inittialize!$F$3)</f>
        <v>0.39412588394544312</v>
      </c>
    </row>
    <row r="62" spans="1:11" x14ac:dyDescent="0.25">
      <c r="A62">
        <v>11</v>
      </c>
      <c r="B62">
        <f>SUM(HS!B64*Inittialize!$F$4+HS!B65*Inittialize!$F$5+HS!B66*Inittialize!$F$6+HS!B67*Inittialize!$F$7+HS!B68*Inittialize!$F$8+HS!B69*Inittialize!$F$9+HS!B70*Inittialize!$F$10+HS!B71*Inittialize!$F$11+HS!B72*Inittialize!$F$12+HS!B95*Inittialize!$F$3)</f>
        <v>0.39876296082416712</v>
      </c>
      <c r="C62">
        <f>SUM(HS!C64*Inittialize!$F$4+HS!C65*Inittialize!$F$5+HS!C66*Inittialize!$F$6+HS!C67*Inittialize!$F$7+HS!C68*Inittialize!$F$8+HS!C69*Inittialize!$F$9+HS!C70*Inittialize!$F$10+HS!C71*Inittialize!$F$11+HS!C72*Inittialize!$F$12+HS!C95*Inittialize!$F$3)</f>
        <v>0.57878711441462161</v>
      </c>
      <c r="D62">
        <f>SUM(HS!D64*Inittialize!$F$4+HS!D65*Inittialize!$F$5+HS!D66*Inittialize!$F$6+HS!D67*Inittialize!$F$7+HS!D68*Inittialize!$F$8+HS!D69*Inittialize!$F$9+HS!D70*Inittialize!$F$10+HS!D71*Inittialize!$F$11+HS!D72*Inittialize!$F$12+HS!D95*Inittialize!$F$3)</f>
        <v>0.59099388314093126</v>
      </c>
      <c r="E62">
        <f>SUM(HS!E64*Inittialize!$F$4+HS!E65*Inittialize!$F$5+HS!E66*Inittialize!$F$6+HS!E67*Inittialize!$F$7+HS!E68*Inittialize!$F$8+HS!E69*Inittialize!$F$9+HS!E70*Inittialize!$F$10+HS!E71*Inittialize!$F$11+HS!E72*Inittialize!$F$12+HS!E95*Inittialize!$F$3)</f>
        <v>0.60538591931219798</v>
      </c>
      <c r="F62">
        <f>SUM(HS!F64*Inittialize!$F$4+HS!F65*Inittialize!$F$5+HS!F66*Inittialize!$F$6+HS!F67*Inittialize!$F$7+HS!F68*Inittialize!$F$8+HS!F69*Inittialize!$F$9+HS!F70*Inittialize!$F$10+HS!F71*Inittialize!$F$11+HS!F72*Inittialize!$F$12+HS!F95*Inittialize!$F$3)</f>
        <v>0.61873879868372261</v>
      </c>
      <c r="G62">
        <f>SUM(HS!G64*Inittialize!$F$4+HS!G65*Inittialize!$F$5+HS!G66*Inittialize!$F$6+HS!G67*Inittialize!$F$7+HS!G68*Inittialize!$F$8+HS!G69*Inittialize!$F$9+HS!G70*Inittialize!$F$10+HS!G71*Inittialize!$F$11+HS!G72*Inittialize!$F$12+HS!G95*Inittialize!$F$3)</f>
        <v>0.63344735925045925</v>
      </c>
      <c r="H62">
        <f>SUM(HS!H64*Inittialize!$F$4+HS!H65*Inittialize!$F$5+HS!H66*Inittialize!$F$6+HS!H67*Inittialize!$F$7+HS!H68*Inittialize!$F$8+HS!H69*Inittialize!$F$9+HS!H70*Inittialize!$F$10+HS!H71*Inittialize!$F$11+HS!H72*Inittialize!$F$12+HS!H95*Inittialize!$F$3)</f>
        <v>0.59642835374593117</v>
      </c>
      <c r="I62">
        <f>SUM(HS!I64*Inittialize!$F$4+HS!I65*Inittialize!$F$5+HS!I66*Inittialize!$F$6+HS!I67*Inittialize!$F$7+HS!I68*Inittialize!$F$8+HS!I69*Inittialize!$F$9+HS!I70*Inittialize!$F$10+HS!I71*Inittialize!$F$11+HS!I72*Inittialize!$F$12+HS!I95*Inittialize!$F$3)</f>
        <v>0.56490685966620602</v>
      </c>
      <c r="J62">
        <f>SUM(HS!J64*Inittialize!$F$4+HS!J65*Inittialize!$F$5+HS!J66*Inittialize!$F$6+HS!J67*Inittialize!$F$7+HS!J68*Inittialize!$F$8+HS!J69*Inittialize!$F$9+HS!J70*Inittialize!$F$10+HS!J71*Inittialize!$F$11+HS!J72*Inittialize!$F$12+HS!J95*Inittialize!$F$3)</f>
        <v>0.5291243152830446</v>
      </c>
      <c r="K62">
        <f>SUM(HS!K64*Inittialize!$F$4+HS!K65*Inittialize!$F$5+HS!K66*Inittialize!$F$6+HS!K67*Inittialize!$F$7+HS!K68*Inittialize!$F$8+HS!K69*Inittialize!$F$9+HS!K70*Inittialize!$F$10+HS!K71*Inittialize!$F$11+HS!K72*Inittialize!$F$12+HS!K95*Inittialize!$F$3)</f>
        <v>0.47309363070509958</v>
      </c>
    </row>
    <row r="63" spans="1:11" x14ac:dyDescent="0.25">
      <c r="A63">
        <v>12</v>
      </c>
      <c r="B63">
        <f>SUM(HS!B65*Inittialize!$F$4+HS!B66*Inittialize!$F$5+HS!B67*Inittialize!$F$6+HS!B68*Inittialize!$F$7+HS!B69*Inittialize!$F$8+HS!B70*Inittialize!$F$9+HS!B71*Inittialize!$F$10+HS!B72*Inittialize!$F$11+HS!B73*Inittialize!$F$12+HS!B96*Inittialize!$F$3)</f>
        <v>0.22932137132783617</v>
      </c>
      <c r="C63">
        <f>SUM(HS!C65*Inittialize!$F$4+HS!C66*Inittialize!$F$5+HS!C67*Inittialize!$F$6+HS!C68*Inittialize!$F$7+HS!C69*Inittialize!$F$8+HS!C70*Inittialize!$F$9+HS!C71*Inittialize!$F$10+HS!C72*Inittialize!$F$11+HS!C73*Inittialize!$F$12+HS!C96*Inittialize!$F$3)</f>
        <v>0.3484437814934257</v>
      </c>
      <c r="D63">
        <f>SUM(HS!D65*Inittialize!$F$4+HS!D66*Inittialize!$F$5+HS!D67*Inittialize!$F$6+HS!D68*Inittialize!$F$7+HS!D69*Inittialize!$F$8+HS!D70*Inittialize!$F$9+HS!D71*Inittialize!$F$10+HS!D72*Inittialize!$F$11+HS!D73*Inittialize!$F$12+HS!D96*Inittialize!$F$3)</f>
        <v>0.35907281492334692</v>
      </c>
      <c r="E63">
        <f>SUM(HS!E65*Inittialize!$F$4+HS!E66*Inittialize!$F$5+HS!E67*Inittialize!$F$6+HS!E68*Inittialize!$F$7+HS!E69*Inittialize!$F$8+HS!E70*Inittialize!$F$9+HS!E71*Inittialize!$F$10+HS!E72*Inittialize!$F$11+HS!E73*Inittialize!$F$12+HS!E96*Inittialize!$F$3)</f>
        <v>0.36994204820448245</v>
      </c>
      <c r="F63">
        <f>SUM(HS!F65*Inittialize!$F$4+HS!F66*Inittialize!$F$5+HS!F67*Inittialize!$F$6+HS!F68*Inittialize!$F$7+HS!F69*Inittialize!$F$8+HS!F70*Inittialize!$F$9+HS!F71*Inittialize!$F$10+HS!F72*Inittialize!$F$11+HS!F73*Inittialize!$F$12+HS!F96*Inittialize!$F$3)</f>
        <v>0.38091840257848386</v>
      </c>
      <c r="G63">
        <f>SUM(HS!G65*Inittialize!$F$4+HS!G66*Inittialize!$F$5+HS!G67*Inittialize!$F$6+HS!G68*Inittialize!$F$7+HS!G69*Inittialize!$F$8+HS!G70*Inittialize!$F$9+HS!G71*Inittialize!$F$10+HS!G72*Inittialize!$F$11+HS!G73*Inittialize!$F$12+HS!G96*Inittialize!$F$3)</f>
        <v>0.39255038051101782</v>
      </c>
      <c r="H63">
        <f>SUM(HS!H65*Inittialize!$F$4+HS!H66*Inittialize!$F$5+HS!H67*Inittialize!$F$6+HS!H68*Inittialize!$F$7+HS!H69*Inittialize!$F$8+HS!H70*Inittialize!$F$9+HS!H71*Inittialize!$F$10+HS!H72*Inittialize!$F$11+HS!H73*Inittialize!$F$12+HS!H96*Inittialize!$F$3)</f>
        <v>0.35541355077168107</v>
      </c>
      <c r="I63">
        <f>SUM(HS!I65*Inittialize!$F$4+HS!I66*Inittialize!$F$5+HS!I67*Inittialize!$F$6+HS!I68*Inittialize!$F$7+HS!I69*Inittialize!$F$8+HS!I70*Inittialize!$F$9+HS!I71*Inittialize!$F$10+HS!I72*Inittialize!$F$11+HS!I73*Inittialize!$F$12+HS!I96*Inittialize!$F$3)</f>
        <v>0.32514100115062705</v>
      </c>
      <c r="J63">
        <f>SUM(HS!J65*Inittialize!$F$4+HS!J66*Inittialize!$F$5+HS!J67*Inittialize!$F$6+HS!J68*Inittialize!$F$7+HS!J69*Inittialize!$F$8+HS!J70*Inittialize!$F$9+HS!J71*Inittialize!$F$10+HS!J72*Inittialize!$F$11+HS!J73*Inittialize!$F$12+HS!J96*Inittialize!$F$3)</f>
        <v>0.29007768787413191</v>
      </c>
      <c r="K63">
        <f>SUM(HS!K65*Inittialize!$F$4+HS!K66*Inittialize!$F$5+HS!K67*Inittialize!$F$6+HS!K68*Inittialize!$F$7+HS!K69*Inittialize!$F$8+HS!K70*Inittialize!$F$9+HS!K71*Inittialize!$F$10+HS!K72*Inittialize!$F$11+HS!K73*Inittialize!$F$12+HS!K96*Inittialize!$F$3)</f>
        <v>0.2488921581952955</v>
      </c>
    </row>
    <row r="64" spans="1:11" x14ac:dyDescent="0.25">
      <c r="A64">
        <v>13</v>
      </c>
      <c r="B64">
        <f>SUM(HS!B66*Inittialize!$F$4+HS!B67*Inittialize!$F$5+HS!B68*Inittialize!$F$6+HS!B69*Inittialize!$F$7+HS!B70*Inittialize!$F$8+HS!B71*Inittialize!$F$9+HS!B72*Inittialize!$F$10+HS!B73*Inittialize!$F$11+HS!B74*Inittialize!$F$12+HS!B97*Inittialize!$F$3)</f>
        <v>0.21294127337584787</v>
      </c>
      <c r="C64">
        <f>SUM(HS!C66*Inittialize!$F$4+HS!C67*Inittialize!$F$5+HS!C68*Inittialize!$F$6+HS!C69*Inittialize!$F$7+HS!C70*Inittialize!$F$8+HS!C71*Inittialize!$F$9+HS!C72*Inittialize!$F$10+HS!C73*Inittialize!$F$11+HS!C74*Inittialize!$F$12+HS!C97*Inittialize!$F$3)</f>
        <v>0.3212431556168594</v>
      </c>
      <c r="D64">
        <f>SUM(HS!D66*Inittialize!$F$4+HS!D67*Inittialize!$F$5+HS!D68*Inittialize!$F$6+HS!D69*Inittialize!$F$7+HS!D70*Inittialize!$F$8+HS!D71*Inittialize!$F$9+HS!D72*Inittialize!$F$10+HS!D73*Inittialize!$F$11+HS!D74*Inittialize!$F$12+HS!D97*Inittialize!$F$3)</f>
        <v>0.33031320835548977</v>
      </c>
      <c r="E64">
        <f>SUM(HS!E66*Inittialize!$F$4+HS!E67*Inittialize!$F$5+HS!E68*Inittialize!$F$6+HS!E69*Inittialize!$F$7+HS!E70*Inittialize!$F$8+HS!E71*Inittialize!$F$9+HS!E72*Inittialize!$F$10+HS!E73*Inittialize!$F$11+HS!E74*Inittialize!$F$12+HS!E97*Inittialize!$F$3)</f>
        <v>0.33959832162736381</v>
      </c>
      <c r="F64">
        <f>SUM(HS!F66*Inittialize!$F$4+HS!F67*Inittialize!$F$5+HS!F68*Inittialize!$F$6+HS!F69*Inittialize!$F$7+HS!F70*Inittialize!$F$8+HS!F71*Inittialize!$F$9+HS!F72*Inittialize!$F$10+HS!F73*Inittialize!$F$11+HS!F74*Inittialize!$F$12+HS!F97*Inittialize!$F$3)</f>
        <v>0.34888735107215596</v>
      </c>
      <c r="G64">
        <f>SUM(HS!G66*Inittialize!$F$4+HS!G67*Inittialize!$F$5+HS!G68*Inittialize!$F$6+HS!G69*Inittialize!$F$7+HS!G70*Inittialize!$F$8+HS!G71*Inittialize!$F$9+HS!G72*Inittialize!$F$10+HS!G73*Inittialize!$F$11+HS!G74*Inittialize!$F$12+HS!G97*Inittialize!$F$3)</f>
        <v>0.36000034265832564</v>
      </c>
      <c r="H64">
        <f>SUM(HS!H66*Inittialize!$F$4+HS!H67*Inittialize!$F$5+HS!H68*Inittialize!$F$6+HS!H69*Inittialize!$F$7+HS!H70*Inittialize!$F$8+HS!H71*Inittialize!$F$9+HS!H72*Inittialize!$F$10+HS!H73*Inittialize!$F$11+HS!H74*Inittialize!$F$12+HS!H97*Inittialize!$F$3)</f>
        <v>0.33002686857370378</v>
      </c>
      <c r="I64">
        <f>SUM(HS!I66*Inittialize!$F$4+HS!I67*Inittialize!$F$5+HS!I68*Inittialize!$F$6+HS!I69*Inittialize!$F$7+HS!I70*Inittialize!$F$8+HS!I71*Inittialize!$F$9+HS!I72*Inittialize!$F$10+HS!I73*Inittialize!$F$11+HS!I74*Inittialize!$F$12+HS!I97*Inittialize!$F$3)</f>
        <v>0.30191664392558226</v>
      </c>
      <c r="J64">
        <f>SUM(HS!J66*Inittialize!$F$4+HS!J67*Inittialize!$F$5+HS!J68*Inittialize!$F$6+HS!J69*Inittialize!$F$7+HS!J70*Inittialize!$F$8+HS!J71*Inittialize!$F$9+HS!J72*Inittialize!$F$10+HS!J73*Inittialize!$F$11+HS!J74*Inittialize!$F$12+HS!J97*Inittialize!$F$3)</f>
        <v>0.26935785302597964</v>
      </c>
      <c r="K64">
        <f>SUM(HS!K66*Inittialize!$F$4+HS!K67*Inittialize!$F$5+HS!K68*Inittialize!$F$6+HS!K69*Inittialize!$F$7+HS!K70*Inittialize!$F$8+HS!K71*Inittialize!$F$9+HS!K72*Inittialize!$F$10+HS!K73*Inittialize!$F$11+HS!K74*Inittialize!$F$12+HS!K97*Inittialize!$F$3)</f>
        <v>0.23111414689563153</v>
      </c>
    </row>
    <row r="65" spans="1:11" x14ac:dyDescent="0.25">
      <c r="A65">
        <v>14</v>
      </c>
      <c r="B65">
        <f>SUM(HS!B67*Inittialize!$F$4+HS!B68*Inittialize!$F$5+HS!B69*Inittialize!$F$6+HS!B70*Inittialize!$F$7+HS!B71*Inittialize!$F$8+HS!B72*Inittialize!$F$9+HS!B73*Inittialize!$F$10+HS!B74*Inittialize!$F$11+HS!B75*Inittialize!$F$12+HS!B98*Inittialize!$F$3)</f>
        <v>0.19773118242043017</v>
      </c>
      <c r="C65">
        <f>SUM(HS!C67*Inittialize!$F$4+HS!C68*Inittialize!$F$5+HS!C69*Inittialize!$F$6+HS!C70*Inittialize!$F$7+HS!C71*Inittialize!$F$8+HS!C72*Inittialize!$F$9+HS!C73*Inittialize!$F$10+HS!C74*Inittialize!$F$11+HS!C75*Inittialize!$F$12+HS!C98*Inittialize!$F$3)</f>
        <v>0.29404252974029316</v>
      </c>
      <c r="D65">
        <f>SUM(HS!D67*Inittialize!$F$4+HS!D68*Inittialize!$F$5+HS!D69*Inittialize!$F$6+HS!D70*Inittialize!$F$7+HS!D71*Inittialize!$F$8+HS!D72*Inittialize!$F$9+HS!D73*Inittialize!$F$10+HS!D74*Inittialize!$F$11+HS!D75*Inittialize!$F$12+HS!D98*Inittialize!$F$3)</f>
        <v>0.30155360178763257</v>
      </c>
      <c r="E65">
        <f>SUM(HS!E67*Inittialize!$F$4+HS!E68*Inittialize!$F$5+HS!E69*Inittialize!$F$6+HS!E70*Inittialize!$F$7+HS!E71*Inittialize!$F$8+HS!E72*Inittialize!$F$9+HS!E73*Inittialize!$F$10+HS!E74*Inittialize!$F$11+HS!E75*Inittialize!$F$12+HS!E98*Inittialize!$F$3)</f>
        <v>0.30925459505024511</v>
      </c>
      <c r="F65">
        <f>SUM(HS!F67*Inittialize!$F$4+HS!F68*Inittialize!$F$5+HS!F69*Inittialize!$F$6+HS!F70*Inittialize!$F$7+HS!F71*Inittialize!$F$8+HS!F72*Inittialize!$F$9+HS!F73*Inittialize!$F$10+HS!F74*Inittialize!$F$11+HS!F75*Inittialize!$F$12+HS!F98*Inittialize!$F$3)</f>
        <v>0.31685629956582811</v>
      </c>
      <c r="G65">
        <f>SUM(HS!G67*Inittialize!$F$4+HS!G68*Inittialize!$F$5+HS!G69*Inittialize!$F$6+HS!G70*Inittialize!$F$7+HS!G71*Inittialize!$F$8+HS!G72*Inittialize!$F$9+HS!G73*Inittialize!$F$10+HS!G74*Inittialize!$F$11+HS!G75*Inittialize!$F$12+HS!G98*Inittialize!$F$3)</f>
        <v>0.32745030480563359</v>
      </c>
      <c r="H65">
        <f>SUM(HS!H67*Inittialize!$F$4+HS!H68*Inittialize!$F$5+HS!H69*Inittialize!$F$6+HS!H70*Inittialize!$F$7+HS!H71*Inittialize!$F$8+HS!H72*Inittialize!$F$9+HS!H73*Inittialize!$F$10+HS!H74*Inittialize!$F$11+HS!H75*Inittialize!$F$12+HS!H98*Inittialize!$F$3)</f>
        <v>0.30645352081843924</v>
      </c>
      <c r="I65">
        <f>SUM(HS!I67*Inittialize!$F$4+HS!I68*Inittialize!$F$5+HS!I69*Inittialize!$F$6+HS!I70*Inittialize!$F$7+HS!I71*Inittialize!$F$8+HS!I72*Inittialize!$F$9+HS!I73*Inittialize!$F$10+HS!I74*Inittialize!$F$11+HS!I75*Inittialize!$F$12+HS!I98*Inittialize!$F$3)</f>
        <v>0.28035116935946924</v>
      </c>
      <c r="J65">
        <f>SUM(HS!J67*Inittialize!$F$4+HS!J68*Inittialize!$F$5+HS!J69*Inittialize!$F$6+HS!J70*Inittialize!$F$7+HS!J71*Inittialize!$F$8+HS!J72*Inittialize!$F$9+HS!J73*Inittialize!$F$10+HS!J74*Inittialize!$F$11+HS!J75*Inittialize!$F$12+HS!J98*Inittialize!$F$3)</f>
        <v>0.25011800638126686</v>
      </c>
      <c r="K65">
        <f>SUM(HS!K67*Inittialize!$F$4+HS!K68*Inittialize!$F$5+HS!K69*Inittialize!$F$6+HS!K70*Inittialize!$F$7+HS!K71*Inittialize!$F$8+HS!K72*Inittialize!$F$9+HS!K73*Inittialize!$F$10+HS!K74*Inittialize!$F$11+HS!K75*Inittialize!$F$12+HS!K98*Inittialize!$F$3)</f>
        <v>0.21460599354594356</v>
      </c>
    </row>
    <row r="66" spans="1:11" x14ac:dyDescent="0.25">
      <c r="A66">
        <v>15</v>
      </c>
      <c r="B66">
        <f>SUM(HS!B68*Inittialize!$F$4+HS!B69*Inittialize!$F$5+HS!B70*Inittialize!$F$6+HS!B71*Inittialize!$F$7+HS!B72*Inittialize!$F$8+HS!B73*Inittialize!$F$9+HS!B74*Inittialize!$F$10+HS!B75*Inittialize!$F$11+HS!B76*Inittialize!$F$12+HS!B99*Inittialize!$F$3)</f>
        <v>0.1836075265332566</v>
      </c>
      <c r="C66">
        <f>SUM(HS!C68*Inittialize!$F$4+HS!C69*Inittialize!$F$5+HS!C70*Inittialize!$F$6+HS!C71*Inittialize!$F$7+HS!C72*Inittialize!$F$8+HS!C73*Inittialize!$F$9+HS!C74*Inittialize!$F$10+HS!C75*Inittialize!$F$11+HS!C76*Inittialize!$F$12+HS!C99*Inittialize!$F$3)</f>
        <v>0.26684190386372691</v>
      </c>
      <c r="D66">
        <f>SUM(HS!D68*Inittialize!$F$4+HS!D69*Inittialize!$F$5+HS!D70*Inittialize!$F$6+HS!D71*Inittialize!$F$7+HS!D72*Inittialize!$F$8+HS!D73*Inittialize!$F$9+HS!D74*Inittialize!$F$10+HS!D75*Inittialize!$F$11+HS!D76*Inittialize!$F$12+HS!D99*Inittialize!$F$3)</f>
        <v>0.27279399521977538</v>
      </c>
      <c r="E66">
        <f>SUM(HS!E68*Inittialize!$F$4+HS!E69*Inittialize!$F$5+HS!E70*Inittialize!$F$6+HS!E71*Inittialize!$F$7+HS!E72*Inittialize!$F$8+HS!E73*Inittialize!$F$9+HS!E74*Inittialize!$F$10+HS!E75*Inittialize!$F$11+HS!E76*Inittialize!$F$12+HS!E99*Inittialize!$F$3)</f>
        <v>0.27891086847312646</v>
      </c>
      <c r="F66">
        <f>SUM(HS!F68*Inittialize!$F$4+HS!F69*Inittialize!$F$5+HS!F70*Inittialize!$F$6+HS!F71*Inittialize!$F$7+HS!F72*Inittialize!$F$8+HS!F73*Inittialize!$F$9+HS!F74*Inittialize!$F$10+HS!F75*Inittialize!$F$11+HS!F76*Inittialize!$F$12+HS!F99*Inittialize!$F$3)</f>
        <v>0.28482524805950021</v>
      </c>
      <c r="G66">
        <f>SUM(HS!G68*Inittialize!$F$4+HS!G69*Inittialize!$F$5+HS!G70*Inittialize!$F$6+HS!G71*Inittialize!$F$7+HS!G72*Inittialize!$F$8+HS!G73*Inittialize!$F$9+HS!G74*Inittialize!$F$10+HS!G75*Inittialize!$F$11+HS!G76*Inittialize!$F$12+HS!G99*Inittialize!$F$3)</f>
        <v>0.29490026695294141</v>
      </c>
      <c r="H66">
        <f>SUM(HS!H68*Inittialize!$F$4+HS!H69*Inittialize!$F$5+HS!H70*Inittialize!$F$6+HS!H71*Inittialize!$F$7+HS!H72*Inittialize!$F$8+HS!H73*Inittialize!$F$9+HS!H74*Inittialize!$F$10+HS!H75*Inittialize!$F$11+HS!H76*Inittialize!$F$12+HS!H99*Inittialize!$F$3)</f>
        <v>0.28456398361712221</v>
      </c>
      <c r="I66">
        <f>SUM(HS!I68*Inittialize!$F$4+HS!I69*Inittialize!$F$5+HS!I70*Inittialize!$F$6+HS!I71*Inittialize!$F$7+HS!I72*Inittialize!$F$8+HS!I73*Inittialize!$F$9+HS!I74*Inittialize!$F$10+HS!I75*Inittialize!$F$11+HS!I76*Inittialize!$F$12+HS!I99*Inittialize!$F$3)</f>
        <v>0.26032608583379291</v>
      </c>
      <c r="J66">
        <f>SUM(HS!J68*Inittialize!$F$4+HS!J69*Inittialize!$F$5+HS!J70*Inittialize!$F$6+HS!J71*Inittialize!$F$7+HS!J72*Inittialize!$F$8+HS!J73*Inittialize!$F$9+HS!J74*Inittialize!$F$10+HS!J75*Inittialize!$F$11+HS!J76*Inittialize!$F$12+HS!J99*Inittialize!$F$3)</f>
        <v>0.23225243449689065</v>
      </c>
      <c r="K66">
        <f>SUM(HS!K68*Inittialize!$F$4+HS!K69*Inittialize!$F$5+HS!K70*Inittialize!$F$6+HS!K71*Inittialize!$F$7+HS!K72*Inittialize!$F$8+HS!K73*Inittialize!$F$9+HS!K74*Inittialize!$F$10+HS!K75*Inittialize!$F$11+HS!K76*Inittialize!$F$12+HS!K99*Inittialize!$F$3)</f>
        <v>0.19927699400694757</v>
      </c>
    </row>
    <row r="67" spans="1:11" x14ac:dyDescent="0.25">
      <c r="A67">
        <v>16</v>
      </c>
      <c r="B67">
        <f>SUM(HS!B69*Inittialize!$F$4+HS!B70*Inittialize!$F$5+HS!B71*Inittialize!$F$6+HS!B72*Inittialize!$F$7+HS!B73*Inittialize!$F$8+HS!B74*Inittialize!$F$9+HS!B75*Inittialize!$F$10+HS!B76*Inittialize!$F$11+HS!B77*Inittialize!$F$12+HS!B100*Inittialize!$F$3)</f>
        <v>0.1672914437165105</v>
      </c>
      <c r="C67">
        <f>SUM(HS!C69*Inittialize!$F$4+HS!C70*Inittialize!$F$5+HS!C71*Inittialize!$F$6+HS!C72*Inittialize!$F$7+HS!C73*Inittialize!$F$8+HS!C74*Inittialize!$F$9+HS!C75*Inittialize!$F$10+HS!C76*Inittialize!$F$11+HS!C77*Inittialize!$F$12+HS!C100*Inittialize!$F$3)</f>
        <v>0.23964127798716064</v>
      </c>
      <c r="D67">
        <f>SUM(HS!D69*Inittialize!$F$4+HS!D70*Inittialize!$F$5+HS!D71*Inittialize!$F$6+HS!D72*Inittialize!$F$7+HS!D73*Inittialize!$F$8+HS!D74*Inittialize!$F$9+HS!D75*Inittialize!$F$10+HS!D76*Inittialize!$F$11+HS!D77*Inittialize!$F$12+HS!D100*Inittialize!$F$3)</f>
        <v>0.2440343886519182</v>
      </c>
      <c r="E67">
        <f>SUM(HS!E69*Inittialize!$F$4+HS!E70*Inittialize!$F$5+HS!E71*Inittialize!$F$6+HS!E72*Inittialize!$F$7+HS!E73*Inittialize!$F$8+HS!E74*Inittialize!$F$9+HS!E75*Inittialize!$F$10+HS!E76*Inittialize!$F$11+HS!E77*Inittialize!$F$12+HS!E100*Inittialize!$F$3)</f>
        <v>0.24856714189600773</v>
      </c>
      <c r="F67">
        <f>SUM(HS!F69*Inittialize!$F$4+HS!F70*Inittialize!$F$5+HS!F71*Inittialize!$F$6+HS!F72*Inittialize!$F$7+HS!F73*Inittialize!$F$8+HS!F74*Inittialize!$F$9+HS!F75*Inittialize!$F$10+HS!F76*Inittialize!$F$11+HS!F77*Inittialize!$F$12+HS!F100*Inittialize!$F$3)</f>
        <v>0.25279419655317231</v>
      </c>
      <c r="G67">
        <f>SUM(HS!G69*Inittialize!$F$4+HS!G70*Inittialize!$F$5+HS!G71*Inittialize!$F$6+HS!G72*Inittialize!$F$7+HS!G73*Inittialize!$F$8+HS!G74*Inittialize!$F$9+HS!G75*Inittialize!$F$10+HS!G76*Inittialize!$F$11+HS!G77*Inittialize!$F$12+HS!G100*Inittialize!$F$3)</f>
        <v>0.2623502291002493</v>
      </c>
      <c r="H67">
        <f>SUM(HS!H69*Inittialize!$F$4+HS!H70*Inittialize!$F$5+HS!H71*Inittialize!$F$6+HS!H72*Inittialize!$F$7+HS!H73*Inittialize!$F$8+HS!H74*Inittialize!$F$9+HS!H75*Inittialize!$F$10+HS!H76*Inittialize!$F$11+HS!H77*Inittialize!$F$12+HS!H100*Inittialize!$F$3)</f>
        <v>0.26423798478732774</v>
      </c>
      <c r="I67">
        <f>SUM(HS!I69*Inittialize!$F$4+HS!I70*Inittialize!$F$5+HS!I71*Inittialize!$F$6+HS!I72*Inittialize!$F$7+HS!I73*Inittialize!$F$8+HS!I74*Inittialize!$F$9+HS!I75*Inittialize!$F$10+HS!I76*Inittialize!$F$11+HS!I77*Inittialize!$F$12+HS!I100*Inittialize!$F$3)</f>
        <v>0.24173136541709339</v>
      </c>
      <c r="J67">
        <f>SUM(HS!J69*Inittialize!$F$4+HS!J70*Inittialize!$F$5+HS!J71*Inittialize!$F$6+HS!J72*Inittialize!$F$7+HS!J73*Inittialize!$F$8+HS!J74*Inittialize!$F$9+HS!J75*Inittialize!$F$10+HS!J76*Inittialize!$F$11+HS!J77*Inittialize!$F$12+HS!J100*Inittialize!$F$3)</f>
        <v>0.21566297488996986</v>
      </c>
      <c r="K67">
        <f>SUM(HS!K69*Inittialize!$F$4+HS!K70*Inittialize!$F$5+HS!K71*Inittialize!$F$6+HS!K72*Inittialize!$F$7+HS!K73*Inittialize!$F$8+HS!K74*Inittialize!$F$9+HS!K75*Inittialize!$F$10+HS!K76*Inittialize!$F$11+HS!K77*Inittialize!$F$12+HS!K100*Inittialize!$F$3)</f>
        <v>0.18504292300645134</v>
      </c>
    </row>
    <row r="68" spans="1:11" x14ac:dyDescent="0.25">
      <c r="A68">
        <v>17</v>
      </c>
      <c r="B68">
        <f>SUM(HS!B70*Inittialize!$F$4+HS!B71*Inittialize!$F$5+HS!B72*Inittialize!$F$6+HS!B73*Inittialize!$F$7+HS!B74*Inittialize!$F$8+HS!B75*Inittialize!$F$9+HS!B76*Inittialize!$F$10+HS!B77*Inittialize!$F$11+HS!B78*Inittialize!$F$12+HS!B101*Inittialize!$F$3)</f>
        <v>0.15097536089976438</v>
      </c>
      <c r="C68">
        <f>SUM(HS!C70*Inittialize!$F$4+HS!C71*Inittialize!$F$5+HS!C72*Inittialize!$F$6+HS!C73*Inittialize!$F$7+HS!C74*Inittialize!$F$8+HS!C75*Inittialize!$F$9+HS!C76*Inittialize!$F$10+HS!C77*Inittialize!$F$11+HS!C78*Inittialize!$F$12+HS!C101*Inittialize!$F$3)</f>
        <v>0.21244065211059437</v>
      </c>
      <c r="D68">
        <f>SUM(HS!D70*Inittialize!$F$4+HS!D71*Inittialize!$F$5+HS!D72*Inittialize!$F$6+HS!D73*Inittialize!$F$7+HS!D74*Inittialize!$F$8+HS!D75*Inittialize!$F$9+HS!D76*Inittialize!$F$10+HS!D77*Inittialize!$F$11+HS!D78*Inittialize!$F$12+HS!D101*Inittialize!$F$3)</f>
        <v>0.21527478208406101</v>
      </c>
      <c r="E68">
        <f>SUM(HS!E70*Inittialize!$F$4+HS!E71*Inittialize!$F$5+HS!E72*Inittialize!$F$6+HS!E73*Inittialize!$F$7+HS!E74*Inittialize!$F$8+HS!E75*Inittialize!$F$9+HS!E76*Inittialize!$F$10+HS!E77*Inittialize!$F$11+HS!E78*Inittialize!$F$12+HS!E101*Inittialize!$F$3)</f>
        <v>0.21822341531888903</v>
      </c>
      <c r="F68">
        <f>SUM(HS!F70*Inittialize!$F$4+HS!F71*Inittialize!$F$5+HS!F72*Inittialize!$F$6+HS!F73*Inittialize!$F$7+HS!F74*Inittialize!$F$8+HS!F75*Inittialize!$F$9+HS!F76*Inittialize!$F$10+HS!F77*Inittialize!$F$11+HS!F78*Inittialize!$F$12+HS!F101*Inittialize!$F$3)</f>
        <v>0.22076314504684441</v>
      </c>
      <c r="G68">
        <f>SUM(HS!G70*Inittialize!$F$4+HS!G71*Inittialize!$F$5+HS!G72*Inittialize!$F$6+HS!G73*Inittialize!$F$7+HS!G74*Inittialize!$F$8+HS!G75*Inittialize!$F$9+HS!G76*Inittialize!$F$10+HS!G77*Inittialize!$F$11+HS!G78*Inittialize!$F$12+HS!G101*Inittialize!$F$3)</f>
        <v>0.22980019124755718</v>
      </c>
      <c r="H68">
        <f>SUM(HS!H70*Inittialize!$F$4+HS!H71*Inittialize!$F$5+HS!H72*Inittialize!$F$6+HS!H73*Inittialize!$F$7+HS!H74*Inittialize!$F$8+HS!H75*Inittialize!$F$9+HS!H76*Inittialize!$F$10+HS!H77*Inittialize!$F$11+HS!H78*Inittialize!$F$12+HS!H101*Inittialize!$F$3)</f>
        <v>0.24406010722105592</v>
      </c>
      <c r="I68">
        <f>SUM(HS!I70*Inittialize!$F$4+HS!I71*Inittialize!$F$5+HS!I72*Inittialize!$F$6+HS!I73*Inittialize!$F$7+HS!I74*Inittialize!$F$8+HS!I75*Inittialize!$F$9+HS!I76*Inittialize!$F$10+HS!I77*Inittialize!$F$11+HS!I78*Inittialize!$F$12+HS!I101*Inittialize!$F$3)</f>
        <v>0.2229051160131556</v>
      </c>
      <c r="J68">
        <f>SUM(HS!J70*Inittialize!$F$4+HS!J71*Inittialize!$F$5+HS!J72*Inittialize!$F$6+HS!J73*Inittialize!$F$7+HS!J74*Inittialize!$F$8+HS!J75*Inittialize!$F$9+HS!J76*Inittialize!$F$10+HS!J77*Inittialize!$F$11+HS!J78*Inittialize!$F$12+HS!J101*Inittialize!$F$3)</f>
        <v>0.19809180877962793</v>
      </c>
      <c r="K68">
        <f>SUM(HS!K70*Inittialize!$F$4+HS!K71*Inittialize!$F$5+HS!K72*Inittialize!$F$6+HS!K73*Inittialize!$F$7+HS!K74*Inittialize!$F$8+HS!K75*Inittialize!$F$9+HS!K76*Inittialize!$F$10+HS!K77*Inittialize!$F$11+HS!K78*Inittialize!$F$12+HS!K101*Inittialize!$F$3)</f>
        <v>0.16872684018970524</v>
      </c>
    </row>
    <row r="69" spans="1:11" x14ac:dyDescent="0.25">
      <c r="A69">
        <v>18</v>
      </c>
      <c r="B69">
        <f>SUM(HS!B71*Inittialize!$F$4+HS!B72*Inittialize!$F$5+HS!B73*Inittialize!$F$6+HS!B74*Inittialize!$F$7+HS!B75*Inittialize!$F$8+HS!B76*Inittialize!$F$9+HS!B77*Inittialize!$F$10+HS!B78*Inittialize!$F$11+HS!B79*Inittialize!$F$12+HS!B102*Inittialize!$F$3)</f>
        <v>0.1260881751197403</v>
      </c>
      <c r="C69">
        <f>SUM(HS!C71*Inittialize!$F$4+HS!C72*Inittialize!$F$5+HS!C73*Inittialize!$F$6+HS!C74*Inittialize!$F$7+HS!C75*Inittialize!$F$8+HS!C76*Inittialize!$F$9+HS!C77*Inittialize!$F$10+HS!C78*Inittialize!$F$11+HS!C79*Inittialize!$F$12+HS!C102*Inittialize!$F$3)</f>
        <v>0.17448547703958697</v>
      </c>
      <c r="D69">
        <f>SUM(HS!D71*Inittialize!$F$4+HS!D72*Inittialize!$F$5+HS!D73*Inittialize!$F$6+HS!D74*Inittialize!$F$7+HS!D75*Inittialize!$F$8+HS!D76*Inittialize!$F$9+HS!D77*Inittialize!$F$10+HS!D78*Inittialize!$F$11+HS!D79*Inittialize!$F$12+HS!D102*Inittialize!$F$3)</f>
        <v>0.17612794568457768</v>
      </c>
      <c r="E69">
        <f>SUM(HS!E71*Inittialize!$F$4+HS!E72*Inittialize!$F$5+HS!E73*Inittialize!$F$6+HS!E74*Inittialize!$F$7+HS!E75*Inittialize!$F$8+HS!E76*Inittialize!$F$9+HS!E77*Inittialize!$F$10+HS!E78*Inittialize!$F$11+HS!E79*Inittialize!$F$12+HS!E102*Inittialize!$F$3)</f>
        <v>0.17784201675333972</v>
      </c>
      <c r="F69">
        <f>SUM(HS!F71*Inittialize!$F$4+HS!F72*Inittialize!$F$5+HS!F73*Inittialize!$F$6+HS!F74*Inittialize!$F$7+HS!F75*Inittialize!$F$8+HS!F76*Inittialize!$F$9+HS!F77*Inittialize!$F$10+HS!F78*Inittialize!$F$11+HS!F79*Inittialize!$F$12+HS!F102*Inittialize!$F$3)</f>
        <v>0.17932814851970497</v>
      </c>
      <c r="G69">
        <f>SUM(HS!G71*Inittialize!$F$4+HS!G72*Inittialize!$F$5+HS!G73*Inittialize!$F$6+HS!G74*Inittialize!$F$7+HS!G75*Inittialize!$F$8+HS!G76*Inittialize!$F$9+HS!G77*Inittialize!$F$10+HS!G78*Inittialize!$F$11+HS!G79*Inittialize!$F$12+HS!G102*Inittialize!$F$3)</f>
        <v>0.18452413981768456</v>
      </c>
      <c r="H69">
        <f>SUM(HS!H71*Inittialize!$F$4+HS!H72*Inittialize!$F$5+HS!H73*Inittialize!$F$6+HS!H74*Inittialize!$F$7+HS!H75*Inittialize!$F$8+HS!H76*Inittialize!$F$9+HS!H77*Inittialize!$F$10+HS!H78*Inittialize!$F$11+HS!H79*Inittialize!$F$12+HS!H102*Inittialize!$F$3)</f>
        <v>0.19553098397830421</v>
      </c>
      <c r="I69">
        <f>SUM(HS!I71*Inittialize!$F$4+HS!I72*Inittialize!$F$5+HS!I73*Inittialize!$F$6+HS!I74*Inittialize!$F$7+HS!I75*Inittialize!$F$8+HS!I76*Inittialize!$F$9+HS!I77*Inittialize!$F$10+HS!I78*Inittialize!$F$11+HS!I79*Inittialize!$F$12+HS!I102*Inittialize!$F$3)</f>
        <v>0.19418913242082009</v>
      </c>
      <c r="J69">
        <f>SUM(HS!J71*Inittialize!$F$4+HS!J72*Inittialize!$F$5+HS!J73*Inittialize!$F$6+HS!J74*Inittialize!$F$7+HS!J75*Inittialize!$F$8+HS!J76*Inittialize!$F$9+HS!J77*Inittialize!$F$10+HS!J78*Inittialize!$F$11+HS!J79*Inittialize!$F$12+HS!J102*Inittialize!$F$3)</f>
        <v>0.17129022409344813</v>
      </c>
      <c r="K69">
        <f>SUM(HS!K71*Inittialize!$F$4+HS!K72*Inittialize!$F$5+HS!K73*Inittialize!$F$6+HS!K74*Inittialize!$F$7+HS!K75*Inittialize!$F$8+HS!K76*Inittialize!$F$9+HS!K77*Inittialize!$F$10+HS!K78*Inittialize!$F$11+HS!K79*Inittialize!$F$12+HS!K102*Inittialize!$F$3)</f>
        <v>0.14383965440968113</v>
      </c>
    </row>
    <row r="70" spans="1:11" x14ac:dyDescent="0.25">
      <c r="A70">
        <v>19</v>
      </c>
      <c r="B70">
        <f>SUM(HS!B72*Inittialize!$F$4+HS!B73*Inittialize!$F$5+HS!B74*Inittialize!$F$6+HS!B75*Inittialize!$F$7+HS!B76*Inittialize!$F$8+HS!B77*Inittialize!$F$9+HS!B78*Inittialize!$F$10+HS!B79*Inittialize!$F$11+HS!B80*Inittialize!$F$12+HS!B103*Inittialize!$F$3)</f>
        <v>9.2629886376438209E-2</v>
      </c>
      <c r="C70">
        <f>SUM(HS!C72*Inittialize!$F$4+HS!C73*Inittialize!$F$5+HS!C74*Inittialize!$F$6+HS!C75*Inittialize!$F$7+HS!C76*Inittialize!$F$8+HS!C77*Inittialize!$F$9+HS!C78*Inittialize!$F$10+HS!C79*Inittialize!$F$11+HS!C80*Inittialize!$F$12+HS!C103*Inittialize!$F$3)</f>
        <v>0.12615281347821841</v>
      </c>
      <c r="D70">
        <f>SUM(HS!D72*Inittialize!$F$4+HS!D73*Inittialize!$F$5+HS!D74*Inittialize!$F$6+HS!D75*Inittialize!$F$7+HS!D76*Inittialize!$F$8+HS!D77*Inittialize!$F$9+HS!D78*Inittialize!$F$10+HS!D79*Inittialize!$F$11+HS!D80*Inittialize!$F$12+HS!D103*Inittialize!$F$3)</f>
        <v>0.12694400725011398</v>
      </c>
      <c r="E70">
        <f>SUM(HS!E72*Inittialize!$F$4+HS!E73*Inittialize!$F$5+HS!E74*Inittialize!$F$6+HS!E75*Inittialize!$F$7+HS!E76*Inittialize!$F$8+HS!E77*Inittialize!$F$9+HS!E78*Inittialize!$F$10+HS!E79*Inittialize!$F$11+HS!E80*Inittialize!$F$12+HS!E103*Inittialize!$F$3)</f>
        <v>0.12777307399600554</v>
      </c>
      <c r="F70">
        <f>SUM(HS!F72*Inittialize!$F$4+HS!F73*Inittialize!$F$5+HS!F74*Inittialize!$F$6+HS!F75*Inittialize!$F$7+HS!F76*Inittialize!$F$8+HS!F77*Inittialize!$F$9+HS!F78*Inittialize!$F$10+HS!F79*Inittialize!$F$11+HS!F80*Inittialize!$F$12+HS!F103*Inittialize!$F$3)</f>
        <v>0.12848920697175387</v>
      </c>
      <c r="G70">
        <f>SUM(HS!G72*Inittialize!$F$4+HS!G73*Inittialize!$F$5+HS!G74*Inittialize!$F$6+HS!G75*Inittialize!$F$7+HS!G76*Inittialize!$F$8+HS!G77*Inittialize!$F$9+HS!G78*Inittialize!$F$10+HS!G79*Inittialize!$F$11+HS!G80*Inittialize!$F$12+HS!G103*Inittialize!$F$3)</f>
        <v>0.13107373616702653</v>
      </c>
      <c r="H70">
        <f>SUM(HS!H72*Inittialize!$F$4+HS!H73*Inittialize!$F$5+HS!H74*Inittialize!$F$6+HS!H75*Inittialize!$F$7+HS!H76*Inittialize!$F$8+HS!H77*Inittialize!$F$9+HS!H78*Inittialize!$F$10+HS!H79*Inittialize!$F$11+HS!H80*Inittialize!$F$12+HS!H103*Inittialize!$F$3)</f>
        <v>0.13640209434901346</v>
      </c>
      <c r="I70">
        <f>SUM(HS!I72*Inittialize!$F$4+HS!I73*Inittialize!$F$5+HS!I74*Inittialize!$F$6+HS!I75*Inittialize!$F$7+HS!I76*Inittialize!$F$8+HS!I77*Inittialize!$F$9+HS!I78*Inittialize!$F$10+HS!I79*Inittialize!$F$11+HS!I80*Inittialize!$F$12+HS!I103*Inittialize!$F$3)</f>
        <v>0.13783193535014607</v>
      </c>
      <c r="J70">
        <f>SUM(HS!J72*Inittialize!$F$4+HS!J73*Inittialize!$F$5+HS!J74*Inittialize!$F$6+HS!J75*Inittialize!$F$7+HS!J76*Inittialize!$F$8+HS!J77*Inittialize!$F$9+HS!J78*Inittialize!$F$10+HS!J79*Inittialize!$F$11+HS!J80*Inittialize!$F$12+HS!J103*Inittialize!$F$3)</f>
        <v>0.13525822083143049</v>
      </c>
      <c r="K70">
        <f>SUM(HS!K72*Inittialize!$F$4+HS!K73*Inittialize!$F$5+HS!K74*Inittialize!$F$6+HS!K75*Inittialize!$F$7+HS!K76*Inittialize!$F$8+HS!K77*Inittialize!$F$9+HS!K78*Inittialize!$F$10+HS!K79*Inittialize!$F$11+HS!K80*Inittialize!$F$12+HS!K103*Inittialize!$F$3)</f>
        <v>0.11038136566637904</v>
      </c>
    </row>
    <row r="71" spans="1:11" x14ac:dyDescent="0.25">
      <c r="A71">
        <v>20</v>
      </c>
      <c r="B71">
        <f>SUM(HS!B73*Inittialize!$F$4+HS!B74*Inittialize!$F$5+HS!B75*Inittialize!$F$6+HS!B76*Inittialize!$F$7+HS!B77*Inittialize!$F$8+HS!B78*Inittialize!$F$9+HS!B79*Inittialize!$F$10+HS!B80*Inittialize!$F$11+HS!B81*Inittialize!$F$12+HS!B104*Inittialize!$F$3)</f>
        <v>5.0600494669858102E-2</v>
      </c>
      <c r="C71">
        <f>SUM(HS!C73*Inittialize!$F$4+HS!C74*Inittialize!$F$5+HS!C75*Inittialize!$F$6+HS!C76*Inittialize!$F$7+HS!C77*Inittialize!$F$8+HS!C78*Inittialize!$F$9+HS!C79*Inittialize!$F$10+HS!C80*Inittialize!$F$11+HS!C81*Inittialize!$F$12+HS!C104*Inittialize!$F$3)</f>
        <v>6.7846655038003092E-2</v>
      </c>
      <c r="D71">
        <f>SUM(HS!D73*Inittialize!$F$4+HS!D74*Inittialize!$F$5+HS!D75*Inittialize!$F$6+HS!D76*Inittialize!$F$7+HS!D77*Inittialize!$F$8+HS!D78*Inittialize!$F$9+HS!D79*Inittialize!$F$10+HS!D80*Inittialize!$F$11+HS!D81*Inittialize!$F$12+HS!D104*Inittialize!$F$3)</f>
        <v>6.810002748474997E-2</v>
      </c>
      <c r="E71">
        <f>SUM(HS!E73*Inittialize!$F$4+HS!E74*Inittialize!$F$5+HS!E75*Inittialize!$F$6+HS!E76*Inittialize!$F$7+HS!E77*Inittialize!$F$8+HS!E78*Inittialize!$F$9+HS!E79*Inittialize!$F$10+HS!E80*Inittialize!$F$11+HS!E81*Inittialize!$F$12+HS!E104*Inittialize!$F$3)</f>
        <v>6.8366714843532281E-2</v>
      </c>
      <c r="F71">
        <f>SUM(HS!F73*Inittialize!$F$4+HS!F74*Inittialize!$F$5+HS!F75*Inittialize!$F$6+HS!F76*Inittialize!$F$7+HS!F77*Inittialize!$F$8+HS!F78*Inittialize!$F$9+HS!F79*Inittialize!$F$10+HS!F80*Inittialize!$F$11+HS!F81*Inittialize!$F$12+HS!F104*Inittialize!$F$3)</f>
        <v>6.859644819963695E-2</v>
      </c>
      <c r="G71">
        <f>SUM(HS!G73*Inittialize!$F$4+HS!G74*Inittialize!$F$5+HS!G75*Inittialize!$F$6+HS!G76*Inittialize!$F$7+HS!G77*Inittialize!$F$8+HS!G78*Inittialize!$F$9+HS!G79*Inittialize!$F$10+HS!G80*Inittialize!$F$11+HS!G81*Inittialize!$F$12+HS!G104*Inittialize!$F$3)</f>
        <v>6.9448980295583079E-2</v>
      </c>
      <c r="H71">
        <f>SUM(HS!H73*Inittialize!$F$4+HS!H74*Inittialize!$F$5+HS!H75*Inittialize!$F$6+HS!H76*Inittialize!$F$7+HS!H77*Inittialize!$F$8+HS!H78*Inittialize!$F$9+HS!H79*Inittialize!$F$10+HS!H80*Inittialize!$F$11+HS!H81*Inittialize!$F$12+HS!H104*Inittialize!$F$3)</f>
        <v>7.1225099689578728E-2</v>
      </c>
      <c r="I71">
        <f>SUM(HS!I73*Inittialize!$F$4+HS!I74*Inittialize!$F$5+HS!I75*Inittialize!$F$6+HS!I76*Inittialize!$F$7+HS!I77*Inittialize!$F$8+HS!I78*Inittialize!$F$9+HS!I79*Inittialize!$F$10+HS!I80*Inittialize!$F$11+HS!I81*Inittialize!$F$12+HS!I104*Inittialize!$F$3)</f>
        <v>7.1585004091074336E-2</v>
      </c>
      <c r="J71">
        <f>SUM(HS!J73*Inittialize!$F$4+HS!J74*Inittialize!$F$5+HS!J75*Inittialize!$F$6+HS!J76*Inittialize!$F$7+HS!J77*Inittialize!$F$8+HS!J78*Inittialize!$F$9+HS!J79*Inittialize!$F$10+HS!J80*Inittialize!$F$11+HS!J81*Inittialize!$F$12+HS!J104*Inittialize!$F$3)</f>
        <v>7.2244319703634166E-2</v>
      </c>
      <c r="K71">
        <f>SUM(HS!K73*Inittialize!$F$4+HS!K74*Inittialize!$F$5+HS!K75*Inittialize!$F$6+HS!K76*Inittialize!$F$7+HS!K77*Inittialize!$F$8+HS!K78*Inittialize!$F$9+HS!K79*Inittialize!$F$10+HS!K80*Inittialize!$F$11+HS!K81*Inittialize!$F$12+HS!K104*Inittialize!$F$3)</f>
        <v>6.8351973959798931E-2</v>
      </c>
    </row>
    <row r="72" spans="1:11" x14ac:dyDescent="0.25">
      <c r="A72">
        <v>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31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 s="310">
        <f>SUM(HS!B87*Inittialize!$F$4+HS!B88*Inittialize!$F$5+HS!B89*Inittialize!$F$6+HS!B90*Inittialize!$F$7+HS!B91*Inittialize!$F$8+HS!B92*Inittialize!$F$9+HS!B93*Inittialize!$F$10+HS!B94*Inittialize!$F$11+HS!B95*Inittialize!$F$12+HS!B86*Inittialize!$F$3)</f>
        <v>0.34029064270089004</v>
      </c>
      <c r="C85" s="310">
        <f>SUM(HS!C87*Inittialize!$F$4+HS!C88*Inittialize!$F$5+HS!C89*Inittialize!$F$6+HS!C90*Inittialize!$F$7+HS!C91*Inittialize!$F$8+HS!C92*Inittialize!$F$9+HS!C93*Inittialize!$F$10+HS!C94*Inittialize!$F$11+HS!C95*Inittialize!$F$12+HS!C86*Inittialize!$F$3)</f>
        <v>0.50196248535967314</v>
      </c>
      <c r="D85" s="310">
        <f>SUM(HS!D87*Inittialize!$F$4+HS!D88*Inittialize!$F$5+HS!D89*Inittialize!$F$6+HS!D90*Inittialize!$F$7+HS!D91*Inittialize!$F$8+HS!D92*Inittialize!$F$9+HS!D93*Inittialize!$F$10+HS!D94*Inittialize!$F$11+HS!D95*Inittialize!$F$12+HS!D86*Inittialize!$F$3)</f>
        <v>0.51400371740935757</v>
      </c>
      <c r="E85" s="310">
        <f>SUM(HS!E87*Inittialize!$F$4+HS!E88*Inittialize!$F$5+HS!E89*Inittialize!$F$6+HS!E90*Inittialize!$F$7+HS!E91*Inittialize!$F$8+HS!E92*Inittialize!$F$9+HS!E93*Inittialize!$F$10+HS!E94*Inittialize!$F$11+HS!E95*Inittialize!$F$12+HS!E86*Inittialize!$F$3)</f>
        <v>0.53475509919657171</v>
      </c>
      <c r="F85" s="310">
        <f>SUM(HS!F87*Inittialize!$F$4+HS!F88*Inittialize!$F$5+HS!F89*Inittialize!$F$6+HS!F90*Inittialize!$F$7+HS!F91*Inittialize!$F$8+HS!F92*Inittialize!$F$9+HS!F93*Inittialize!$F$10+HS!F94*Inittialize!$F$11+HS!F95*Inittialize!$F$12+HS!F86*Inittialize!$F$3)</f>
        <v>0.55059269210710649</v>
      </c>
      <c r="G85" s="310">
        <f>SUM(HS!G87*Inittialize!$F$4+HS!G88*Inittialize!$F$5+HS!G89*Inittialize!$F$6+HS!G90*Inittialize!$F$7+HS!G91*Inittialize!$F$8+HS!G92*Inittialize!$F$9+HS!G93*Inittialize!$F$10+HS!G94*Inittialize!$F$11+HS!G95*Inittialize!$F$12+HS!G86*Inittialize!$F$3)</f>
        <v>0.56742278330832019</v>
      </c>
      <c r="H85" s="310">
        <f>SUM(HS!H87*Inittialize!$F$4+HS!H88*Inittialize!$F$5+HS!H89*Inittialize!$F$6+HS!H90*Inittialize!$F$7+HS!H91*Inittialize!$F$8+HS!H92*Inittialize!$F$9+HS!H93*Inittialize!$F$10+HS!H94*Inittialize!$F$11+HS!H95*Inittialize!$F$12+HS!H86*Inittialize!$F$3)</f>
        <v>0.53745258729187351</v>
      </c>
      <c r="I85" s="310">
        <f>SUM(HS!I87*Inittialize!$F$4+HS!I88*Inittialize!$F$5+HS!I89*Inittialize!$F$6+HS!I90*Inittialize!$F$7+HS!I91*Inittialize!$F$8+HS!I92*Inittialize!$F$9+HS!I93*Inittialize!$F$10+HS!I94*Inittialize!$F$11+HS!I95*Inittialize!$F$12+HS!I86*Inittialize!$F$3)</f>
        <v>0.4912950067323541</v>
      </c>
      <c r="J85" s="310">
        <f>SUM(HS!J87*Inittialize!$F$4+HS!J88*Inittialize!$F$5+HS!J89*Inittialize!$F$6+HS!J90*Inittialize!$F$7+HS!J91*Inittialize!$F$8+HS!J92*Inittialize!$F$9+HS!J93*Inittialize!$F$10+HS!J94*Inittialize!$F$11+HS!J95*Inittialize!$F$12+HS!J86*Inittialize!$F$3)</f>
        <v>0.44245609420148591</v>
      </c>
      <c r="K85" s="310">
        <f>SUM(HS!K87*Inittialize!$F$4+HS!K88*Inittialize!$F$5+HS!K89*Inittialize!$F$6+HS!K90*Inittialize!$F$7+HS!K91*Inittialize!$F$8+HS!K92*Inittialize!$F$9+HS!K93*Inittialize!$F$10+HS!K94*Inittialize!$F$11+HS!K95*Inittialize!$F$12+HS!K86*Inittialize!$F$3)</f>
        <v>0.37624612851608741</v>
      </c>
    </row>
    <row r="86" spans="1:11" x14ac:dyDescent="0.25">
      <c r="A86">
        <v>13</v>
      </c>
      <c r="B86" s="310">
        <f>SUM(HS!B88*Inittialize!$F$4+HS!B89*Inittialize!$F$5+HS!B90*Inittialize!$F$6+HS!B91*Inittialize!$F$7+HS!B92*Inittialize!$F$8+HS!B93*Inittialize!$F$9+HS!B94*Inittialize!$F$10+HS!B95*Inittialize!$F$11+HS!B96*Inittialize!$F$12+HS!B87*Inittialize!$F$3)</f>
        <v>0.327684238187961</v>
      </c>
      <c r="C86" s="310">
        <f>SUM(HS!C88*Inittialize!$F$4+HS!C89*Inittialize!$F$5+HS!C90*Inittialize!$F$6+HS!C91*Inittialize!$F$7+HS!C92*Inittialize!$F$8+HS!C93*Inittialize!$F$9+HS!C94*Inittialize!$F$10+HS!C95*Inittialize!$F$11+HS!C96*Inittialize!$F$12+HS!C87*Inittialize!$F$3)</f>
        <v>0.49247239362692286</v>
      </c>
      <c r="D86" s="310">
        <f>SUM(HS!D88*Inittialize!$F$4+HS!D89*Inittialize!$F$5+HS!D90*Inittialize!$F$6+HS!D91*Inittialize!$F$7+HS!D92*Inittialize!$F$8+HS!D93*Inittialize!$F$9+HS!D94*Inittialize!$F$10+HS!D95*Inittialize!$F$11+HS!D96*Inittialize!$F$12+HS!D87*Inittialize!$F$3)</f>
        <v>0.50716638736287001</v>
      </c>
      <c r="E86" s="310">
        <f>SUM(HS!E88*Inittialize!$F$4+HS!E89*Inittialize!$F$5+HS!E90*Inittialize!$F$6+HS!E91*Inittialize!$F$7+HS!E92*Inittialize!$F$8+HS!E93*Inittialize!$F$9+HS!E94*Inittialize!$F$10+HS!E95*Inittialize!$F$11+HS!E96*Inittialize!$F$12+HS!E87*Inittialize!$F$3)</f>
        <v>0.52473462393271253</v>
      </c>
      <c r="F86" s="310">
        <f>SUM(HS!F88*Inittialize!$F$4+HS!F89*Inittialize!$F$5+HS!F90*Inittialize!$F$6+HS!F91*Inittialize!$F$7+HS!F92*Inittialize!$F$8+HS!F93*Inittialize!$F$9+HS!F94*Inittialize!$F$10+HS!F95*Inittialize!$F$11+HS!F96*Inittialize!$F$12+HS!F87*Inittialize!$F$3)</f>
        <v>0.54100776192676059</v>
      </c>
      <c r="G86" s="310">
        <f>SUM(HS!G88*Inittialize!$F$4+HS!G89*Inittialize!$F$5+HS!G90*Inittialize!$F$6+HS!G91*Inittialize!$F$7+HS!G92*Inittialize!$F$8+HS!G93*Inittialize!$F$9+HS!G94*Inittialize!$F$10+HS!G95*Inittialize!$F$11+HS!G96*Inittialize!$F$12+HS!G87*Inittialize!$F$3)</f>
        <v>0.55711761964951123</v>
      </c>
      <c r="H86" s="310">
        <f>SUM(HS!H88*Inittialize!$F$4+HS!H89*Inittialize!$F$5+HS!H90*Inittialize!$F$6+HS!H91*Inittialize!$F$7+HS!H92*Inittialize!$F$8+HS!H93*Inittialize!$F$9+HS!H94*Inittialize!$F$10+HS!H95*Inittialize!$F$11+HS!H96*Inittialize!$F$12+HS!H87*Inittialize!$F$3)</f>
        <v>0.51719646119815188</v>
      </c>
      <c r="I86" s="310">
        <f>SUM(HS!I88*Inittialize!$F$4+HS!I89*Inittialize!$F$5+HS!I90*Inittialize!$F$6+HS!I91*Inittialize!$F$7+HS!I92*Inittialize!$F$8+HS!I93*Inittialize!$F$9+HS!I94*Inittialize!$F$10+HS!I95*Inittialize!$F$11+HS!I96*Inittialize!$F$12+HS!I87*Inittialize!$F$3)</f>
        <v>0.47279133284078939</v>
      </c>
      <c r="J86" s="310">
        <f>SUM(HS!J88*Inittialize!$F$4+HS!J89*Inittialize!$F$5+HS!J90*Inittialize!$F$6+HS!J91*Inittialize!$F$7+HS!J92*Inittialize!$F$8+HS!J93*Inittialize!$F$9+HS!J94*Inittialize!$F$10+HS!J95*Inittialize!$F$11+HS!J96*Inittialize!$F$12+HS!J87*Inittialize!$F$3)</f>
        <v>0.4256519695072028</v>
      </c>
      <c r="K86" s="310">
        <f>SUM(HS!K88*Inittialize!$F$4+HS!K89*Inittialize!$F$5+HS!K90*Inittialize!$F$6+HS!K91*Inittialize!$F$7+HS!K92*Inittialize!$F$8+HS!K93*Inittialize!$F$9+HS!K94*Inittialize!$F$10+HS!K95*Inittialize!$F$11+HS!K96*Inittialize!$F$12+HS!K87*Inittialize!$F$3)</f>
        <v>0.36206998455041256</v>
      </c>
    </row>
    <row r="87" spans="1:11" x14ac:dyDescent="0.25">
      <c r="A87">
        <v>14</v>
      </c>
      <c r="B87" s="310">
        <f>SUM(HS!B89*Inittialize!$F$4+HS!B90*Inittialize!$F$5+HS!B91*Inittialize!$F$6+HS!B92*Inittialize!$F$7+HS!B93*Inittialize!$F$8+HS!B94*Inittialize!$F$9+HS!B95*Inittialize!$F$10+HS!B96*Inittialize!$F$11+HS!B97*Inittialize!$F$12+HS!B88*Inittialize!$F$3)</f>
        <v>0.31514257185697642</v>
      </c>
      <c r="C87" s="310">
        <f>SUM(HS!C89*Inittialize!$F$4+HS!C90*Inittialize!$F$5+HS!C91*Inittialize!$F$6+HS!C92*Inittialize!$F$7+HS!C93*Inittialize!$F$8+HS!C94*Inittialize!$F$9+HS!C95*Inittialize!$F$10+HS!C96*Inittialize!$F$11+HS!C97*Inittialize!$F$12+HS!C88*Inittialize!$F$3)</f>
        <v>0.48255351811038272</v>
      </c>
      <c r="D87" s="310">
        <f>SUM(HS!D89*Inittialize!$F$4+HS!D90*Inittialize!$F$5+HS!D91*Inittialize!$F$6+HS!D92*Inittialize!$F$7+HS!D93*Inittialize!$F$8+HS!D94*Inittialize!$F$9+HS!D95*Inittialize!$F$10+HS!D96*Inittialize!$F$11+HS!D97*Inittialize!$F$12+HS!D88*Inittialize!$F$3)</f>
        <v>0.49764556579281816</v>
      </c>
      <c r="E87" s="310">
        <f>SUM(HS!E89*Inittialize!$F$4+HS!E90*Inittialize!$F$5+HS!E91*Inittialize!$F$6+HS!E92*Inittialize!$F$7+HS!E93*Inittialize!$F$8+HS!E94*Inittialize!$F$9+HS!E95*Inittialize!$F$10+HS!E96*Inittialize!$F$11+HS!E97*Inittialize!$F$12+HS!E88*Inittialize!$F$3)</f>
        <v>0.51542989690198615</v>
      </c>
      <c r="F87" s="310">
        <f>SUM(HS!F89*Inittialize!$F$4+HS!F90*Inittialize!$F$5+HS!F91*Inittialize!$F$6+HS!F92*Inittialize!$F$7+HS!F93*Inittialize!$F$8+HS!F94*Inittialize!$F$9+HS!F95*Inittialize!$F$10+HS!F96*Inittialize!$F$11+HS!F97*Inittialize!$F$12+HS!F88*Inittialize!$F$3)</f>
        <v>0.53210746961643918</v>
      </c>
      <c r="G87" s="310">
        <f>SUM(HS!G89*Inittialize!$F$4+HS!G90*Inittialize!$F$5+HS!G91*Inittialize!$F$6+HS!G92*Inittialize!$F$7+HS!G93*Inittialize!$F$8+HS!G94*Inittialize!$F$9+HS!G95*Inittialize!$F$10+HS!G96*Inittialize!$F$11+HS!G97*Inittialize!$F$12+HS!G88*Inittialize!$F$3)</f>
        <v>0.54754853910918899</v>
      </c>
      <c r="H87" s="310">
        <f>SUM(HS!H89*Inittialize!$F$4+HS!H90*Inittialize!$F$5+HS!H91*Inittialize!$F$6+HS!H92*Inittialize!$F$7+HS!H93*Inittialize!$F$8+HS!H94*Inittialize!$F$9+HS!H95*Inittialize!$F$10+HS!H96*Inittialize!$F$11+HS!H97*Inittialize!$F$12+HS!H88*Inittialize!$F$3)</f>
        <v>0.49709196236633008</v>
      </c>
      <c r="I87" s="310">
        <f>SUM(HS!I89*Inittialize!$F$4+HS!I90*Inittialize!$F$5+HS!I91*Inittialize!$F$6+HS!I92*Inittialize!$F$7+HS!I93*Inittialize!$F$8+HS!I94*Inittialize!$F$9+HS!I95*Inittialize!$F$10+HS!I96*Inittialize!$F$11+HS!I97*Inittialize!$F$12+HS!I88*Inittialize!$F$3)</f>
        <v>0.45442443375652797</v>
      </c>
      <c r="J87" s="310">
        <f>SUM(HS!J89*Inittialize!$F$4+HS!J90*Inittialize!$F$5+HS!J91*Inittialize!$F$6+HS!J92*Inittialize!$F$7+HS!J93*Inittialize!$F$8+HS!J94*Inittialize!$F$9+HS!J95*Inittialize!$F$10+HS!J96*Inittialize!$F$11+HS!J97*Inittialize!$F$12+HS!J88*Inittialize!$F$3)</f>
        <v>0.4089910050029118</v>
      </c>
      <c r="K87" s="310">
        <f>SUM(HS!K89*Inittialize!$F$4+HS!K90*Inittialize!$F$5+HS!K91*Inittialize!$F$6+HS!K92*Inittialize!$F$7+HS!K93*Inittialize!$F$8+HS!K94*Inittialize!$F$9+HS!K95*Inittialize!$F$10+HS!K96*Inittialize!$F$11+HS!K97*Inittialize!$F$12+HS!K88*Inittialize!$F$3)</f>
        <v>0.34799938090373161</v>
      </c>
    </row>
    <row r="88" spans="1:11" x14ac:dyDescent="0.25">
      <c r="A88">
        <v>15</v>
      </c>
      <c r="B88" s="310">
        <f>SUM(HS!B90*Inittialize!$F$4+HS!B91*Inittialize!$F$5+HS!B92*Inittialize!$F$6+HS!B93*Inittialize!$F$7+HS!B94*Inittialize!$F$8+HS!B95*Inittialize!$F$9+HS!B96*Inittialize!$F$10+HS!B97*Inittialize!$F$11+HS!B98*Inittialize!$F$12+HS!B89*Inittialize!$F$3)</f>
        <v>0.30272071378660209</v>
      </c>
      <c r="C88" s="310">
        <f>SUM(HS!C90*Inittialize!$F$4+HS!C91*Inittialize!$F$5+HS!C92*Inittialize!$F$6+HS!C93*Inittialize!$F$7+HS!C94*Inittialize!$F$8+HS!C95*Inittialize!$F$9+HS!C96*Inittialize!$F$10+HS!C97*Inittialize!$F$11+HS!C98*Inittialize!$F$12+HS!C89*Inittialize!$F$3)</f>
        <v>0.47334313370216685</v>
      </c>
      <c r="D88" s="310">
        <f>SUM(HS!D90*Inittialize!$F$4+HS!D91*Inittialize!$F$5+HS!D92*Inittialize!$F$6+HS!D93*Inittialize!$F$7+HS!D94*Inittialize!$F$8+HS!D95*Inittialize!$F$9+HS!D96*Inittialize!$F$10+HS!D97*Inittialize!$F$11+HS!D98*Inittialize!$F$12+HS!D89*Inittialize!$F$3)</f>
        <v>0.48880480290634137</v>
      </c>
      <c r="E88" s="310">
        <f>SUM(HS!E90*Inittialize!$F$4+HS!E91*Inittialize!$F$5+HS!E92*Inittialize!$F$6+HS!E93*Inittialize!$F$7+HS!E94*Inittialize!$F$8+HS!E95*Inittialize!$F$9+HS!E96*Inittialize!$F$10+HS!E97*Inittialize!$F$11+HS!E98*Inittialize!$F$12+HS!E89*Inittialize!$F$3)</f>
        <v>0.50678979323059736</v>
      </c>
      <c r="F88" s="310">
        <f>SUM(HS!F90*Inittialize!$F$4+HS!F91*Inittialize!$F$5+HS!F92*Inittialize!$F$6+HS!F93*Inittialize!$F$7+HS!F94*Inittialize!$F$8+HS!F95*Inittialize!$F$9+HS!F96*Inittialize!$F$10+HS!F97*Inittialize!$F$11+HS!F98*Inittialize!$F$12+HS!F89*Inittialize!$F$3)</f>
        <v>0.5238429124711409</v>
      </c>
      <c r="G88" s="310">
        <f>SUM(HS!G90*Inittialize!$F$4+HS!G91*Inittialize!$F$5+HS!G92*Inittialize!$F$6+HS!G93*Inittialize!$F$7+HS!G94*Inittialize!$F$8+HS!G95*Inittialize!$F$9+HS!G96*Inittialize!$F$10+HS!G97*Inittialize!$F$11+HS!G98*Inittialize!$F$12+HS!G89*Inittialize!$F$3)</f>
        <v>0.53866296432174665</v>
      </c>
      <c r="H88" s="310">
        <f>SUM(HS!H90*Inittialize!$F$4+HS!H91*Inittialize!$F$5+HS!H92*Inittialize!$F$6+HS!H93*Inittialize!$F$7+HS!H94*Inittialize!$F$8+HS!H95*Inittialize!$F$9+HS!H96*Inittialize!$F$10+HS!H97*Inittialize!$F$11+HS!H98*Inittialize!$F$12+HS!H89*Inittialize!$F$3)</f>
        <v>0.47722077734110446</v>
      </c>
      <c r="I88" s="310">
        <f>SUM(HS!I90*Inittialize!$F$4+HS!I91*Inittialize!$F$5+HS!I92*Inittialize!$F$6+HS!I93*Inittialize!$F$7+HS!I94*Inittialize!$F$8+HS!I95*Inittialize!$F$9+HS!I96*Inittialize!$F$10+HS!I97*Inittialize!$F$11+HS!I98*Inittialize!$F$12+HS!I89*Inittialize!$F$3)</f>
        <v>0.43626917672083054</v>
      </c>
      <c r="J88" s="310">
        <f>SUM(HS!J90*Inittialize!$F$4+HS!J91*Inittialize!$F$5+HS!J92*Inittialize!$F$6+HS!J93*Inittialize!$F$7+HS!J94*Inittialize!$F$8+HS!J95*Inittialize!$F$9+HS!J96*Inittialize!$F$10+HS!J97*Inittialize!$F$11+HS!J98*Inittialize!$F$12+HS!J89*Inittialize!$F$3)</f>
        <v>0.39253848456297252</v>
      </c>
      <c r="K88" s="310">
        <f>SUM(HS!K90*Inittialize!$F$4+HS!K91*Inittialize!$F$5+HS!K92*Inittialize!$F$6+HS!K93*Inittialize!$F$7+HS!K94*Inittialize!$F$8+HS!K95*Inittialize!$F$9+HS!K96*Inittialize!$F$10+HS!K97*Inittialize!$F$11+HS!K98*Inittialize!$F$12+HS!K89*Inittialize!$F$3)</f>
        <v>0.33409156765274794</v>
      </c>
    </row>
    <row r="89" spans="1:11" x14ac:dyDescent="0.25">
      <c r="A89">
        <v>16</v>
      </c>
      <c r="B89" s="310">
        <f>SUM(HS!B91*Inittialize!$F$4+HS!B92*Inittialize!$F$5+HS!B93*Inittialize!$F$6+HS!B94*Inittialize!$F$7+HS!B95*Inittialize!$F$8+HS!B96*Inittialize!$F$9+HS!B97*Inittialize!$F$10+HS!B98*Inittialize!$F$11+HS!B99*Inittialize!$F$12+HS!B90*Inittialize!$F$3)</f>
        <v>0.30235592900691816</v>
      </c>
      <c r="C89" s="310">
        <f>SUM(HS!C91*Inittialize!$F$4+HS!C92*Inittialize!$F$5+HS!C93*Inittialize!$F$6+HS!C94*Inittialize!$F$7+HS!C95*Inittialize!$F$8+HS!C96*Inittialize!$F$9+HS!C97*Inittialize!$F$10+HS!C98*Inittialize!$F$11+HS!C99*Inittialize!$F$12+HS!C90*Inittialize!$F$3)</f>
        <v>0.4647906338945379</v>
      </c>
      <c r="D89" s="310">
        <f>SUM(HS!D91*Inittialize!$F$4+HS!D92*Inittialize!$F$5+HS!D93*Inittialize!$F$6+HS!D94*Inittialize!$F$7+HS!D95*Inittialize!$F$8+HS!D96*Inittialize!$F$9+HS!D97*Inittialize!$F$10+HS!D98*Inittialize!$F$11+HS!D99*Inittialize!$F$12+HS!D90*Inittialize!$F$3)</f>
        <v>0.48059552308318443</v>
      </c>
      <c r="E89" s="310">
        <f>SUM(HS!E91*Inittialize!$F$4+HS!E92*Inittialize!$F$5+HS!E93*Inittialize!$F$6+HS!E94*Inittialize!$F$7+HS!E95*Inittialize!$F$8+HS!E96*Inittialize!$F$9+HS!E97*Inittialize!$F$10+HS!E98*Inittialize!$F$11+HS!E99*Inittialize!$F$12+HS!E90*Inittialize!$F$3)</f>
        <v>0.49876683982145059</v>
      </c>
      <c r="F89" s="310">
        <f>SUM(HS!F91*Inittialize!$F$4+HS!F92*Inittialize!$F$5+HS!F93*Inittialize!$F$6+HS!F94*Inittialize!$F$7+HS!F95*Inittialize!$F$8+HS!F96*Inittialize!$F$9+HS!F97*Inittialize!$F$10+HS!F98*Inittialize!$F$11+HS!F99*Inittialize!$F$12+HS!F90*Inittialize!$F$3)</f>
        <v>0.51616868083622103</v>
      </c>
      <c r="G89" s="310">
        <f>SUM(HS!G91*Inittialize!$F$4+HS!G92*Inittialize!$F$5+HS!G93*Inittialize!$F$6+HS!G94*Inittialize!$F$7+HS!G95*Inittialize!$F$8+HS!G96*Inittialize!$F$9+HS!G97*Inittialize!$F$10+HS!G98*Inittialize!$F$11+HS!G99*Inittialize!$F$12+HS!G90*Inittialize!$F$3)</f>
        <v>0.53041207344769314</v>
      </c>
      <c r="H89" s="310">
        <f>SUM(HS!H91*Inittialize!$F$4+HS!H92*Inittialize!$F$5+HS!H93*Inittialize!$F$6+HS!H94*Inittialize!$F$7+HS!H95*Inittialize!$F$8+HS!H96*Inittialize!$F$9+HS!H97*Inittialize!$F$10+HS!H98*Inittialize!$F$11+HS!H99*Inittialize!$F$12+HS!H90*Inittialize!$F$3)</f>
        <v>0.45765214955230726</v>
      </c>
      <c r="I89" s="310">
        <f>SUM(HS!I91*Inittialize!$F$4+HS!I92*Inittialize!$F$5+HS!I93*Inittialize!$F$6+HS!I94*Inittialize!$F$7+HS!I95*Inittialize!$F$8+HS!I96*Inittialize!$F$9+HS!I97*Inittialize!$F$10+HS!I98*Inittialize!$F$11+HS!I99*Inittialize!$F$12+HS!I90*Inittialize!$F$3)</f>
        <v>0.41838903582412801</v>
      </c>
      <c r="J89" s="310">
        <f>SUM(HS!J91*Inittialize!$F$4+HS!J92*Inittialize!$F$5+HS!J93*Inittialize!$F$6+HS!J94*Inittialize!$F$7+HS!J95*Inittialize!$F$8+HS!J96*Inittialize!$F$9+HS!J97*Inittialize!$F$10+HS!J98*Inittialize!$F$11+HS!J99*Inittialize!$F$12+HS!J90*Inittialize!$F$3)</f>
        <v>0.3763496353848465</v>
      </c>
      <c r="K89" s="310">
        <f>SUM(HS!K91*Inittialize!$F$4+HS!K92*Inittialize!$F$5+HS!K93*Inittialize!$F$6+HS!K94*Inittialize!$F$7+HS!K95*Inittialize!$F$8+HS!K96*Inittialize!$F$9+HS!K97*Inittialize!$F$10+HS!K98*Inittialize!$F$11+HS!K99*Inittialize!$F$12+HS!K90*Inittialize!$F$3)</f>
        <v>0.32039507782076326</v>
      </c>
    </row>
    <row r="90" spans="1:11" x14ac:dyDescent="0.25">
      <c r="A90">
        <v>17</v>
      </c>
      <c r="B90" s="310">
        <f>SUM(HS!B92*Inittialize!$F$4+HS!B93*Inittialize!$F$5+HS!B94*Inittialize!$F$6+HS!B95*Inittialize!$F$7+HS!B96*Inittialize!$F$8+HS!B97*Inittialize!$F$9+HS!B98*Inittialize!$F$10+HS!B99*Inittialize!$F$11+HS!B100*Inittialize!$F$12+HS!B91*Inittialize!$F$3)</f>
        <v>0.29590972526483106</v>
      </c>
      <c r="C90" s="310">
        <f>SUM(HS!C92*Inittialize!$F$4+HS!C93*Inittialize!$F$5+HS!C94*Inittialize!$F$6+HS!C95*Inittialize!$F$7+HS!C96*Inittialize!$F$8+HS!C97*Inittialize!$F$9+HS!C98*Inittialize!$F$10+HS!C99*Inittialize!$F$11+HS!C100*Inittialize!$F$12+HS!C91*Inittialize!$F$3)</f>
        <v>0.45684902693031099</v>
      </c>
      <c r="D90" s="310">
        <f>SUM(HS!D92*Inittialize!$F$4+HS!D93*Inittialize!$F$5+HS!D94*Inittialize!$F$6+HS!D95*Inittialize!$F$7+HS!D96*Inittialize!$F$8+HS!D97*Inittialize!$F$9+HS!D98*Inittialize!$F$10+HS!D99*Inittialize!$F$11+HS!D100*Inittialize!$F$12+HS!D91*Inittialize!$F$3)</f>
        <v>0.4729726203902529</v>
      </c>
      <c r="E90" s="310">
        <f>SUM(HS!E92*Inittialize!$F$4+HS!E93*Inittialize!$F$5+HS!E94*Inittialize!$F$6+HS!E95*Inittialize!$F$7+HS!E96*Inittialize!$F$8+HS!E97*Inittialize!$F$9+HS!E98*Inittialize!$F$10+HS!E99*Inittialize!$F$11+HS!E100*Inittialize!$F$12+HS!E91*Inittialize!$F$3)</f>
        <v>0.4913169545129572</v>
      </c>
      <c r="F90" s="310">
        <f>SUM(HS!F92*Inittialize!$F$4+HS!F93*Inittialize!$F$5+HS!F94*Inittialize!$F$6+HS!F95*Inittialize!$F$7+HS!F96*Inittialize!$F$8+HS!F97*Inittialize!$F$9+HS!F98*Inittialize!$F$10+HS!F99*Inittialize!$F$11+HS!F100*Inittialize!$F$12+HS!F91*Inittialize!$F$3)</f>
        <v>0.50904260860379535</v>
      </c>
      <c r="G90" s="310">
        <f>SUM(HS!G92*Inittialize!$F$4+HS!G93*Inittialize!$F$5+HS!G94*Inittialize!$F$6+HS!G95*Inittialize!$F$7+HS!G96*Inittialize!$F$8+HS!G97*Inittialize!$F$9+HS!G98*Inittialize!$F$10+HS!G99*Inittialize!$F$11+HS!G100*Inittialize!$F$12+HS!G91*Inittialize!$F$3)</f>
        <v>0.52275053192178644</v>
      </c>
      <c r="H90" s="310">
        <f>SUM(HS!H92*Inittialize!$F$4+HS!H93*Inittialize!$F$5+HS!H94*Inittialize!$F$6+HS!H95*Inittialize!$F$7+HS!H96*Inittialize!$F$8+HS!H97*Inittialize!$F$9+HS!H98*Inittialize!$F$10+HS!H99*Inittialize!$F$11+HS!H100*Inittialize!$F$12+HS!H91*Inittialize!$F$3)</f>
        <v>0.4432866873760104</v>
      </c>
      <c r="I90" s="310">
        <f>SUM(HS!I92*Inittialize!$F$4+HS!I93*Inittialize!$F$5+HS!I94*Inittialize!$F$6+HS!I95*Inittialize!$F$7+HS!I96*Inittialize!$F$8+HS!I97*Inittialize!$F$9+HS!I98*Inittialize!$F$10+HS!I99*Inittialize!$F$11+HS!I100*Inittialize!$F$12+HS!I91*Inittialize!$F$3)</f>
        <v>0.40663059560479642</v>
      </c>
      <c r="J90" s="310">
        <f>SUM(HS!J92*Inittialize!$F$4+HS!J93*Inittialize!$F$5+HS!J94*Inittialize!$F$6+HS!J95*Inittialize!$F$7+HS!J96*Inittialize!$F$8+HS!J97*Inittialize!$F$9+HS!J98*Inittialize!$F$10+HS!J99*Inittialize!$F$11+HS!J100*Inittialize!$F$12+HS!J91*Inittialize!$F$3)</f>
        <v>0.36851835521934828</v>
      </c>
      <c r="K90" s="310">
        <f>SUM(HS!K92*Inittialize!$F$4+HS!K93*Inittialize!$F$5+HS!K94*Inittialize!$F$6+HS!K95*Inittialize!$F$7+HS!K96*Inittialize!$F$8+HS!K97*Inittialize!$F$9+HS!K98*Inittialize!$F$10+HS!K99*Inittialize!$F$11+HS!K100*Inittialize!$F$12+HS!K91*Inittialize!$F$3)</f>
        <v>0.31846025350866897</v>
      </c>
    </row>
    <row r="91" spans="1:11" x14ac:dyDescent="0.25">
      <c r="A91">
        <v>18</v>
      </c>
      <c r="B91" s="310">
        <f>SUM(HS!B93*Inittialize!$F$4+HS!B94*Inittialize!$F$5+HS!B95*Inittialize!$F$6+HS!B96*Inittialize!$F$7+HS!B97*Inittialize!$F$8+HS!B98*Inittialize!$F$9+HS!B99*Inittialize!$F$10+HS!B100*Inittialize!$F$11+HS!B101*Inittialize!$F$12+HS!B92*Inittialize!$F$3)</f>
        <v>0.32162303415466509</v>
      </c>
      <c r="C91" s="310">
        <f>SUM(HS!C93*Inittialize!$F$4+HS!C94*Inittialize!$F$5+HS!C95*Inittialize!$F$6+HS!C96*Inittialize!$F$7+HS!C97*Inittialize!$F$8+HS!C98*Inittialize!$F$9+HS!C99*Inittialize!$F$10+HS!C100*Inittialize!$F$11+HS!C101*Inittialize!$F$12+HS!C92*Inittialize!$F$3)</f>
        <v>0.48911267451363466</v>
      </c>
      <c r="D91" s="310">
        <f>SUM(HS!D93*Inittialize!$F$4+HS!D94*Inittialize!$F$5+HS!D95*Inittialize!$F$6+HS!D96*Inittialize!$F$7+HS!D97*Inittialize!$F$8+HS!D98*Inittialize!$F$9+HS!D99*Inittialize!$F$10+HS!D100*Inittialize!$F$11+HS!D101*Inittialize!$F$12+HS!D92*Inittialize!$F$3)</f>
        <v>0.5041343098851313</v>
      </c>
      <c r="E91" s="310">
        <f>SUM(HS!E93*Inittialize!$F$4+HS!E94*Inittialize!$F$5+HS!E95*Inittialize!$F$6+HS!E96*Inittialize!$F$7+HS!E97*Inittialize!$F$8+HS!E98*Inittialize!$F$9+HS!E99*Inittialize!$F$10+HS!E100*Inittialize!$F$11+HS!E101*Inittialize!$F$12+HS!E92*Inittialize!$F$3)</f>
        <v>0.52142997047824913</v>
      </c>
      <c r="F91" s="310">
        <f>SUM(HS!F93*Inittialize!$F$4+HS!F94*Inittialize!$F$5+HS!F95*Inittialize!$F$6+HS!F96*Inittialize!$F$7+HS!F97*Inittialize!$F$8+HS!F98*Inittialize!$F$9+HS!F99*Inittialize!$F$10+HS!F100*Inittialize!$F$11+HS!F101*Inittialize!$F$12+HS!F92*Inittialize!$F$3)</f>
        <v>0.53725444366623021</v>
      </c>
      <c r="G91" s="310">
        <f>SUM(HS!G93*Inittialize!$F$4+HS!G94*Inittialize!$F$5+HS!G95*Inittialize!$F$6+HS!G96*Inittialize!$F$7+HS!G97*Inittialize!$F$8+HS!G98*Inittialize!$F$9+HS!G99*Inittialize!$F$10+HS!G100*Inittialize!$F$11+HS!G101*Inittialize!$F$12+HS!G92*Inittialize!$F$3)</f>
        <v>0.56092857265332785</v>
      </c>
      <c r="H91" s="310">
        <f>SUM(HS!H93*Inittialize!$F$4+HS!H94*Inittialize!$F$5+HS!H95*Inittialize!$F$6+HS!H96*Inittialize!$F$7+HS!H97*Inittialize!$F$8+HS!H98*Inittialize!$F$9+HS!H99*Inittialize!$F$10+HS!H100*Inittialize!$F$11+HS!H101*Inittialize!$F$12+HS!H92*Inittialize!$F$3)</f>
        <v>0.52834042440545004</v>
      </c>
      <c r="I91" s="310">
        <f>SUM(HS!I93*Inittialize!$F$4+HS!I94*Inittialize!$F$5+HS!I95*Inittialize!$F$6+HS!I96*Inittialize!$F$7+HS!I97*Inittialize!$F$8+HS!I98*Inittialize!$F$9+HS!I99*Inittialize!$F$10+HS!I100*Inittialize!$F$11+HS!I101*Inittialize!$F$12+HS!I92*Inittialize!$F$3)</f>
        <v>0.43629979816998954</v>
      </c>
      <c r="J91" s="310">
        <f>SUM(HS!J93*Inittialize!$F$4+HS!J94*Inittialize!$F$5+HS!J95*Inittialize!$F$6+HS!J96*Inittialize!$F$7+HS!J97*Inittialize!$F$8+HS!J98*Inittialize!$F$9+HS!J99*Inittialize!$F$10+HS!J100*Inittialize!$F$11+HS!J101*Inittialize!$F$12+HS!J92*Inittialize!$F$3)</f>
        <v>0.39279611023068156</v>
      </c>
      <c r="K91" s="310">
        <f>SUM(HS!K93*Inittialize!$F$4+HS!K94*Inittialize!$F$5+HS!K95*Inittialize!$F$6+HS!K96*Inittialize!$F$7+HS!K97*Inittialize!$F$8+HS!K98*Inittialize!$F$9+HS!K99*Inittialize!$F$10+HS!K100*Inittialize!$F$11+HS!K101*Inittialize!$F$12+HS!K92*Inittialize!$F$3)</f>
        <v>0.34269926616577512</v>
      </c>
    </row>
    <row r="92" spans="1:11" x14ac:dyDescent="0.25">
      <c r="A92">
        <v>19</v>
      </c>
      <c r="B92" s="310">
        <f>SUM(HS!B94*Inittialize!$F$4+HS!B95*Inittialize!$F$5+HS!B96*Inittialize!$F$6+HS!B97*Inittialize!$F$7+HS!B98*Inittialize!$F$8+HS!B99*Inittialize!$F$9+HS!B100*Inittialize!$F$10+HS!B101*Inittialize!$F$11+HS!B102*Inittialize!$F$12+HS!B93*Inittialize!$F$3)</f>
        <v>0.34733634304449906</v>
      </c>
      <c r="C92" s="310">
        <f>SUM(HS!C94*Inittialize!$F$4+HS!C95*Inittialize!$F$5+HS!C96*Inittialize!$F$6+HS!C97*Inittialize!$F$7+HS!C98*Inittialize!$F$8+HS!C99*Inittialize!$F$9+HS!C100*Inittialize!$F$10+HS!C101*Inittialize!$F$11+HS!C102*Inittialize!$F$12+HS!C93*Inittialize!$F$3)</f>
        <v>0.520245139984718</v>
      </c>
      <c r="D92" s="310">
        <f>SUM(HS!D94*Inittialize!$F$4+HS!D95*Inittialize!$F$5+HS!D96*Inittialize!$F$6+HS!D97*Inittialize!$F$7+HS!D98*Inittialize!$F$8+HS!D99*Inittialize!$F$9+HS!D100*Inittialize!$F$10+HS!D101*Inittialize!$F$11+HS!D102*Inittialize!$F$12+HS!D93*Inittialize!$F$3)</f>
        <v>0.53424561599007236</v>
      </c>
      <c r="E92" s="310">
        <f>SUM(HS!E94*Inittialize!$F$4+HS!E95*Inittialize!$F$5+HS!E96*Inittialize!$F$6+HS!E97*Inittialize!$F$7+HS!E98*Inittialize!$F$8+HS!E99*Inittialize!$F$9+HS!E100*Inittialize!$F$10+HS!E101*Inittialize!$F$11+HS!E102*Inittialize!$F$12+HS!E93*Inittialize!$F$3)</f>
        <v>0.5504926030536037</v>
      </c>
      <c r="F92" s="310">
        <f>SUM(HS!F94*Inittialize!$F$4+HS!F95*Inittialize!$F$5+HS!F96*Inittialize!$F$6+HS!F97*Inittialize!$F$7+HS!F98*Inittialize!$F$8+HS!F99*Inittialize!$F$9+HS!F100*Inittialize!$F$10+HS!F101*Inittialize!$F$11+HS!F102*Inittialize!$F$12+HS!F93*Inittialize!$F$3)</f>
        <v>0.56546627872866495</v>
      </c>
      <c r="G92" s="310">
        <f>SUM(HS!G94*Inittialize!$F$4+HS!G95*Inittialize!$F$5+HS!G96*Inittialize!$F$6+HS!G97*Inittialize!$F$7+HS!G98*Inittialize!$F$8+HS!G99*Inittialize!$F$9+HS!G100*Inittialize!$F$10+HS!G101*Inittialize!$F$11+HS!G102*Inittialize!$F$12+HS!G93*Inittialize!$F$3)</f>
        <v>0.58545162931568406</v>
      </c>
      <c r="H92" s="310">
        <f>SUM(HS!H94*Inittialize!$F$4+HS!H95*Inittialize!$F$5+HS!H96*Inittialize!$F$6+HS!H97*Inittialize!$F$7+HS!H98*Inittialize!$F$8+HS!H99*Inittialize!$F$9+HS!H100*Inittialize!$F$10+HS!H101*Inittialize!$F$11+HS!H102*Inittialize!$F$12+HS!H93*Inittialize!$F$3)</f>
        <v>0.56013972356506725</v>
      </c>
      <c r="I92" s="310">
        <f>SUM(HS!I94*Inittialize!$F$4+HS!I95*Inittialize!$F$5+HS!I96*Inittialize!$F$6+HS!I97*Inittialize!$F$7+HS!I98*Inittialize!$F$8+HS!I99*Inittialize!$F$9+HS!I100*Inittialize!$F$10+HS!I101*Inittialize!$F$11+HS!I102*Inittialize!$F$12+HS!I93*Inittialize!$F$3)</f>
        <v>0.51922343860500519</v>
      </c>
      <c r="J92" s="310">
        <f>SUM(HS!J94*Inittialize!$F$4+HS!J95*Inittialize!$F$5+HS!J96*Inittialize!$F$6+HS!J97*Inittialize!$F$7+HS!J98*Inittialize!$F$8+HS!J99*Inittialize!$F$9+HS!J100*Inittialize!$F$10+HS!J101*Inittialize!$F$11+HS!J102*Inittialize!$F$12+HS!J93*Inittialize!$F$3)</f>
        <v>0.42048736595819508</v>
      </c>
      <c r="K92" s="310">
        <f>SUM(HS!K94*Inittialize!$F$4+HS!K95*Inittialize!$F$5+HS!K96*Inittialize!$F$6+HS!K97*Inittialize!$F$7+HS!K98*Inittialize!$F$8+HS!K99*Inittialize!$F$9+HS!K100*Inittialize!$F$10+HS!K101*Inittialize!$F$11+HS!K102*Inittialize!$F$12+HS!K93*Inittialize!$F$3)</f>
        <v>0.36841257505560915</v>
      </c>
    </row>
    <row r="93" spans="1:11" x14ac:dyDescent="0.25">
      <c r="A93">
        <v>20</v>
      </c>
      <c r="B93" s="310">
        <f>SUM(HS!B95*Inittialize!$F$4+HS!B96*Inittialize!$F$5+HS!B97*Inittialize!$F$6+HS!B98*Inittialize!$F$7+HS!B99*Inittialize!$F$8+HS!B100*Inittialize!$F$9+HS!B101*Inittialize!$F$10+HS!B102*Inittialize!$F$11+HS!B103*Inittialize!$F$12+HS!B94*Inittialize!$F$3)</f>
        <v>0.37304965193433309</v>
      </c>
      <c r="C93" s="310">
        <f>SUM(HS!C95*Inittialize!$F$4+HS!C96*Inittialize!$F$5+HS!C97*Inittialize!$F$6+HS!C98*Inittialize!$F$7+HS!C99*Inittialize!$F$8+HS!C100*Inittialize!$F$9+HS!C101*Inittialize!$F$10+HS!C102*Inittialize!$F$11+HS!C103*Inittialize!$F$12+HS!C94*Inittialize!$F$3)</f>
        <v>0.55016562462125829</v>
      </c>
      <c r="D93" s="310">
        <f>SUM(HS!D95*Inittialize!$F$4+HS!D96*Inittialize!$F$5+HS!D97*Inittialize!$F$6+HS!D98*Inittialize!$F$7+HS!D99*Inittialize!$F$8+HS!D100*Inittialize!$F$9+HS!D101*Inittialize!$F$10+HS!D102*Inittialize!$F$11+HS!D103*Inittialize!$F$12+HS!D94*Inittialize!$F$3)</f>
        <v>0.56322573998277337</v>
      </c>
      <c r="E93" s="310">
        <f>SUM(HS!E95*Inittialize!$F$4+HS!E96*Inittialize!$F$5+HS!E97*Inittialize!$F$6+HS!E98*Inittialize!$F$7+HS!E99*Inittialize!$F$8+HS!E100*Inittialize!$F$9+HS!E101*Inittialize!$F$10+HS!E102*Inittialize!$F$11+HS!E103*Inittialize!$F$12+HS!E94*Inittialize!$F$3)</f>
        <v>0.57850485223902093</v>
      </c>
      <c r="F93" s="310">
        <f>SUM(HS!F95*Inittialize!$F$4+HS!F96*Inittialize!$F$5+HS!F97*Inittialize!$F$6+HS!F98*Inittialize!$F$7+HS!F99*Inittialize!$F$8+HS!F100*Inittialize!$F$9+HS!F101*Inittialize!$F$10+HS!F102*Inittialize!$F$11+HS!F103*Inittialize!$F$12+HS!F94*Inittialize!$F$3)</f>
        <v>0.59262773040116246</v>
      </c>
      <c r="G93" s="310">
        <f>SUM(HS!G95*Inittialize!$F$4+HS!G96*Inittialize!$F$5+HS!G97*Inittialize!$F$6+HS!G98*Inittialize!$F$7+HS!G99*Inittialize!$F$8+HS!G100*Inittialize!$F$9+HS!G101*Inittialize!$F$10+HS!G102*Inittialize!$F$11+HS!G103*Inittialize!$F$12+HS!G94*Inittialize!$F$3)</f>
        <v>0.60997468597804039</v>
      </c>
      <c r="H93" s="310">
        <f>SUM(HS!H95*Inittialize!$F$4+HS!H96*Inittialize!$F$5+HS!H97*Inittialize!$F$6+HS!H98*Inittialize!$F$7+HS!H99*Inittialize!$F$8+HS!H100*Inittialize!$F$9+HS!H101*Inittialize!$F$10+HS!H102*Inittialize!$F$11+HS!H103*Inittialize!$F$12+HS!H94*Inittialize!$F$3)</f>
        <v>0.57828403865549916</v>
      </c>
      <c r="I93" s="310">
        <f>SUM(HS!I95*Inittialize!$F$4+HS!I96*Inittialize!$F$5+HS!I97*Inittialize!$F$6+HS!I98*Inittialize!$F$7+HS!I99*Inittialize!$F$8+HS!I100*Inittialize!$F$9+HS!I101*Inittialize!$F$10+HS!I102*Inittialize!$F$11+HS!I103*Inittialize!$F$12+HS!I94*Inittialize!$F$3)</f>
        <v>0.5488926411701982</v>
      </c>
      <c r="J93" s="310">
        <f>SUM(HS!J95*Inittialize!$F$4+HS!J96*Inittialize!$F$5+HS!J97*Inittialize!$F$6+HS!J98*Inittialize!$F$7+HS!J99*Inittialize!$F$8+HS!J100*Inittialize!$F$9+HS!J101*Inittialize!$F$10+HS!J102*Inittialize!$F$11+HS!J103*Inittialize!$F$12+HS!J94*Inittialize!$F$3)</f>
        <v>0.50143305955553108</v>
      </c>
      <c r="K93" s="310">
        <f>SUM(HS!K95*Inittialize!$F$4+HS!K96*Inittialize!$F$5+HS!K97*Inittialize!$F$6+HS!K98*Inittialize!$F$7+HS!K99*Inittialize!$F$8+HS!K100*Inittialize!$F$9+HS!K101*Inittialize!$F$10+HS!K102*Inittialize!$F$11+HS!K103*Inittialize!$F$12+HS!K94*Inittialize!$F$3)</f>
        <v>0.39412588394544312</v>
      </c>
    </row>
    <row r="94" spans="1:11" x14ac:dyDescent="0.25">
      <c r="A94">
        <v>21</v>
      </c>
      <c r="B94" s="310">
        <f>SUM(HS!B96*Inittialize!$F$4+HS!B97*Inittialize!$F$5+HS!B98*Inittialize!$F$6+HS!B99*Inittialize!$F$7+HS!B100*Inittialize!$F$8+HS!B101*Inittialize!$F$9+HS!B102*Inittialize!$F$10+HS!B103*Inittialize!$F$11+HS!B104*Inittialize!$F$12+HS!B95*Inittialize!$F$3)</f>
        <v>0.39876296082416712</v>
      </c>
      <c r="C94" s="310">
        <f>SUM(HS!C96*Inittialize!$F$4+HS!C97*Inittialize!$F$5+HS!C98*Inittialize!$F$6+HS!C99*Inittialize!$F$7+HS!C100*Inittialize!$F$8+HS!C101*Inittialize!$F$9+HS!C102*Inittialize!$F$10+HS!C103*Inittialize!$F$11+HS!C104*Inittialize!$F$12+HS!C95*Inittialize!$F$3)</f>
        <v>0.57878711441462161</v>
      </c>
      <c r="D94" s="310">
        <f>SUM(HS!D96*Inittialize!$F$4+HS!D97*Inittialize!$F$5+HS!D98*Inittialize!$F$6+HS!D99*Inittialize!$F$7+HS!D100*Inittialize!$F$8+HS!D101*Inittialize!$F$9+HS!D102*Inittialize!$F$10+HS!D103*Inittialize!$F$11+HS!D104*Inittialize!$F$12+HS!D95*Inittialize!$F$3)</f>
        <v>0.59099388314093126</v>
      </c>
      <c r="E94" s="310">
        <f>SUM(HS!E96*Inittialize!$F$4+HS!E97*Inittialize!$F$5+HS!E98*Inittialize!$F$6+HS!E99*Inittialize!$F$7+HS!E100*Inittialize!$F$8+HS!E101*Inittialize!$F$9+HS!E102*Inittialize!$F$10+HS!E103*Inittialize!$F$11+HS!E104*Inittialize!$F$12+HS!E95*Inittialize!$F$3)</f>
        <v>0.60538591931219798</v>
      </c>
      <c r="F94" s="310">
        <f>SUM(HS!F96*Inittialize!$F$4+HS!F97*Inittialize!$F$5+HS!F98*Inittialize!$F$6+HS!F99*Inittialize!$F$7+HS!F100*Inittialize!$F$8+HS!F101*Inittialize!$F$9+HS!F102*Inittialize!$F$10+HS!F103*Inittialize!$F$11+HS!F104*Inittialize!$F$12+HS!F95*Inittialize!$F$3)</f>
        <v>0.61873879868372261</v>
      </c>
      <c r="G94" s="310">
        <f>SUM(HS!G96*Inittialize!$F$4+HS!G97*Inittialize!$F$5+HS!G98*Inittialize!$F$6+HS!G99*Inittialize!$F$7+HS!G100*Inittialize!$F$8+HS!G101*Inittialize!$F$9+HS!G102*Inittialize!$F$10+HS!G103*Inittialize!$F$11+HS!G104*Inittialize!$F$12+HS!G95*Inittialize!$F$3)</f>
        <v>0.63344735925045925</v>
      </c>
      <c r="H94" s="310">
        <f>SUM(HS!H96*Inittialize!$F$4+HS!H97*Inittialize!$F$5+HS!H98*Inittialize!$F$6+HS!H99*Inittialize!$F$7+HS!H100*Inittialize!$F$8+HS!H101*Inittialize!$F$9+HS!H102*Inittialize!$F$10+HS!H103*Inittialize!$F$11+HS!H104*Inittialize!$F$12+HS!H95*Inittialize!$F$3)</f>
        <v>0.59642835374593117</v>
      </c>
      <c r="I94" s="310">
        <f>SUM(HS!I96*Inittialize!$F$4+HS!I97*Inittialize!$F$5+HS!I98*Inittialize!$F$6+HS!I99*Inittialize!$F$7+HS!I100*Inittialize!$F$8+HS!I101*Inittialize!$F$9+HS!I102*Inittialize!$F$10+HS!I103*Inittialize!$F$11+HS!I104*Inittialize!$F$12+HS!I95*Inittialize!$F$3)</f>
        <v>0.56490685966620602</v>
      </c>
      <c r="J94" s="310">
        <f>SUM(HS!J96*Inittialize!$F$4+HS!J97*Inittialize!$F$5+HS!J98*Inittialize!$F$6+HS!J99*Inittialize!$F$7+HS!J100*Inittialize!$F$8+HS!J101*Inittialize!$F$9+HS!J102*Inittialize!$F$10+HS!J103*Inittialize!$F$11+HS!J104*Inittialize!$F$12+HS!J95*Inittialize!$F$3)</f>
        <v>0.5291243152830446</v>
      </c>
      <c r="K94" s="310">
        <f>SUM(HS!K96*Inittialize!$F$4+HS!K97*Inittialize!$F$5+HS!K98*Inittialize!$F$6+HS!K99*Inittialize!$F$7+HS!K100*Inittialize!$F$8+HS!K101*Inittialize!$F$9+HS!K102*Inittialize!$F$10+HS!K103*Inittialize!$F$11+HS!K104*Inittialize!$F$12+HS!K95*Inittialize!$F$3)</f>
        <v>0.47309363070509958</v>
      </c>
    </row>
    <row r="95" spans="1:11" x14ac:dyDescent="0.25">
      <c r="A95">
        <v>22</v>
      </c>
      <c r="B95">
        <f>B63</f>
        <v>0.22932137132783617</v>
      </c>
      <c r="C95">
        <f t="shared" ref="C95:K95" si="10">C63</f>
        <v>0.3484437814934257</v>
      </c>
      <c r="D95">
        <f t="shared" si="10"/>
        <v>0.35907281492334692</v>
      </c>
      <c r="E95">
        <f t="shared" si="10"/>
        <v>0.36994204820448245</v>
      </c>
      <c r="F95">
        <f t="shared" si="10"/>
        <v>0.38091840257848386</v>
      </c>
      <c r="G95">
        <f t="shared" si="10"/>
        <v>0.39255038051101782</v>
      </c>
      <c r="H95">
        <f t="shared" si="10"/>
        <v>0.35541355077168107</v>
      </c>
      <c r="I95">
        <f t="shared" si="10"/>
        <v>0.32514100115062705</v>
      </c>
      <c r="J95">
        <f t="shared" si="10"/>
        <v>0.29007768787413191</v>
      </c>
      <c r="K95">
        <f t="shared" si="10"/>
        <v>0.2488921581952955</v>
      </c>
    </row>
    <row r="96" spans="1:11" x14ac:dyDescent="0.25">
      <c r="A96">
        <v>23</v>
      </c>
      <c r="B96">
        <f t="shared" ref="B96:K104" si="11">B64</f>
        <v>0.21294127337584787</v>
      </c>
      <c r="C96">
        <f t="shared" si="11"/>
        <v>0.3212431556168594</v>
      </c>
      <c r="D96">
        <f t="shared" si="11"/>
        <v>0.33031320835548977</v>
      </c>
      <c r="E96">
        <f t="shared" si="11"/>
        <v>0.33959832162736381</v>
      </c>
      <c r="F96">
        <f t="shared" si="11"/>
        <v>0.34888735107215596</v>
      </c>
      <c r="G96">
        <f t="shared" si="11"/>
        <v>0.36000034265832564</v>
      </c>
      <c r="H96">
        <f t="shared" si="11"/>
        <v>0.33002686857370378</v>
      </c>
      <c r="I96">
        <f t="shared" si="11"/>
        <v>0.30191664392558226</v>
      </c>
      <c r="J96">
        <f t="shared" si="11"/>
        <v>0.26935785302597964</v>
      </c>
      <c r="K96">
        <f t="shared" si="11"/>
        <v>0.23111414689563153</v>
      </c>
    </row>
    <row r="97" spans="1:11" x14ac:dyDescent="0.25">
      <c r="A97">
        <v>24</v>
      </c>
      <c r="B97">
        <f t="shared" si="11"/>
        <v>0.19773118242043017</v>
      </c>
      <c r="C97">
        <f t="shared" si="11"/>
        <v>0.29404252974029316</v>
      </c>
      <c r="D97">
        <f t="shared" si="11"/>
        <v>0.30155360178763257</v>
      </c>
      <c r="E97">
        <f t="shared" si="11"/>
        <v>0.30925459505024511</v>
      </c>
      <c r="F97">
        <f t="shared" si="11"/>
        <v>0.31685629956582811</v>
      </c>
      <c r="G97">
        <f t="shared" si="11"/>
        <v>0.32745030480563359</v>
      </c>
      <c r="H97">
        <f t="shared" si="11"/>
        <v>0.30645352081843924</v>
      </c>
      <c r="I97">
        <f t="shared" si="11"/>
        <v>0.28035116935946924</v>
      </c>
      <c r="J97">
        <f t="shared" si="11"/>
        <v>0.25011800638126686</v>
      </c>
      <c r="K97">
        <f t="shared" si="11"/>
        <v>0.21460599354594356</v>
      </c>
    </row>
    <row r="98" spans="1:11" x14ac:dyDescent="0.25">
      <c r="A98">
        <v>25</v>
      </c>
      <c r="B98">
        <f t="shared" si="11"/>
        <v>0.1836075265332566</v>
      </c>
      <c r="C98">
        <f t="shared" si="11"/>
        <v>0.26684190386372691</v>
      </c>
      <c r="D98">
        <f t="shared" si="11"/>
        <v>0.27279399521977538</v>
      </c>
      <c r="E98">
        <f t="shared" si="11"/>
        <v>0.27891086847312646</v>
      </c>
      <c r="F98">
        <f t="shared" si="11"/>
        <v>0.28482524805950021</v>
      </c>
      <c r="G98">
        <f t="shared" si="11"/>
        <v>0.29490026695294141</v>
      </c>
      <c r="H98">
        <f t="shared" si="11"/>
        <v>0.28456398361712221</v>
      </c>
      <c r="I98">
        <f t="shared" si="11"/>
        <v>0.26032608583379291</v>
      </c>
      <c r="J98">
        <f t="shared" si="11"/>
        <v>0.23225243449689065</v>
      </c>
      <c r="K98">
        <f t="shared" si="11"/>
        <v>0.19927699400694757</v>
      </c>
    </row>
    <row r="99" spans="1:11" x14ac:dyDescent="0.25">
      <c r="A99">
        <v>26</v>
      </c>
      <c r="B99">
        <f t="shared" si="11"/>
        <v>0.1672914437165105</v>
      </c>
      <c r="C99">
        <f t="shared" si="11"/>
        <v>0.23964127798716064</v>
      </c>
      <c r="D99">
        <f t="shared" si="11"/>
        <v>0.2440343886519182</v>
      </c>
      <c r="E99">
        <f t="shared" si="11"/>
        <v>0.24856714189600773</v>
      </c>
      <c r="F99">
        <f t="shared" si="11"/>
        <v>0.25279419655317231</v>
      </c>
      <c r="G99">
        <f t="shared" si="11"/>
        <v>0.2623502291002493</v>
      </c>
      <c r="H99">
        <f t="shared" si="11"/>
        <v>0.26423798478732774</v>
      </c>
      <c r="I99">
        <f t="shared" si="11"/>
        <v>0.24173136541709339</v>
      </c>
      <c r="J99">
        <f t="shared" si="11"/>
        <v>0.21566297488996986</v>
      </c>
      <c r="K99">
        <f t="shared" si="11"/>
        <v>0.18504292300645134</v>
      </c>
    </row>
    <row r="100" spans="1:11" x14ac:dyDescent="0.25">
      <c r="A100">
        <v>27</v>
      </c>
      <c r="B100">
        <f t="shared" si="11"/>
        <v>0.15097536089976438</v>
      </c>
      <c r="C100">
        <f t="shared" si="11"/>
        <v>0.21244065211059437</v>
      </c>
      <c r="D100">
        <f t="shared" si="11"/>
        <v>0.21527478208406101</v>
      </c>
      <c r="E100">
        <f t="shared" si="11"/>
        <v>0.21822341531888903</v>
      </c>
      <c r="F100">
        <f t="shared" si="11"/>
        <v>0.22076314504684441</v>
      </c>
      <c r="G100">
        <f t="shared" si="11"/>
        <v>0.22980019124755718</v>
      </c>
      <c r="H100">
        <f t="shared" si="11"/>
        <v>0.24406010722105592</v>
      </c>
      <c r="I100">
        <f t="shared" si="11"/>
        <v>0.2229051160131556</v>
      </c>
      <c r="J100">
        <f t="shared" si="11"/>
        <v>0.19809180877962793</v>
      </c>
      <c r="K100">
        <f t="shared" si="11"/>
        <v>0.16872684018970524</v>
      </c>
    </row>
    <row r="101" spans="1:11" x14ac:dyDescent="0.25">
      <c r="A101">
        <v>28</v>
      </c>
      <c r="B101">
        <f t="shared" si="11"/>
        <v>0.1260881751197403</v>
      </c>
      <c r="C101">
        <f t="shared" si="11"/>
        <v>0.17448547703958697</v>
      </c>
      <c r="D101">
        <f t="shared" si="11"/>
        <v>0.17612794568457768</v>
      </c>
      <c r="E101">
        <f t="shared" si="11"/>
        <v>0.17784201675333972</v>
      </c>
      <c r="F101">
        <f t="shared" si="11"/>
        <v>0.17932814851970497</v>
      </c>
      <c r="G101">
        <f t="shared" si="11"/>
        <v>0.18452413981768456</v>
      </c>
      <c r="H101">
        <f t="shared" si="11"/>
        <v>0.19553098397830421</v>
      </c>
      <c r="I101">
        <f t="shared" si="11"/>
        <v>0.19418913242082009</v>
      </c>
      <c r="J101">
        <f t="shared" si="11"/>
        <v>0.17129022409344813</v>
      </c>
      <c r="K101">
        <f t="shared" si="11"/>
        <v>0.14383965440968113</v>
      </c>
    </row>
    <row r="102" spans="1:11" x14ac:dyDescent="0.25">
      <c r="A102">
        <v>29</v>
      </c>
      <c r="B102">
        <f t="shared" si="11"/>
        <v>9.2629886376438209E-2</v>
      </c>
      <c r="C102">
        <f t="shared" si="11"/>
        <v>0.12615281347821841</v>
      </c>
      <c r="D102">
        <f t="shared" si="11"/>
        <v>0.12694400725011398</v>
      </c>
      <c r="E102">
        <f t="shared" si="11"/>
        <v>0.12777307399600554</v>
      </c>
      <c r="F102">
        <f t="shared" si="11"/>
        <v>0.12848920697175387</v>
      </c>
      <c r="G102">
        <f t="shared" si="11"/>
        <v>0.13107373616702653</v>
      </c>
      <c r="H102">
        <f t="shared" si="11"/>
        <v>0.13640209434901346</v>
      </c>
      <c r="I102">
        <f t="shared" si="11"/>
        <v>0.13783193535014607</v>
      </c>
      <c r="J102">
        <f t="shared" si="11"/>
        <v>0.13525822083143049</v>
      </c>
      <c r="K102">
        <f t="shared" si="11"/>
        <v>0.11038136566637904</v>
      </c>
    </row>
    <row r="103" spans="1:11" x14ac:dyDescent="0.25">
      <c r="A103">
        <v>30</v>
      </c>
      <c r="B103">
        <f t="shared" si="11"/>
        <v>5.0600494669858102E-2</v>
      </c>
      <c r="C103">
        <f t="shared" si="11"/>
        <v>6.7846655038003092E-2</v>
      </c>
      <c r="D103">
        <f t="shared" si="11"/>
        <v>6.810002748474997E-2</v>
      </c>
      <c r="E103">
        <f t="shared" si="11"/>
        <v>6.8366714843532281E-2</v>
      </c>
      <c r="F103">
        <f t="shared" si="11"/>
        <v>6.859644819963695E-2</v>
      </c>
      <c r="G103">
        <f t="shared" si="11"/>
        <v>6.9448980295583079E-2</v>
      </c>
      <c r="H103">
        <f t="shared" si="11"/>
        <v>7.1225099689578728E-2</v>
      </c>
      <c r="I103">
        <f t="shared" si="11"/>
        <v>7.1585004091074336E-2</v>
      </c>
      <c r="J103">
        <f t="shared" si="11"/>
        <v>7.2244319703634166E-2</v>
      </c>
      <c r="K103">
        <f t="shared" si="11"/>
        <v>6.8351973959798931E-2</v>
      </c>
    </row>
    <row r="104" spans="1:11" x14ac:dyDescent="0.25">
      <c r="A104">
        <v>31</v>
      </c>
      <c r="B104">
        <f t="shared" si="11"/>
        <v>0</v>
      </c>
      <c r="C104">
        <f t="shared" si="11"/>
        <v>0</v>
      </c>
      <c r="D104">
        <f t="shared" si="11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</row>
    <row r="105" spans="1:11" x14ac:dyDescent="0.25">
      <c r="A105" s="526" t="s">
        <v>130</v>
      </c>
      <c r="B105" s="526"/>
      <c r="C105" s="526"/>
      <c r="D105" s="526"/>
      <c r="E105" s="526"/>
      <c r="F105" s="526"/>
      <c r="G105" s="526"/>
      <c r="H105" s="526"/>
      <c r="I105" s="526"/>
      <c r="J105" s="526"/>
      <c r="K105" s="526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SUM(HS!B109*Inittialize!$F$4+HS!B110*Inittialize!$F$5+HS!B111*Inittialize!$F$6+HS!B112*Inittialize!$F$7+HS!B113*Inittialize!$F$8+HS!B114*Inittialize!$F$9+HS!B115*Inittialize!$F$10+HS!B116*Inittialize!$F$11+HS!B117*Inittialize!$F$12+HS!B140*Inittialize!$F$3)</f>
        <v>-0.64969215627243293</v>
      </c>
      <c r="C107">
        <f>SUM(HS!C109*Inittialize!$F$4+HS!C110*Inittialize!$F$5+HS!C111*Inittialize!$F$6+HS!C112*Inittialize!$F$7+HS!C113*Inittialize!$F$8+HS!C114*Inittialize!$F$9+HS!C115*Inittialize!$F$10+HS!C116*Inittialize!$F$11+HS!C117*Inittialize!$F$12+HS!C140*Inittialize!$F$3)</f>
        <v>-0.62794445506581353</v>
      </c>
      <c r="D107">
        <f>SUM(HS!D109*Inittialize!$F$4+HS!D110*Inittialize!$F$5+HS!D111*Inittialize!$F$6+HS!D112*Inittialize!$F$7+HS!D113*Inittialize!$F$8+HS!D114*Inittialize!$F$9+HS!D115*Inittialize!$F$10+HS!D116*Inittialize!$F$11+HS!D117*Inittialize!$F$12+HS!D140*Inittialize!$F$3)</f>
        <v>-0.62549382739723836</v>
      </c>
      <c r="E107">
        <f>SUM(HS!E109*Inittialize!$F$4+HS!E110*Inittialize!$F$5+HS!E111*Inittialize!$F$6+HS!E112*Inittialize!$F$7+HS!E113*Inittialize!$F$8+HS!E114*Inittialize!$F$9+HS!E115*Inittialize!$F$10+HS!E116*Inittialize!$F$11+HS!E117*Inittialize!$F$12+HS!E140*Inittialize!$F$3)</f>
        <v>-0.64139839210054761</v>
      </c>
      <c r="F107">
        <f>SUM(HS!F109*Inittialize!$F$4+HS!F110*Inittialize!$F$5+HS!F111*Inittialize!$F$6+HS!F112*Inittialize!$F$7+HS!F113*Inittialize!$F$8+HS!F114*Inittialize!$F$9+HS!F115*Inittialize!$F$10+HS!F116*Inittialize!$F$11+HS!F117*Inittialize!$F$12+HS!F140*Inittialize!$F$3)</f>
        <v>-0.63951804267999679</v>
      </c>
      <c r="G107">
        <f>SUM(HS!G109*Inittialize!$F$4+HS!G110*Inittialize!$F$5+HS!G111*Inittialize!$F$6+HS!G112*Inittialize!$F$7+HS!G113*Inittialize!$F$8+HS!G114*Inittialize!$F$9+HS!G115*Inittialize!$F$10+HS!G116*Inittialize!$F$11+HS!G117*Inittialize!$F$12+HS!G140*Inittialize!$F$3)</f>
        <v>-0.63283750233551095</v>
      </c>
      <c r="H107">
        <f>SUM(HS!H109*Inittialize!$F$4+HS!H110*Inittialize!$F$5+HS!H111*Inittialize!$F$6+HS!H112*Inittialize!$F$7+HS!H113*Inittialize!$F$8+HS!H114*Inittialize!$F$9+HS!H115*Inittialize!$F$10+HS!H116*Inittialize!$F$11+HS!H117*Inittialize!$F$12+HS!H140*Inittialize!$F$3)</f>
        <v>-0.49918158357350934</v>
      </c>
      <c r="I107">
        <f>SUM(HS!I109*Inittialize!$F$4+HS!I110*Inittialize!$F$5+HS!I111*Inittialize!$F$6+HS!I112*Inittialize!$F$7+HS!I113*Inittialize!$F$8+HS!I114*Inittialize!$F$9+HS!I115*Inittialize!$F$10+HS!I116*Inittialize!$F$11+HS!I117*Inittialize!$F$12+HS!I140*Inittialize!$F$3)</f>
        <v>-0.53303800219597064</v>
      </c>
      <c r="J107">
        <f>SUM(HS!J109*Inittialize!$F$4+HS!J110*Inittialize!$F$5+HS!J111*Inittialize!$F$6+HS!J112*Inittialize!$F$7+HS!J113*Inittialize!$F$8+HS!J114*Inittialize!$F$9+HS!J115*Inittialize!$F$10+HS!J116*Inittialize!$F$11+HS!J117*Inittialize!$F$12+HS!J140*Inittialize!$F$3)</f>
        <v>-0.57336816996507856</v>
      </c>
      <c r="K107">
        <f>SUM(HS!K109*Inittialize!$F$4+HS!K110*Inittialize!$F$5+HS!K111*Inittialize!$F$6+HS!K112*Inittialize!$F$7+HS!K113*Inittialize!$F$8+HS!K114*Inittialize!$F$9+HS!K115*Inittialize!$F$10+HS!K116*Inittialize!$F$11+HS!K117*Inittialize!$F$12+HS!K140*Inittialize!$F$3)</f>
        <v>-0.62034738716819848</v>
      </c>
    </row>
    <row r="108" spans="1:11" x14ac:dyDescent="0.25">
      <c r="A108">
        <v>5</v>
      </c>
      <c r="B108">
        <f>SUM(HS!B110*Inittialize!$F$4+HS!B111*Inittialize!$F$5+HS!B112*Inittialize!$F$6+HS!B113*Inittialize!$F$7+HS!B114*Inittialize!$F$8+HS!B115*Inittialize!$F$9+HS!B116*Inittialize!$F$10+HS!B117*Inittialize!$F$11+HS!B118*Inittialize!$F$12+HS!B141*Inittialize!$F$3)</f>
        <v>-0.66161021563681621</v>
      </c>
      <c r="C108">
        <f>SUM(HS!C110*Inittialize!$F$4+HS!C111*Inittialize!$F$5+HS!C112*Inittialize!$F$6+HS!C113*Inittialize!$F$7+HS!C114*Inittialize!$F$8+HS!C115*Inittialize!$F$9+HS!C116*Inittialize!$F$10+HS!C117*Inittialize!$F$11+HS!C118*Inittialize!$F$12+HS!C141*Inittialize!$F$3)</f>
        <v>-0.63975586028521114</v>
      </c>
      <c r="D108">
        <f>SUM(HS!D110*Inittialize!$F$4+HS!D111*Inittialize!$F$5+HS!D112*Inittialize!$F$6+HS!D113*Inittialize!$F$7+HS!D114*Inittialize!$F$8+HS!D115*Inittialize!$F$9+HS!D116*Inittialize!$F$10+HS!D117*Inittialize!$F$11+HS!D118*Inittialize!$F$12+HS!D141*Inittialize!$F$3)</f>
        <v>-0.63747965223362502</v>
      </c>
      <c r="E108">
        <f>SUM(HS!E110*Inittialize!$F$4+HS!E111*Inittialize!$F$5+HS!E112*Inittialize!$F$6+HS!E113*Inittialize!$F$7+HS!E114*Inittialize!$F$8+HS!E115*Inittialize!$F$9+HS!E116*Inittialize!$F$10+HS!E117*Inittialize!$F$11+HS!E118*Inittialize!$F$12+HS!E141*Inittialize!$F$3)</f>
        <v>-0.65226238668282521</v>
      </c>
      <c r="F108">
        <f>SUM(HS!F110*Inittialize!$F$4+HS!F111*Inittialize!$F$5+HS!F112*Inittialize!$F$6+HS!F113*Inittialize!$F$7+HS!F114*Inittialize!$F$8+HS!F115*Inittialize!$F$9+HS!F116*Inittialize!$F$10+HS!F117*Inittialize!$F$11+HS!F118*Inittialize!$F$12+HS!F141*Inittialize!$F$3)</f>
        <v>-0.65051607184757509</v>
      </c>
      <c r="G108">
        <f>SUM(HS!G110*Inittialize!$F$4+HS!G111*Inittialize!$F$5+HS!G112*Inittialize!$F$6+HS!G113*Inittialize!$F$7+HS!G114*Inittialize!$F$8+HS!G115*Inittialize!$F$9+HS!G116*Inittialize!$F$10+HS!G117*Inittialize!$F$11+HS!G118*Inittialize!$F$12+HS!G141*Inittialize!$F$3)</f>
        <v>-0.64431188412953411</v>
      </c>
      <c r="H108">
        <f>SUM(HS!H110*Inittialize!$F$4+HS!H111*Inittialize!$F$5+HS!H112*Inittialize!$F$6+HS!H113*Inittialize!$F$7+HS!H114*Inittialize!$F$8+HS!H115*Inittialize!$F$9+HS!H116*Inittialize!$F$10+HS!H117*Inittialize!$F$11+HS!H118*Inittialize!$F$12+HS!H141*Inittialize!$F$3)</f>
        <v>-0.51628322192830511</v>
      </c>
      <c r="I108">
        <f>SUM(HS!I110*Inittialize!$F$4+HS!I111*Inittialize!$F$5+HS!I112*Inittialize!$F$6+HS!I113*Inittialize!$F$7+HS!I114*Inittialize!$F$8+HS!I115*Inittialize!$F$9+HS!I116*Inittialize!$F$10+HS!I117*Inittialize!$F$11+HS!I118*Inittialize!$F$12+HS!I141*Inittialize!$F$3)</f>
        <v>-0.54901899374941099</v>
      </c>
      <c r="J108">
        <f>SUM(HS!J110*Inittialize!$F$4+HS!J111*Inittialize!$F$5+HS!J112*Inittialize!$F$6+HS!J113*Inittialize!$F$7+HS!J114*Inittialize!$F$8+HS!J115*Inittialize!$F$9+HS!J116*Inittialize!$F$10+HS!J117*Inittialize!$F$11+HS!J118*Inittialize!$F$12+HS!J141*Inittialize!$F$3)</f>
        <v>-0.58797254265475285</v>
      </c>
      <c r="K108">
        <f>SUM(HS!K110*Inittialize!$F$4+HS!K111*Inittialize!$F$5+HS!K112*Inittialize!$F$6+HS!K113*Inittialize!$F$7+HS!K114*Inittialize!$F$8+HS!K115*Inittialize!$F$9+HS!K116*Inittialize!$F$10+HS!K117*Inittialize!$F$11+HS!K118*Inittialize!$F$12+HS!K141*Inittialize!$F$3)</f>
        <v>-0.63328384702255858</v>
      </c>
    </row>
    <row r="109" spans="1:11" x14ac:dyDescent="0.25">
      <c r="A109">
        <v>6</v>
      </c>
      <c r="B109">
        <f>SUM(HS!B111*Inittialize!$F$4+HS!B112*Inittialize!$F$5+HS!B113*Inittialize!$F$6+HS!B114*Inittialize!$F$7+HS!B115*Inittialize!$F$8+HS!B116*Inittialize!$F$9+HS!B117*Inittialize!$F$10+HS!B118*Inittialize!$F$11+HS!B119*Inittialize!$F$12+HS!B142*Inittialize!$F$3)</f>
        <v>-0.67780484725526791</v>
      </c>
      <c r="C109">
        <f>SUM(HS!C111*Inittialize!$F$4+HS!C112*Inittialize!$F$5+HS!C113*Inittialize!$F$6+HS!C114*Inittialize!$F$7+HS!C115*Inittialize!$F$8+HS!C116*Inittialize!$F$9+HS!C117*Inittialize!$F$10+HS!C118*Inittialize!$F$11+HS!C119*Inittialize!$F$12+HS!C142*Inittialize!$F$3)</f>
        <v>-0.65118323227086761</v>
      </c>
      <c r="D109">
        <f>SUM(HS!D111*Inittialize!$F$4+HS!D112*Inittialize!$F$5+HS!D113*Inittialize!$F$6+HS!D114*Inittialize!$F$7+HS!D115*Inittialize!$F$8+HS!D116*Inittialize!$F$9+HS!D117*Inittialize!$F$10+HS!D118*Inittialize!$F$11+HS!D119*Inittialize!$F$12+HS!D142*Inittialize!$F$3)</f>
        <v>-0.64909810474299945</v>
      </c>
      <c r="E109">
        <f>SUM(HS!E111*Inittialize!$F$4+HS!E112*Inittialize!$F$5+HS!E113*Inittialize!$F$6+HS!E114*Inittialize!$F$7+HS!E115*Inittialize!$F$8+HS!E116*Inittialize!$F$9+HS!E117*Inittialize!$F$10+HS!E118*Inittialize!$F$11+HS!E119*Inittialize!$F$12+HS!E142*Inittialize!$F$3)</f>
        <v>-0.66292687509510151</v>
      </c>
      <c r="F109">
        <f>SUM(HS!F111*Inittialize!$F$4+HS!F112*Inittialize!$F$5+HS!F113*Inittialize!$F$6+HS!F114*Inittialize!$F$7+HS!F115*Inittialize!$F$8+HS!F116*Inittialize!$F$9+HS!F117*Inittialize!$F$10+HS!F118*Inittialize!$F$11+HS!F119*Inittialize!$F$12+HS!F142*Inittialize!$F$3)</f>
        <v>-0.6613324742233252</v>
      </c>
      <c r="G109">
        <f>SUM(HS!G111*Inittialize!$F$4+HS!G112*Inittialize!$F$5+HS!G113*Inittialize!$F$6+HS!G114*Inittialize!$F$7+HS!G115*Inittialize!$F$8+HS!G116*Inittialize!$F$9+HS!G117*Inittialize!$F$10+HS!G118*Inittialize!$F$11+HS!G119*Inittialize!$F$12+HS!G142*Inittialize!$F$3)</f>
        <v>-0.65566123977056312</v>
      </c>
      <c r="H109">
        <f>SUM(HS!H111*Inittialize!$F$4+HS!H112*Inittialize!$F$5+HS!H113*Inittialize!$F$6+HS!H114*Inittialize!$F$7+HS!H115*Inittialize!$F$8+HS!H116*Inittialize!$F$9+HS!H117*Inittialize!$F$10+HS!H118*Inittialize!$F$11+HS!H119*Inittialize!$F$12+HS!H142*Inittialize!$F$3)</f>
        <v>-0.53412528358263123</v>
      </c>
      <c r="I109">
        <f>SUM(HS!I111*Inittialize!$F$4+HS!I112*Inittialize!$F$5+HS!I113*Inittialize!$F$6+HS!I114*Inittialize!$F$7+HS!I115*Inittialize!$F$8+HS!I116*Inittialize!$F$9+HS!I117*Inittialize!$F$10+HS!I118*Inittialize!$F$11+HS!I119*Inittialize!$F$12+HS!I142*Inittialize!$F$3)</f>
        <v>-0.5657286516448633</v>
      </c>
      <c r="J109">
        <f>SUM(HS!J111*Inittialize!$F$4+HS!J112*Inittialize!$F$5+HS!J113*Inittialize!$F$6+HS!J114*Inittialize!$F$7+HS!J115*Inittialize!$F$8+HS!J116*Inittialize!$F$9+HS!J117*Inittialize!$F$10+HS!J118*Inittialize!$F$11+HS!J119*Inittialize!$F$12+HS!J142*Inittialize!$F$3)</f>
        <v>-0.60258608955731263</v>
      </c>
      <c r="K109">
        <f>SUM(HS!K111*Inittialize!$F$4+HS!K112*Inittialize!$F$5+HS!K113*Inittialize!$F$6+HS!K114*Inittialize!$F$7+HS!K115*Inittialize!$F$8+HS!K116*Inittialize!$F$9+HS!K117*Inittialize!$F$10+HS!K118*Inittialize!$F$11+HS!K119*Inittialize!$F$12+HS!K142*Inittialize!$F$3)</f>
        <v>-0.64629383657022199</v>
      </c>
    </row>
    <row r="110" spans="1:11" x14ac:dyDescent="0.25">
      <c r="A110">
        <v>7</v>
      </c>
      <c r="B110">
        <f>SUM(HS!B112*Inittialize!$F$4+HS!B113*Inittialize!$F$5+HS!B114*Inittialize!$F$6+HS!B115*Inittialize!$F$7+HS!B116*Inittialize!$F$8+HS!B117*Inittialize!$F$9+HS!B118*Inittialize!$F$10+HS!B119*Inittialize!$F$11+HS!B120*Inittialize!$F$12+HS!B143*Inittialize!$F$3)</f>
        <v>-0.65408751348945049</v>
      </c>
      <c r="C110">
        <f>SUM(HS!C112*Inittialize!$F$4+HS!C113*Inittialize!$F$5+HS!C114*Inittialize!$F$6+HS!C115*Inittialize!$F$7+HS!C116*Inittialize!$F$8+HS!C117*Inittialize!$F$9+HS!C118*Inittialize!$F$10+HS!C119*Inittialize!$F$11+HS!C120*Inittialize!$F$12+HS!C143*Inittialize!$F$3)</f>
        <v>-0.57459899474076515</v>
      </c>
      <c r="D110">
        <f>SUM(HS!D112*Inittialize!$F$4+HS!D113*Inittialize!$F$5+HS!D114*Inittialize!$F$6+HS!D115*Inittialize!$F$7+HS!D116*Inittialize!$F$8+HS!D117*Inittialize!$F$9+HS!D118*Inittialize!$F$10+HS!D119*Inittialize!$F$11+HS!D120*Inittialize!$F$12+HS!D143*Inittialize!$F$3)</f>
        <v>-0.56785808138444083</v>
      </c>
      <c r="E110">
        <f>SUM(HS!E112*Inittialize!$F$4+HS!E113*Inittialize!$F$5+HS!E114*Inittialize!$F$6+HS!E115*Inittialize!$F$7+HS!E116*Inittialize!$F$8+HS!E117*Inittialize!$F$9+HS!E118*Inittialize!$F$10+HS!E119*Inittialize!$F$11+HS!E120*Inittialize!$F$12+HS!E143*Inittialize!$F$3)</f>
        <v>-0.57497300528939332</v>
      </c>
      <c r="F110">
        <f>SUM(HS!F112*Inittialize!$F$4+HS!F113*Inittialize!$F$5+HS!F114*Inittialize!$F$6+HS!F115*Inittialize!$F$7+HS!F116*Inittialize!$F$8+HS!F117*Inittialize!$F$9+HS!F118*Inittialize!$F$10+HS!F119*Inittialize!$F$11+HS!F120*Inittialize!$F$12+HS!F143*Inittialize!$F$3)</f>
        <v>-0.56922223373423586</v>
      </c>
      <c r="G110">
        <f>SUM(HS!G112*Inittialize!$F$4+HS!G113*Inittialize!$F$5+HS!G114*Inittialize!$F$6+HS!G115*Inittialize!$F$7+HS!G116*Inittialize!$F$8+HS!G117*Inittialize!$F$9+HS!G118*Inittialize!$F$10+HS!G119*Inittialize!$F$11+HS!G120*Inittialize!$F$12+HS!G143*Inittialize!$F$3)</f>
        <v>-0.54851117635997992</v>
      </c>
      <c r="H110">
        <f>SUM(HS!H112*Inittialize!$F$4+HS!H113*Inittialize!$F$5+HS!H114*Inittialize!$F$6+HS!H115*Inittialize!$F$7+HS!H116*Inittialize!$F$8+HS!H117*Inittialize!$F$9+HS!H118*Inittialize!$F$10+HS!H119*Inittialize!$F$11+HS!H120*Inittialize!$F$12+HS!H143*Inittialize!$F$3)</f>
        <v>-0.44806397377899709</v>
      </c>
      <c r="I110">
        <f>SUM(HS!I112*Inittialize!$F$4+HS!I113*Inittialize!$F$5+HS!I114*Inittialize!$F$6+HS!I115*Inittialize!$F$7+HS!I116*Inittialize!$F$8+HS!I117*Inittialize!$F$9+HS!I118*Inittialize!$F$10+HS!I119*Inittialize!$F$11+HS!I120*Inittialize!$F$12+HS!I143*Inittialize!$F$3)</f>
        <v>-0.54649948645992685</v>
      </c>
      <c r="J110">
        <f>SUM(HS!J112*Inittialize!$F$4+HS!J113*Inittialize!$F$5+HS!J114*Inittialize!$F$6+HS!J115*Inittialize!$F$7+HS!J116*Inittialize!$F$8+HS!J117*Inittialize!$F$9+HS!J118*Inittialize!$F$10+HS!J119*Inittialize!$F$11+HS!J120*Inittialize!$F$12+HS!J143*Inittialize!$F$3)</f>
        <v>-0.59178605557427866</v>
      </c>
      <c r="K110">
        <f>SUM(HS!K112*Inittialize!$F$4+HS!K113*Inittialize!$F$5+HS!K114*Inittialize!$F$6+HS!K115*Inittialize!$F$7+HS!K116*Inittialize!$F$8+HS!K117*Inittialize!$F$9+HS!K118*Inittialize!$F$10+HS!K119*Inittialize!$F$11+HS!K120*Inittialize!$F$12+HS!K143*Inittialize!$F$3)</f>
        <v>-0.63228864704315768</v>
      </c>
    </row>
    <row r="111" spans="1:11" x14ac:dyDescent="0.25">
      <c r="A111">
        <v>8</v>
      </c>
      <c r="B111">
        <f>SUM(HS!B113*Inittialize!$F$4+HS!B114*Inittialize!$F$5+HS!B115*Inittialize!$F$6+HS!B116*Inittialize!$F$7+HS!B117*Inittialize!$F$8+HS!B118*Inittialize!$F$9+HS!B119*Inittialize!$F$10+HS!B120*Inittialize!$F$11+HS!B121*Inittialize!$F$12+HS!B144*Inittialize!$F$3)</f>
        <v>-0.61870368335035075</v>
      </c>
      <c r="C111">
        <f>SUM(HS!C113*Inittialize!$F$4+HS!C114*Inittialize!$F$5+HS!C115*Inittialize!$F$6+HS!C116*Inittialize!$F$7+HS!C117*Inittialize!$F$8+HS!C118*Inittialize!$F$9+HS!C119*Inittialize!$F$10+HS!C120*Inittialize!$F$11+HS!C121*Inittialize!$F$12+HS!C144*Inittialize!$F$3)</f>
        <v>-0.52570125482952001</v>
      </c>
      <c r="D111">
        <f>SUM(HS!D113*Inittialize!$F$4+HS!D114*Inittialize!$F$5+HS!D115*Inittialize!$F$6+HS!D116*Inittialize!$F$7+HS!D117*Inittialize!$F$8+HS!D118*Inittialize!$F$9+HS!D119*Inittialize!$F$10+HS!D120*Inittialize!$F$11+HS!D121*Inittialize!$F$12+HS!D144*Inittialize!$F$3)</f>
        <v>-0.51982063212531804</v>
      </c>
      <c r="E111">
        <f>SUM(HS!E113*Inittialize!$F$4+HS!E114*Inittialize!$F$5+HS!E115*Inittialize!$F$6+HS!E116*Inittialize!$F$7+HS!E117*Inittialize!$F$8+HS!E118*Inittialize!$F$9+HS!E119*Inittialize!$F$10+HS!E120*Inittialize!$F$11+HS!E121*Inittialize!$F$12+HS!E144*Inittialize!$F$3)</f>
        <v>-0.52686965809573971</v>
      </c>
      <c r="F111">
        <f>SUM(HS!F113*Inittialize!$F$4+HS!F114*Inittialize!$F$5+HS!F115*Inittialize!$F$6+HS!F116*Inittialize!$F$7+HS!F117*Inittialize!$F$8+HS!F118*Inittialize!$F$9+HS!F119*Inittialize!$F$10+HS!F120*Inittialize!$F$11+HS!F121*Inittialize!$F$12+HS!F144*Inittialize!$F$3)</f>
        <v>-0.52180592231171319</v>
      </c>
      <c r="G111">
        <f>SUM(HS!G113*Inittialize!$F$4+HS!G114*Inittialize!$F$5+HS!G115*Inittialize!$F$6+HS!G116*Inittialize!$F$7+HS!G117*Inittialize!$F$8+HS!G118*Inittialize!$F$9+HS!G119*Inittialize!$F$10+HS!G120*Inittialize!$F$11+HS!G121*Inittialize!$F$12+HS!G144*Inittialize!$F$3)</f>
        <v>-0.50419996892272845</v>
      </c>
      <c r="H111">
        <f>SUM(HS!H113*Inittialize!$F$4+HS!H114*Inittialize!$F$5+HS!H115*Inittialize!$F$6+HS!H116*Inittialize!$F$7+HS!H117*Inittialize!$F$8+HS!H118*Inittialize!$F$9+HS!H119*Inittialize!$F$10+HS!H120*Inittialize!$F$11+HS!H121*Inittialize!$F$12+HS!H144*Inittialize!$F$3)</f>
        <v>-0.40009338241588083</v>
      </c>
      <c r="I111">
        <f>SUM(HS!I113*Inittialize!$F$4+HS!I114*Inittialize!$F$5+HS!I115*Inittialize!$F$6+HS!I116*Inittialize!$F$7+HS!I117*Inittialize!$F$8+HS!I118*Inittialize!$F$9+HS!I119*Inittialize!$F$10+HS!I120*Inittialize!$F$11+HS!I121*Inittialize!$F$12+HS!I144*Inittialize!$F$3)</f>
        <v>-0.44404302315822308</v>
      </c>
      <c r="J111">
        <f>SUM(HS!J113*Inittialize!$F$4+HS!J114*Inittialize!$F$5+HS!J115*Inittialize!$F$6+HS!J116*Inittialize!$F$7+HS!J117*Inittialize!$F$8+HS!J118*Inittialize!$F$9+HS!J119*Inittialize!$F$10+HS!J120*Inittialize!$F$11+HS!J121*Inittialize!$F$12+HS!J144*Inittialize!$F$3)</f>
        <v>-0.54699786561582064</v>
      </c>
      <c r="K111">
        <f>SUM(HS!K113*Inittialize!$F$4+HS!K114*Inittialize!$F$5+HS!K115*Inittialize!$F$6+HS!K116*Inittialize!$F$7+HS!K117*Inittialize!$F$8+HS!K118*Inittialize!$F$9+HS!K119*Inittialize!$F$10+HS!K120*Inittialize!$F$11+HS!K121*Inittialize!$F$12+HS!K144*Inittialize!$F$3)</f>
        <v>-0.60080448007436693</v>
      </c>
    </row>
    <row r="112" spans="1:11" x14ac:dyDescent="0.25">
      <c r="A112">
        <v>9</v>
      </c>
      <c r="B112">
        <f>SUM(HS!B114*Inittialize!$F$4+HS!B115*Inittialize!$F$5+HS!B116*Inittialize!$F$6+HS!B117*Inittialize!$F$7+HS!B118*Inittialize!$F$8+HS!B119*Inittialize!$F$9+HS!B120*Inittialize!$F$10+HS!B121*Inittialize!$F$11+HS!B122*Inittialize!$F$12+HS!B145*Inittialize!$F$3)</f>
        <v>-0.57933468405491317</v>
      </c>
      <c r="C112">
        <f>SUM(HS!C114*Inittialize!$F$4+HS!C115*Inittialize!$F$5+HS!C116*Inittialize!$F$6+HS!C117*Inittialize!$F$7+HS!C118*Inittialize!$F$8+HS!C119*Inittialize!$F$9+HS!C120*Inittialize!$F$10+HS!C121*Inittialize!$F$11+HS!C122*Inittialize!$F$12+HS!C145*Inittialize!$F$3)</f>
        <v>-0.47296850799930379</v>
      </c>
      <c r="D112">
        <f>SUM(HS!D114*Inittialize!$F$4+HS!D115*Inittialize!$F$5+HS!D116*Inittialize!$F$6+HS!D117*Inittialize!$F$7+HS!D118*Inittialize!$F$8+HS!D119*Inittialize!$F$9+HS!D120*Inittialize!$F$10+HS!D121*Inittialize!$F$11+HS!D122*Inittialize!$F$12+HS!D145*Inittialize!$F$3)</f>
        <v>-0.46806812405463022</v>
      </c>
      <c r="E112">
        <f>SUM(HS!E114*Inittialize!$F$4+HS!E115*Inittialize!$F$5+HS!E116*Inittialize!$F$6+HS!E117*Inittialize!$F$7+HS!E118*Inittialize!$F$8+HS!E119*Inittialize!$F$9+HS!E120*Inittialize!$F$10+HS!E121*Inittialize!$F$11+HS!E122*Inittialize!$F$12+HS!E145*Inittialize!$F$3)</f>
        <v>-0.47524662105573579</v>
      </c>
      <c r="F112">
        <f>SUM(HS!F114*Inittialize!$F$4+HS!F115*Inittialize!$F$5+HS!F116*Inittialize!$F$6+HS!F117*Inittialize!$F$7+HS!F118*Inittialize!$F$8+HS!F119*Inittialize!$F$9+HS!F120*Inittialize!$F$10+HS!F121*Inittialize!$F$11+HS!F122*Inittialize!$F$12+HS!F145*Inittialize!$F$3)</f>
        <v>-0.47105232864362206</v>
      </c>
      <c r="G112">
        <f>SUM(HS!G114*Inittialize!$F$4+HS!G115*Inittialize!$F$5+HS!G116*Inittialize!$F$6+HS!G117*Inittialize!$F$7+HS!G118*Inittialize!$F$8+HS!G119*Inittialize!$F$9+HS!G120*Inittialize!$F$10+HS!G121*Inittialize!$F$11+HS!G122*Inittialize!$F$12+HS!G145*Inittialize!$F$3)</f>
        <v>-0.45612413374487487</v>
      </c>
      <c r="H112">
        <f>SUM(HS!H114*Inittialize!$F$4+HS!H115*Inittialize!$F$5+HS!H116*Inittialize!$F$6+HS!H117*Inittialize!$F$7+HS!H118*Inittialize!$F$8+HS!H119*Inittialize!$F$9+HS!H120*Inittialize!$F$10+HS!H121*Inittialize!$F$11+HS!H122*Inittialize!$F$12+HS!H145*Inittialize!$F$3)</f>
        <v>-0.36292586807283833</v>
      </c>
      <c r="I112">
        <f>SUM(HS!I114*Inittialize!$F$4+HS!I115*Inittialize!$F$5+HS!I116*Inittialize!$F$6+HS!I117*Inittialize!$F$7+HS!I118*Inittialize!$F$8+HS!I119*Inittialize!$F$9+HS!I120*Inittialize!$F$10+HS!I121*Inittialize!$F$11+HS!I122*Inittialize!$F$12+HS!I145*Inittialize!$F$3)</f>
        <v>-0.39271659089901562</v>
      </c>
      <c r="J112">
        <f>SUM(HS!J114*Inittialize!$F$4+HS!J115*Inittialize!$F$5+HS!J116*Inittialize!$F$6+HS!J117*Inittialize!$F$7+HS!J118*Inittialize!$F$8+HS!J119*Inittialize!$F$9+HS!J120*Inittialize!$F$10+HS!J121*Inittialize!$F$11+HS!J122*Inittialize!$F$12+HS!J145*Inittialize!$F$3)</f>
        <v>-0.44112297012360069</v>
      </c>
      <c r="K112">
        <f>SUM(HS!K114*Inittialize!$F$4+HS!K115*Inittialize!$F$5+HS!K116*Inittialize!$F$6+HS!K117*Inittialize!$F$7+HS!K118*Inittialize!$F$8+HS!K119*Inittialize!$F$9+HS!K120*Inittialize!$F$10+HS!K121*Inittialize!$F$11+HS!K122*Inittialize!$F$12+HS!K145*Inittialize!$F$3)</f>
        <v>-0.54988410919942199</v>
      </c>
    </row>
    <row r="113" spans="1:11" x14ac:dyDescent="0.25">
      <c r="A113">
        <v>10</v>
      </c>
      <c r="B113">
        <f>SUM(HS!B115*Inittialize!$F$4+HS!B116*Inittialize!$F$5+HS!B117*Inittialize!$F$6+HS!B118*Inittialize!$F$7+HS!B119*Inittialize!$F$8+HS!B120*Inittialize!$F$9+HS!B121*Inittialize!$F$10+HS!B122*Inittialize!$F$11+HS!B123*Inittialize!$F$12+HS!B146*Inittialize!$F$3)</f>
        <v>-0.51971754456469177</v>
      </c>
      <c r="C113">
        <f>SUM(HS!C115*Inittialize!$F$4+HS!C116*Inittialize!$F$5+HS!C117*Inittialize!$F$6+HS!C118*Inittialize!$F$7+HS!C119*Inittialize!$F$8+HS!C120*Inittialize!$F$9+HS!C121*Inittialize!$F$10+HS!C122*Inittialize!$F$11+HS!C123*Inittialize!$F$12+HS!C146*Inittialize!$F$3)</f>
        <v>-0.41455289302374626</v>
      </c>
      <c r="D113">
        <f>SUM(HS!D115*Inittialize!$F$4+HS!D116*Inittialize!$F$5+HS!D117*Inittialize!$F$6+HS!D118*Inittialize!$F$7+HS!D119*Inittialize!$F$8+HS!D120*Inittialize!$F$9+HS!D121*Inittialize!$F$10+HS!D122*Inittialize!$F$11+HS!D123*Inittialize!$F$12+HS!D146*Inittialize!$F$3)</f>
        <v>-0.41074063571208014</v>
      </c>
      <c r="E113">
        <f>SUM(HS!E115*Inittialize!$F$4+HS!E116*Inittialize!$F$5+HS!E117*Inittialize!$F$6+HS!E118*Inittialize!$F$7+HS!E119*Inittialize!$F$8+HS!E120*Inittialize!$F$9+HS!E121*Inittialize!$F$10+HS!E122*Inittialize!$F$11+HS!E123*Inittialize!$F$12+HS!E146*Inittialize!$F$3)</f>
        <v>-0.4181729491437069</v>
      </c>
      <c r="F113">
        <f>SUM(HS!F115*Inittialize!$F$4+HS!F116*Inittialize!$F$5+HS!F117*Inittialize!$F$6+HS!F118*Inittialize!$F$7+HS!F119*Inittialize!$F$8+HS!F120*Inittialize!$F$9+HS!F121*Inittialize!$F$10+HS!F122*Inittialize!$F$11+HS!F123*Inittialize!$F$12+HS!F146*Inittialize!$F$3)</f>
        <v>-0.41494401934743752</v>
      </c>
      <c r="G113">
        <f>SUM(HS!G115*Inittialize!$F$4+HS!G116*Inittialize!$F$5+HS!G117*Inittialize!$F$6+HS!G118*Inittialize!$F$7+HS!G119*Inittialize!$F$8+HS!G120*Inittialize!$F$9+HS!G121*Inittialize!$F$10+HS!G122*Inittialize!$F$11+HS!G123*Inittialize!$F$12+HS!G146*Inittialize!$F$3)</f>
        <v>-0.40334937685888633</v>
      </c>
      <c r="H113">
        <f>SUM(HS!H115*Inittialize!$F$4+HS!H116*Inittialize!$F$5+HS!H117*Inittialize!$F$6+HS!H118*Inittialize!$F$7+HS!H119*Inittialize!$F$8+HS!H120*Inittialize!$F$9+HS!H121*Inittialize!$F$10+HS!H122*Inittialize!$F$11+HS!H123*Inittialize!$F$12+HS!H146*Inittialize!$F$3)</f>
        <v>-0.3213752943194127</v>
      </c>
      <c r="I113">
        <f>SUM(HS!I115*Inittialize!$F$4+HS!I116*Inittialize!$F$5+HS!I117*Inittialize!$F$6+HS!I118*Inittialize!$F$7+HS!I119*Inittialize!$F$8+HS!I120*Inittialize!$F$9+HS!I121*Inittialize!$F$10+HS!I122*Inittialize!$F$11+HS!I123*Inittialize!$F$12+HS!I146*Inittialize!$F$3)</f>
        <v>-0.35093893283822203</v>
      </c>
      <c r="J113">
        <f>SUM(HS!J115*Inittialize!$F$4+HS!J116*Inittialize!$F$5+HS!J117*Inittialize!$F$6+HS!J118*Inittialize!$F$7+HS!J119*Inittialize!$F$8+HS!J120*Inittialize!$F$9+HS!J121*Inittialize!$F$10+HS!J122*Inittialize!$F$11+HS!J123*Inittialize!$F$12+HS!J146*Inittialize!$F$3)</f>
        <v>-0.38490346848624718</v>
      </c>
      <c r="K113">
        <f>SUM(HS!K115*Inittialize!$F$4+HS!K116*Inittialize!$F$5+HS!K117*Inittialize!$F$6+HS!K118*Inittialize!$F$7+HS!K119*Inittialize!$F$8+HS!K120*Inittialize!$F$9+HS!K121*Inittialize!$F$10+HS!K122*Inittialize!$F$11+HS!K123*Inittialize!$F$12+HS!K146*Inittialize!$F$3)</f>
        <v>-0.4391161443290561</v>
      </c>
    </row>
    <row r="114" spans="1:11" x14ac:dyDescent="0.25">
      <c r="A114">
        <v>11</v>
      </c>
      <c r="B114">
        <f>SUM(HS!B116*Inittialize!$F$4+HS!B117*Inittialize!$F$5+HS!B118*Inittialize!$F$6+HS!B119*Inittialize!$F$7+HS!B120*Inittialize!$F$8+HS!B121*Inittialize!$F$9+HS!B122*Inittialize!$F$10+HS!B123*Inittialize!$F$11+HS!B124*Inittialize!$F$12+HS!B147*Inittialize!$F$3)</f>
        <v>-0.44074979780503526</v>
      </c>
      <c r="C114">
        <f>SUM(HS!C116*Inittialize!$F$4+HS!C117*Inittialize!$F$5+HS!C118*Inittialize!$F$6+HS!C119*Inittialize!$F$7+HS!C120*Inittialize!$F$8+HS!C121*Inittialize!$F$9+HS!C122*Inittialize!$F$10+HS!C123*Inittialize!$F$11+HS!C124*Inittialize!$F$12+HS!C147*Inittialize!$F$3)</f>
        <v>-0.38732362736852477</v>
      </c>
      <c r="D114">
        <f>SUM(HS!D116*Inittialize!$F$4+HS!D117*Inittialize!$F$5+HS!D118*Inittialize!$F$6+HS!D119*Inittialize!$F$7+HS!D120*Inittialize!$F$8+HS!D121*Inittialize!$F$9+HS!D122*Inittialize!$F$10+HS!D123*Inittialize!$F$11+HS!D124*Inittialize!$F$12+HS!D147*Inittialize!$F$3)</f>
        <v>-0.38427148739709915</v>
      </c>
      <c r="E114">
        <f>SUM(HS!E116*Inittialize!$F$4+HS!E117*Inittialize!$F$5+HS!E118*Inittialize!$F$6+HS!E119*Inittialize!$F$7+HS!E120*Inittialize!$F$8+HS!E121*Inittialize!$F$9+HS!E122*Inittialize!$F$10+HS!E123*Inittialize!$F$11+HS!E124*Inittialize!$F$12+HS!E147*Inittialize!$F$3)</f>
        <v>-0.39250386290507289</v>
      </c>
      <c r="F114">
        <f>SUM(HS!F116*Inittialize!$F$4+HS!F117*Inittialize!$F$5+HS!F118*Inittialize!$F$6+HS!F119*Inittialize!$F$7+HS!F120*Inittialize!$F$8+HS!F121*Inittialize!$F$9+HS!F122*Inittialize!$F$10+HS!F123*Inittialize!$F$11+HS!F124*Inittialize!$F$12+HS!F147*Inittialize!$F$3)</f>
        <v>-0.38996413317711753</v>
      </c>
      <c r="G114">
        <f>SUM(HS!G116*Inittialize!$F$4+HS!G117*Inittialize!$F$5+HS!G118*Inittialize!$F$6+HS!G119*Inittialize!$F$7+HS!G120*Inittialize!$F$8+HS!G121*Inittialize!$F$9+HS!G122*Inittialize!$F$10+HS!G123*Inittialize!$F$11+HS!G124*Inittialize!$F$12+HS!G147*Inittialize!$F$3)</f>
        <v>-0.38092708697640476</v>
      </c>
      <c r="H114">
        <f>SUM(HS!H116*Inittialize!$F$4+HS!H117*Inittialize!$F$5+HS!H118*Inittialize!$F$6+HS!H119*Inittialize!$F$7+HS!H120*Inittialize!$F$8+HS!H121*Inittialize!$F$9+HS!H122*Inittialize!$F$10+HS!H123*Inittialize!$F$11+HS!H124*Inittialize!$F$12+HS!H147*Inittialize!$F$3)</f>
        <v>-0.30428136261891797</v>
      </c>
      <c r="I114">
        <f>SUM(HS!I116*Inittialize!$F$4+HS!I117*Inittialize!$F$5+HS!I118*Inittialize!$F$6+HS!I119*Inittialize!$F$7+HS!I120*Inittialize!$F$8+HS!I121*Inittialize!$F$9+HS!I122*Inittialize!$F$10+HS!I123*Inittialize!$F$11+HS!I124*Inittialize!$F$12+HS!I147*Inittialize!$F$3)</f>
        <v>-0.33492471434221421</v>
      </c>
      <c r="J114">
        <f>SUM(HS!J116*Inittialize!$F$4+HS!J117*Inittialize!$F$5+HS!J118*Inittialize!$F$6+HS!J119*Inittialize!$F$7+HS!J120*Inittialize!$F$8+HS!J121*Inittialize!$F$9+HS!J122*Inittialize!$F$10+HS!J123*Inittialize!$F$11+HS!J124*Inittialize!$F$12+HS!J147*Inittialize!$F$3)</f>
        <v>-0.37086719682791891</v>
      </c>
      <c r="K114">
        <f>SUM(HS!K116*Inittialize!$F$4+HS!K117*Inittialize!$F$5+HS!K118*Inittialize!$F$6+HS!K119*Inittialize!$F$7+HS!K120*Inittialize!$F$8+HS!K121*Inittialize!$F$9+HS!K122*Inittialize!$F$10+HS!K123*Inittialize!$F$11+HS!K124*Inittialize!$F$12+HS!K147*Inittialize!$F$3)</f>
        <v>-0.41340283543922207</v>
      </c>
    </row>
    <row r="115" spans="1:11" x14ac:dyDescent="0.25">
      <c r="A115">
        <v>12</v>
      </c>
      <c r="B115">
        <f>SUM(HS!B117*Inittialize!$F$4+HS!B118*Inittialize!$F$5+HS!B119*Inittialize!$F$6+HS!B120*Inittialize!$F$7+HS!B121*Inittialize!$F$8+HS!B122*Inittialize!$F$9+HS!B123*Inittialize!$F$10+HS!B124*Inittialize!$F$11+HS!B125*Inittialize!$F$12+HS!B148*Inittialize!$F$3)</f>
        <v>-0.69498195510467564</v>
      </c>
      <c r="C115">
        <f>SUM(HS!C117*Inittialize!$F$4+HS!C118*Inittialize!$F$5+HS!C119*Inittialize!$F$6+HS!C120*Inittialize!$F$7+HS!C121*Inittialize!$F$8+HS!C122*Inittialize!$F$9+HS!C123*Inittialize!$F$10+HS!C124*Inittialize!$F$11+HS!C125*Inittialize!$F$12+HS!C148*Inittialize!$F$3)</f>
        <v>-0.64537193969934437</v>
      </c>
      <c r="D115">
        <f>SUM(HS!D117*Inittialize!$F$4+HS!D118*Inittialize!$F$5+HS!D119*Inittialize!$F$6+HS!D120*Inittialize!$F$7+HS!D121*Inittialize!$F$8+HS!D122*Inittialize!$F$9+HS!D123*Inittialize!$F$10+HS!D124*Inittialize!$F$11+HS!D125*Inittialize!$F$12+HS!D148*Inittialize!$F$3)</f>
        <v>-0.64253780972587782</v>
      </c>
      <c r="E115">
        <f>SUM(HS!E117*Inittialize!$F$4+HS!E118*Inittialize!$F$5+HS!E119*Inittialize!$F$6+HS!E120*Inittialize!$F$7+HS!E121*Inittialize!$F$8+HS!E122*Inittialize!$F$9+HS!E123*Inittialize!$F$10+HS!E124*Inittialize!$F$11+HS!E125*Inittialize!$F$12+HS!E148*Inittialize!$F$3)</f>
        <v>-0.63958917649104974</v>
      </c>
      <c r="F115">
        <f>SUM(HS!F117*Inittialize!$F$4+HS!F118*Inittialize!$F$5+HS!F119*Inittialize!$F$6+HS!F120*Inittialize!$F$7+HS!F121*Inittialize!$F$8+HS!F122*Inittialize!$F$9+HS!F123*Inittialize!$F$10+HS!F124*Inittialize!$F$11+HS!F125*Inittialize!$F$12+HS!F148*Inittialize!$F$3)</f>
        <v>-0.63704944676309438</v>
      </c>
      <c r="G115">
        <f>SUM(HS!G117*Inittialize!$F$4+HS!G118*Inittialize!$F$5+HS!G119*Inittialize!$F$6+HS!G120*Inittialize!$F$7+HS!G121*Inittialize!$F$8+HS!G122*Inittialize!$F$9+HS!G123*Inittialize!$F$10+HS!G124*Inittialize!$F$11+HS!G125*Inittialize!$F$12+HS!G148*Inittialize!$F$3)</f>
        <v>-0.62801240056238161</v>
      </c>
      <c r="H115">
        <f>SUM(HS!H117*Inittialize!$F$4+HS!H118*Inittialize!$F$5+HS!H119*Inittialize!$F$6+HS!H120*Inittialize!$F$7+HS!H121*Inittialize!$F$8+HS!H122*Inittialize!$F$9+HS!H123*Inittialize!$F$10+HS!H124*Inittialize!$F$11+HS!H125*Inittialize!$F$12+HS!H148*Inittialize!$F$3)</f>
        <v>-0.56826126528899534</v>
      </c>
      <c r="I115">
        <f>SUM(HS!I117*Inittialize!$F$4+HS!I118*Inittialize!$F$5+HS!I119*Inittialize!$F$6+HS!I120*Inittialize!$F$7+HS!I121*Inittialize!$F$8+HS!I122*Inittialize!$F$9+HS!I123*Inittialize!$F$10+HS!I124*Inittialize!$F$11+HS!I125*Inittialize!$F$12+HS!I148*Inittialize!$F$3)</f>
        <v>-0.59671580617491327</v>
      </c>
      <c r="J115">
        <f>SUM(HS!J117*Inittialize!$F$4+HS!J118*Inittialize!$F$5+HS!J119*Inittialize!$F$6+HS!J120*Inittialize!$F$7+HS!J121*Inittialize!$F$8+HS!J122*Inittialize!$F$9+HS!J123*Inittialize!$F$10+HS!J124*Inittialize!$F$11+HS!J125*Inittialize!$F$12+HS!J148*Inittialize!$F$3)</f>
        <v>-0.63009096848306756</v>
      </c>
      <c r="K115">
        <f>SUM(HS!K117*Inittialize!$F$4+HS!K118*Inittialize!$F$5+HS!K119*Inittialize!$F$6+HS!K120*Inittialize!$F$7+HS!K121*Inittialize!$F$8+HS!K122*Inittialize!$F$9+HS!K123*Inittialize!$F$10+HS!K124*Inittialize!$F$11+HS!K125*Inittialize!$F$12+HS!K148*Inittialize!$F$3)</f>
        <v>-0.66958834719356342</v>
      </c>
    </row>
    <row r="116" spans="1:11" x14ac:dyDescent="0.25">
      <c r="A116">
        <v>13</v>
      </c>
      <c r="B116">
        <f>SUM(HS!B118*Inittialize!$F$4+HS!B119*Inittialize!$F$5+HS!B120*Inittialize!$F$6+HS!B121*Inittialize!$F$7+HS!B122*Inittialize!$F$8+HS!B123*Inittialize!$F$9+HS!B124*Inittialize!$F$10+HS!B125*Inittialize!$F$11+HS!B126*Inittialize!$F$12+HS!B149*Inittialize!$F$3)</f>
        <v>-0.71676895831148446</v>
      </c>
      <c r="C116">
        <f>SUM(HS!C118*Inittialize!$F$4+HS!C119*Inittialize!$F$5+HS!C120*Inittialize!$F$6+HS!C121*Inittialize!$F$7+HS!C122*Inittialize!$F$8+HS!C123*Inittialize!$F$9+HS!C124*Inittialize!$F$10+HS!C125*Inittialize!$F$11+HS!C126*Inittialize!$F$12+HS!C149*Inittialize!$F$3)</f>
        <v>-0.66168802251609049</v>
      </c>
      <c r="D116">
        <f>SUM(HS!D118*Inittialize!$F$4+HS!D119*Inittialize!$F$5+HS!D120*Inittialize!$F$6+HS!D121*Inittialize!$F$7+HS!D122*Inittialize!$F$8+HS!D123*Inittialize!$F$9+HS!D124*Inittialize!$F$10+HS!D125*Inittialize!$F$11+HS!D126*Inittialize!$F$12+HS!D149*Inittialize!$F$3)</f>
        <v>-0.65885389254262394</v>
      </c>
      <c r="E116">
        <f>SUM(HS!E118*Inittialize!$F$4+HS!E119*Inittialize!$F$5+HS!E120*Inittialize!$F$6+HS!E121*Inittialize!$F$7+HS!E122*Inittialize!$F$8+HS!E123*Inittialize!$F$9+HS!E124*Inittialize!$F$10+HS!E125*Inittialize!$F$11+HS!E126*Inittialize!$F$12+HS!E149*Inittialize!$F$3)</f>
        <v>-0.65590525930779586</v>
      </c>
      <c r="F116">
        <f>SUM(HS!F118*Inittialize!$F$4+HS!F119*Inittialize!$F$5+HS!F120*Inittialize!$F$6+HS!F121*Inittialize!$F$7+HS!F122*Inittialize!$F$8+HS!F123*Inittialize!$F$9+HS!F124*Inittialize!$F$10+HS!F125*Inittialize!$F$11+HS!F126*Inittialize!$F$12+HS!F149*Inittialize!$F$3)</f>
        <v>-0.65336552957984051</v>
      </c>
      <c r="G116">
        <f>SUM(HS!G118*Inittialize!$F$4+HS!G119*Inittialize!$F$5+HS!G120*Inittialize!$F$6+HS!G121*Inittialize!$F$7+HS!G122*Inittialize!$F$8+HS!G123*Inittialize!$F$9+HS!G124*Inittialize!$F$10+HS!G125*Inittialize!$F$11+HS!G126*Inittialize!$F$12+HS!G149*Inittialize!$F$3)</f>
        <v>-0.64432848337912774</v>
      </c>
      <c r="H116">
        <f>SUM(HS!H118*Inittialize!$F$4+HS!H119*Inittialize!$F$5+HS!H120*Inittialize!$F$6+HS!H121*Inittialize!$F$7+HS!H122*Inittialize!$F$8+HS!H123*Inittialize!$F$9+HS!H124*Inittialize!$F$10+HS!H125*Inittialize!$F$11+HS!H126*Inittialize!$F$12+HS!H149*Inittialize!$F$3)</f>
        <v>-0.59909974633978136</v>
      </c>
      <c r="I116">
        <f>SUM(HS!I118*Inittialize!$F$4+HS!I119*Inittialize!$F$5+HS!I120*Inittialize!$F$6+HS!I121*Inittialize!$F$7+HS!I122*Inittialize!$F$8+HS!I123*Inittialize!$F$9+HS!I124*Inittialize!$F$10+HS!I125*Inittialize!$F$11+HS!I126*Inittialize!$F$12+HS!I149*Inittialize!$F$3)</f>
        <v>-0.62552182001956225</v>
      </c>
      <c r="J116">
        <f>SUM(HS!J118*Inittialize!$F$4+HS!J119*Inittialize!$F$5+HS!J120*Inittialize!$F$6+HS!J121*Inittialize!$F$7+HS!J122*Inittialize!$F$8+HS!J123*Inittialize!$F$9+HS!J124*Inittialize!$F$10+HS!J125*Inittialize!$F$11+HS!J126*Inittialize!$F$12+HS!J149*Inittialize!$F$3)</f>
        <v>-0.65651304216284845</v>
      </c>
      <c r="K116">
        <f>SUM(HS!K118*Inittialize!$F$4+HS!K119*Inittialize!$F$5+HS!K120*Inittialize!$F$6+HS!K121*Inittialize!$F$7+HS!K122*Inittialize!$F$8+HS!K123*Inittialize!$F$9+HS!K124*Inittialize!$F$10+HS!K125*Inittialize!$F$11+HS!K126*Inittialize!$F$12+HS!K149*Inittialize!$F$3)</f>
        <v>-0.69318917953688031</v>
      </c>
    </row>
    <row r="117" spans="1:11" x14ac:dyDescent="0.25">
      <c r="A117">
        <v>14</v>
      </c>
      <c r="B117">
        <f>SUM(HS!B119*Inittialize!$F$4+HS!B120*Inittialize!$F$5+HS!B121*Inittialize!$F$6+HS!B122*Inittialize!$F$7+HS!B123*Inittialize!$F$8+HS!B124*Inittialize!$F$9+HS!B125*Inittialize!$F$10+HS!B126*Inittialize!$F$11+HS!B127*Inittialize!$F$12+HS!B150*Inittialize!$F$3)</f>
        <v>-0.73699974700352133</v>
      </c>
      <c r="C117">
        <f>SUM(HS!C119*Inittialize!$F$4+HS!C120*Inittialize!$F$5+HS!C121*Inittialize!$F$6+HS!C122*Inittialize!$F$7+HS!C123*Inittialize!$F$8+HS!C124*Inittialize!$F$9+HS!C125*Inittialize!$F$10+HS!C126*Inittialize!$F$11+HS!C127*Inittialize!$F$12+HS!C150*Inittialize!$F$3)</f>
        <v>-0.67800410533283662</v>
      </c>
      <c r="D117">
        <f>SUM(HS!D119*Inittialize!$F$4+HS!D120*Inittialize!$F$5+HS!D121*Inittialize!$F$6+HS!D122*Inittialize!$F$7+HS!D123*Inittialize!$F$8+HS!D124*Inittialize!$F$9+HS!D125*Inittialize!$F$10+HS!D126*Inittialize!$F$11+HS!D127*Inittialize!$F$12+HS!D150*Inittialize!$F$3)</f>
        <v>-0.67516997535936996</v>
      </c>
      <c r="E117">
        <f>SUM(HS!E119*Inittialize!$F$4+HS!E120*Inittialize!$F$5+HS!E121*Inittialize!$F$6+HS!E122*Inittialize!$F$7+HS!E123*Inittialize!$F$8+HS!E124*Inittialize!$F$9+HS!E125*Inittialize!$F$10+HS!E126*Inittialize!$F$11+HS!E127*Inittialize!$F$12+HS!E150*Inittialize!$F$3)</f>
        <v>-0.67222134212454199</v>
      </c>
      <c r="F117">
        <f>SUM(HS!F119*Inittialize!$F$4+HS!F120*Inittialize!$F$5+HS!F121*Inittialize!$F$6+HS!F122*Inittialize!$F$7+HS!F123*Inittialize!$F$8+HS!F124*Inittialize!$F$9+HS!F125*Inittialize!$F$10+HS!F126*Inittialize!$F$11+HS!F127*Inittialize!$F$12+HS!F150*Inittialize!$F$3)</f>
        <v>-0.66968161239658663</v>
      </c>
      <c r="G117">
        <f>SUM(HS!G119*Inittialize!$F$4+HS!G120*Inittialize!$F$5+HS!G121*Inittialize!$F$6+HS!G122*Inittialize!$F$7+HS!G123*Inittialize!$F$8+HS!G124*Inittialize!$F$9+HS!G125*Inittialize!$F$10+HS!G126*Inittialize!$F$11+HS!G127*Inittialize!$F$12+HS!G150*Inittialize!$F$3)</f>
        <v>-0.66064456619587375</v>
      </c>
      <c r="H117">
        <f>SUM(HS!H119*Inittialize!$F$4+HS!H120*Inittialize!$F$5+HS!H121*Inittialize!$F$6+HS!H122*Inittialize!$F$7+HS!H123*Inittialize!$F$8+HS!H124*Inittialize!$F$9+HS!H125*Inittialize!$F$10+HS!H126*Inittialize!$F$11+HS!H127*Inittialize!$F$12+HS!H150*Inittialize!$F$3)</f>
        <v>-0.62773547874408275</v>
      </c>
      <c r="I117">
        <f>SUM(HS!I119*Inittialize!$F$4+HS!I120*Inittialize!$F$5+HS!I121*Inittialize!$F$6+HS!I122*Inittialize!$F$7+HS!I123*Inittialize!$F$8+HS!I124*Inittialize!$F$9+HS!I125*Inittialize!$F$10+HS!I126*Inittialize!$F$11+HS!I127*Inittialize!$F$12+HS!I150*Inittialize!$F$3)</f>
        <v>-0.65227026144673639</v>
      </c>
      <c r="J117">
        <f>SUM(HS!J119*Inittialize!$F$4+HS!J120*Inittialize!$F$5+HS!J121*Inittialize!$F$6+HS!J122*Inittialize!$F$7+HS!J123*Inittialize!$F$8+HS!J124*Inittialize!$F$9+HS!J125*Inittialize!$F$10+HS!J126*Inittialize!$F$11+HS!J127*Inittialize!$F$12+HS!J150*Inittialize!$F$3)</f>
        <v>-0.68104782486550219</v>
      </c>
      <c r="K117">
        <f>SUM(HS!K119*Inittialize!$F$4+HS!K120*Inittialize!$F$5+HS!K121*Inittialize!$F$6+HS!K122*Inittialize!$F$7+HS!K123*Inittialize!$F$8+HS!K124*Inittialize!$F$9+HS!K125*Inittialize!$F$10+HS!K126*Inittialize!$F$11+HS!K127*Inittialize!$F$12+HS!K150*Inittialize!$F$3)</f>
        <v>-0.71510423814138879</v>
      </c>
    </row>
    <row r="118" spans="1:11" x14ac:dyDescent="0.25">
      <c r="A118">
        <v>15</v>
      </c>
      <c r="B118">
        <f>SUM(HS!B120*Inittialize!$F$4+HS!B121*Inittialize!$F$5+HS!B122*Inittialize!$F$6+HS!B123*Inittialize!$F$7+HS!B124*Inittialize!$F$8+HS!B125*Inittialize!$F$9+HS!B126*Inittialize!$F$10+HS!B127*Inittialize!$F$11+HS!B128*Inittialize!$F$12+HS!B151*Inittialize!$F$3)</f>
        <v>-0.75578547936041274</v>
      </c>
      <c r="C118">
        <f>SUM(HS!C120*Inittialize!$F$4+HS!C121*Inittialize!$F$5+HS!C122*Inittialize!$F$6+HS!C123*Inittialize!$F$7+HS!C124*Inittialize!$F$8+HS!C125*Inittialize!$F$9+HS!C126*Inittialize!$F$10+HS!C127*Inittialize!$F$11+HS!C128*Inittialize!$F$12+HS!C151*Inittialize!$F$3)</f>
        <v>-0.69432018814958274</v>
      </c>
      <c r="D118">
        <f>SUM(HS!D120*Inittialize!$F$4+HS!D121*Inittialize!$F$5+HS!D122*Inittialize!$F$6+HS!D123*Inittialize!$F$7+HS!D124*Inittialize!$F$8+HS!D125*Inittialize!$F$9+HS!D126*Inittialize!$F$10+HS!D127*Inittialize!$F$11+HS!D128*Inittialize!$F$12+HS!D151*Inittialize!$F$3)</f>
        <v>-0.69148605817611608</v>
      </c>
      <c r="E118">
        <f>SUM(HS!E120*Inittialize!$F$4+HS!E121*Inittialize!$F$5+HS!E122*Inittialize!$F$6+HS!E123*Inittialize!$F$7+HS!E124*Inittialize!$F$8+HS!E125*Inittialize!$F$9+HS!E126*Inittialize!$F$10+HS!E127*Inittialize!$F$11+HS!E128*Inittialize!$F$12+HS!E151*Inittialize!$F$3)</f>
        <v>-0.688537424941288</v>
      </c>
      <c r="F118">
        <f>SUM(HS!F120*Inittialize!$F$4+HS!F121*Inittialize!$F$5+HS!F122*Inittialize!$F$6+HS!F123*Inittialize!$F$7+HS!F124*Inittialize!$F$8+HS!F125*Inittialize!$F$9+HS!F126*Inittialize!$F$10+HS!F127*Inittialize!$F$11+HS!F128*Inittialize!$F$12+HS!F151*Inittialize!$F$3)</f>
        <v>-0.68599769521333265</v>
      </c>
      <c r="G118">
        <f>SUM(HS!G120*Inittialize!$F$4+HS!G121*Inittialize!$F$5+HS!G122*Inittialize!$F$6+HS!G123*Inittialize!$F$7+HS!G124*Inittialize!$F$8+HS!G125*Inittialize!$F$9+HS!G126*Inittialize!$F$10+HS!G127*Inittialize!$F$11+HS!G128*Inittialize!$F$12+HS!G151*Inittialize!$F$3)</f>
        <v>-0.67696064901261988</v>
      </c>
      <c r="H118">
        <f>SUM(HS!H120*Inittialize!$F$4+HS!H121*Inittialize!$F$5+HS!H122*Inittialize!$F$6+HS!H123*Inittialize!$F$7+HS!H124*Inittialize!$F$8+HS!H125*Inittialize!$F$9+HS!H126*Inittialize!$F$10+HS!H127*Inittialize!$F$11+HS!H128*Inittialize!$F$12+HS!H151*Inittialize!$F$3)</f>
        <v>-0.65432580169093391</v>
      </c>
      <c r="I118">
        <f>SUM(HS!I120*Inittialize!$F$4+HS!I121*Inittialize!$F$5+HS!I122*Inittialize!$F$6+HS!I123*Inittialize!$F$7+HS!I124*Inittialize!$F$8+HS!I125*Inittialize!$F$9+HS!I126*Inittialize!$F$10+HS!I127*Inittialize!$F$11+HS!I128*Inittialize!$F$12+HS!I151*Inittialize!$F$3)</f>
        <v>-0.67710809991482657</v>
      </c>
      <c r="J118">
        <f>SUM(HS!J120*Inittialize!$F$4+HS!J121*Inittialize!$F$5+HS!J122*Inittialize!$F$6+HS!J123*Inittialize!$F$7+HS!J124*Inittialize!$F$8+HS!J125*Inittialize!$F$9+HS!J126*Inittialize!$F$10+HS!J127*Inittialize!$F$11+HS!J128*Inittialize!$F$12+HS!J151*Inittialize!$F$3)</f>
        <v>-0.70383012308939485</v>
      </c>
      <c r="K118">
        <f>SUM(HS!K120*Inittialize!$F$4+HS!K121*Inittialize!$F$5+HS!K122*Inittialize!$F$6+HS!K123*Inittialize!$F$7+HS!K124*Inittialize!$F$8+HS!K125*Inittialize!$F$9+HS!K126*Inittialize!$F$10+HS!K127*Inittialize!$F$11+HS!K128*Inittialize!$F$12+HS!K151*Inittialize!$F$3)</f>
        <v>-0.73545393541700388</v>
      </c>
    </row>
    <row r="119" spans="1:11" x14ac:dyDescent="0.25">
      <c r="A119">
        <v>16</v>
      </c>
      <c r="B119">
        <f>SUM(HS!B121*Inittialize!$F$4+HS!B122*Inittialize!$F$5+HS!B123*Inittialize!$F$6+HS!B124*Inittialize!$F$7+HS!B125*Inittialize!$F$8+HS!B126*Inittialize!$F$9+HS!B127*Inittialize!$F$10+HS!B128*Inittialize!$F$11+HS!B129*Inittialize!$F$12+HS!B152*Inittialize!$F$3)</f>
        <v>-0.77210156217715875</v>
      </c>
      <c r="C119">
        <f>SUM(HS!C121*Inittialize!$F$4+HS!C122*Inittialize!$F$5+HS!C123*Inittialize!$F$6+HS!C124*Inittialize!$F$7+HS!C125*Inittialize!$F$8+HS!C126*Inittialize!$F$9+HS!C127*Inittialize!$F$10+HS!C128*Inittialize!$F$11+HS!C129*Inittialize!$F$12+HS!C152*Inittialize!$F$3)</f>
        <v>-0.71063627096632875</v>
      </c>
      <c r="D119">
        <f>SUM(HS!D121*Inittialize!$F$4+HS!D122*Inittialize!$F$5+HS!D123*Inittialize!$F$6+HS!D124*Inittialize!$F$7+HS!D125*Inittialize!$F$8+HS!D126*Inittialize!$F$9+HS!D127*Inittialize!$F$10+HS!D128*Inittialize!$F$11+HS!D129*Inittialize!$F$12+HS!D152*Inittialize!$F$3)</f>
        <v>-0.70780214099286221</v>
      </c>
      <c r="E119">
        <f>SUM(HS!E121*Inittialize!$F$4+HS!E122*Inittialize!$F$5+HS!E123*Inittialize!$F$6+HS!E124*Inittialize!$F$7+HS!E125*Inittialize!$F$8+HS!E126*Inittialize!$F$9+HS!E127*Inittialize!$F$10+HS!E128*Inittialize!$F$11+HS!E129*Inittialize!$F$12+HS!E152*Inittialize!$F$3)</f>
        <v>-0.70485350775803424</v>
      </c>
      <c r="F119">
        <f>SUM(HS!F121*Inittialize!$F$4+HS!F122*Inittialize!$F$5+HS!F123*Inittialize!$F$6+HS!F124*Inittialize!$F$7+HS!F125*Inittialize!$F$8+HS!F126*Inittialize!$F$9+HS!F127*Inittialize!$F$10+HS!F128*Inittialize!$F$11+HS!F129*Inittialize!$F$12+HS!F152*Inittialize!$F$3)</f>
        <v>-0.70231377803007877</v>
      </c>
      <c r="G119">
        <f>SUM(HS!G121*Inittialize!$F$4+HS!G122*Inittialize!$F$5+HS!G123*Inittialize!$F$6+HS!G124*Inittialize!$F$7+HS!G125*Inittialize!$F$8+HS!G126*Inittialize!$F$9+HS!G127*Inittialize!$F$10+HS!G128*Inittialize!$F$11+HS!G129*Inittialize!$F$12+HS!G152*Inittialize!$F$3)</f>
        <v>-0.69327673182936589</v>
      </c>
      <c r="H119">
        <f>SUM(HS!H121*Inittialize!$F$4+HS!H122*Inittialize!$F$5+HS!H123*Inittialize!$F$6+HS!H124*Inittialize!$F$7+HS!H125*Inittialize!$F$8+HS!H126*Inittialize!$F$9+HS!H127*Inittialize!$F$10+HS!H128*Inittialize!$F$11+HS!H129*Inittialize!$F$12+HS!H152*Inittialize!$F$3)</f>
        <v>-0.67901681585586726</v>
      </c>
      <c r="I119">
        <f>SUM(HS!I121*Inittialize!$F$4+HS!I122*Inittialize!$F$5+HS!I123*Inittialize!$F$6+HS!I124*Inittialize!$F$7+HS!I125*Inittialize!$F$8+HS!I126*Inittialize!$F$9+HS!I127*Inittialize!$F$10+HS!I128*Inittialize!$F$11+HS!I129*Inittialize!$F$12+HS!I152*Inittialize!$F$3)</f>
        <v>-0.70017180706376769</v>
      </c>
      <c r="J119">
        <f>SUM(HS!J121*Inittialize!$F$4+HS!J122*Inittialize!$F$5+HS!J123*Inittialize!$F$6+HS!J124*Inittialize!$F$7+HS!J125*Inittialize!$F$8+HS!J126*Inittialize!$F$9+HS!J127*Inittialize!$F$10+HS!J128*Inittialize!$F$11+HS!J129*Inittialize!$F$12+HS!J152*Inittialize!$F$3)</f>
        <v>-0.72498511429729517</v>
      </c>
      <c r="K119">
        <f>SUM(HS!K121*Inittialize!$F$4+HS!K122*Inittialize!$F$5+HS!K123*Inittialize!$F$6+HS!K124*Inittialize!$F$7+HS!K125*Inittialize!$F$8+HS!K126*Inittialize!$F$9+HS!K127*Inittialize!$F$10+HS!K128*Inittialize!$F$11+HS!K129*Inittialize!$F$12+HS!K152*Inittialize!$F$3)</f>
        <v>-0.75435008288721794</v>
      </c>
    </row>
    <row r="120" spans="1:11" x14ac:dyDescent="0.25">
      <c r="A120">
        <v>17</v>
      </c>
      <c r="B120">
        <f>SUM(HS!B122*Inittialize!$F$4+HS!B123*Inittialize!$F$5+HS!B124*Inittialize!$F$6+HS!B125*Inittialize!$F$7+HS!B126*Inittialize!$F$8+HS!B127*Inittialize!$F$9+HS!B128*Inittialize!$F$10+HS!B129*Inittialize!$F$11+HS!B130*Inittialize!$F$12+HS!B153*Inittialize!$F$3)</f>
        <v>-0.79698874795718289</v>
      </c>
      <c r="C120">
        <f>SUM(HS!C122*Inittialize!$F$4+HS!C123*Inittialize!$F$5+HS!C124*Inittialize!$F$6+HS!C125*Inittialize!$F$7+HS!C126*Inittialize!$F$8+HS!C127*Inittialize!$F$9+HS!C128*Inittialize!$F$10+HS!C129*Inittialize!$F$11+HS!C130*Inittialize!$F$12+HS!C153*Inittialize!$F$3)</f>
        <v>-0.74859144603733629</v>
      </c>
      <c r="D120">
        <f>SUM(HS!D122*Inittialize!$F$4+HS!D123*Inittialize!$F$5+HS!D124*Inittialize!$F$6+HS!D125*Inittialize!$F$7+HS!D126*Inittialize!$F$8+HS!D127*Inittialize!$F$9+HS!D128*Inittialize!$F$10+HS!D129*Inittialize!$F$11+HS!D130*Inittialize!$F$12+HS!D153*Inittialize!$F$3)</f>
        <v>-0.74694897739234545</v>
      </c>
      <c r="E120">
        <f>SUM(HS!E122*Inittialize!$F$4+HS!E123*Inittialize!$F$5+HS!E124*Inittialize!$F$6+HS!E125*Inittialize!$F$7+HS!E126*Inittialize!$F$8+HS!E127*Inittialize!$F$9+HS!E128*Inittialize!$F$10+HS!E129*Inittialize!$F$11+HS!E130*Inittialize!$F$12+HS!E153*Inittialize!$F$3)</f>
        <v>-0.74523490632358347</v>
      </c>
      <c r="F120">
        <f>SUM(HS!F122*Inittialize!$F$4+HS!F123*Inittialize!$F$5+HS!F124*Inittialize!$F$6+HS!F125*Inittialize!$F$7+HS!F126*Inittialize!$F$8+HS!F127*Inittialize!$F$9+HS!F128*Inittialize!$F$10+HS!F129*Inittialize!$F$11+HS!F130*Inittialize!$F$12+HS!F153*Inittialize!$F$3)</f>
        <v>-0.74374877455721822</v>
      </c>
      <c r="G120">
        <f>SUM(HS!G122*Inittialize!$F$4+HS!G123*Inittialize!$F$5+HS!G124*Inittialize!$F$6+HS!G125*Inittialize!$F$7+HS!G126*Inittialize!$F$8+HS!G127*Inittialize!$F$9+HS!G128*Inittialize!$F$10+HS!G129*Inittialize!$F$11+HS!G130*Inittialize!$F$12+HS!G153*Inittialize!$F$3)</f>
        <v>-0.73855278325923857</v>
      </c>
      <c r="H120">
        <f>SUM(HS!H122*Inittialize!$F$4+HS!H123*Inittialize!$F$5+HS!H124*Inittialize!$F$6+HS!H125*Inittialize!$F$7+HS!H126*Inittialize!$F$8+HS!H127*Inittialize!$F$9+HS!H128*Inittialize!$F$10+HS!H129*Inittialize!$F$11+HS!H130*Inittialize!$F$12+HS!H153*Inittialize!$F$3)</f>
        <v>-0.72754593909861887</v>
      </c>
      <c r="I120">
        <f>SUM(HS!I122*Inittialize!$F$4+HS!I123*Inittialize!$F$5+HS!I124*Inittialize!$F$6+HS!I125*Inittialize!$F$7+HS!I126*Inittialize!$F$8+HS!I127*Inittialize!$F$9+HS!I128*Inittialize!$F$10+HS!I129*Inittialize!$F$11+HS!I130*Inittialize!$F$12+HS!I153*Inittialize!$F$3)</f>
        <v>-0.7288877906561031</v>
      </c>
      <c r="J120">
        <f>SUM(HS!J122*Inittialize!$F$4+HS!J123*Inittialize!$F$5+HS!J124*Inittialize!$F$6+HS!J125*Inittialize!$F$7+HS!J126*Inittialize!$F$8+HS!J127*Inittialize!$F$9+HS!J128*Inittialize!$F$10+HS!J129*Inittialize!$F$11+HS!J130*Inittialize!$F$12+HS!J153*Inittialize!$F$3)</f>
        <v>-0.75178669898347494</v>
      </c>
      <c r="K120">
        <f>SUM(HS!K122*Inittialize!$F$4+HS!K123*Inittialize!$F$5+HS!K124*Inittialize!$F$6+HS!K125*Inittialize!$F$7+HS!K126*Inittialize!$F$8+HS!K127*Inittialize!$F$9+HS!K128*Inittialize!$F$10+HS!K129*Inittialize!$F$11+HS!K130*Inittialize!$F$12+HS!K153*Inittialize!$F$3)</f>
        <v>-0.77923726866724208</v>
      </c>
    </row>
    <row r="121" spans="1:11" x14ac:dyDescent="0.25">
      <c r="A121">
        <v>18</v>
      </c>
      <c r="B121">
        <f>SUM(HS!B123*Inittialize!$F$4+HS!B124*Inittialize!$F$5+HS!B125*Inittialize!$F$6+HS!B126*Inittialize!$F$7+HS!B127*Inittialize!$F$8+HS!B128*Inittialize!$F$9+HS!B129*Inittialize!$F$10+HS!B130*Inittialize!$F$11+HS!B131*Inittialize!$F$12+HS!B154*Inittialize!$F$3)</f>
        <v>-0.83044703670048492</v>
      </c>
      <c r="C121">
        <f>SUM(HS!C123*Inittialize!$F$4+HS!C124*Inittialize!$F$5+HS!C125*Inittialize!$F$6+HS!C126*Inittialize!$F$7+HS!C127*Inittialize!$F$8+HS!C128*Inittialize!$F$9+HS!C129*Inittialize!$F$10+HS!C130*Inittialize!$F$11+HS!C131*Inittialize!$F$12+HS!C154*Inittialize!$F$3)</f>
        <v>-0.79692410959870474</v>
      </c>
      <c r="D121">
        <f>SUM(HS!D123*Inittialize!$F$4+HS!D124*Inittialize!$F$5+HS!D125*Inittialize!$F$6+HS!D126*Inittialize!$F$7+HS!D127*Inittialize!$F$8+HS!D128*Inittialize!$F$9+HS!D129*Inittialize!$F$10+HS!D130*Inittialize!$F$11+HS!D131*Inittialize!$F$12+HS!D154*Inittialize!$F$3)</f>
        <v>-0.79613291582680912</v>
      </c>
      <c r="E121">
        <f>SUM(HS!E123*Inittialize!$F$4+HS!E124*Inittialize!$F$5+HS!E125*Inittialize!$F$6+HS!E126*Inittialize!$F$7+HS!E127*Inittialize!$F$8+HS!E128*Inittialize!$F$9+HS!E129*Inittialize!$F$10+HS!E130*Inittialize!$F$11+HS!E131*Inittialize!$F$12+HS!E154*Inittialize!$F$3)</f>
        <v>-0.79530384908091767</v>
      </c>
      <c r="F121">
        <f>SUM(HS!F123*Inittialize!$F$4+HS!F124*Inittialize!$F$5+HS!F125*Inittialize!$F$6+HS!F126*Inittialize!$F$7+HS!F127*Inittialize!$F$8+HS!F128*Inittialize!$F$9+HS!F129*Inittialize!$F$10+HS!F130*Inittialize!$F$11+HS!F131*Inittialize!$F$12+HS!F154*Inittialize!$F$3)</f>
        <v>-0.79458771610516921</v>
      </c>
      <c r="G121">
        <f>SUM(HS!G123*Inittialize!$F$4+HS!G124*Inittialize!$F$5+HS!G125*Inittialize!$F$6+HS!G126*Inittialize!$F$7+HS!G127*Inittialize!$F$8+HS!G128*Inittialize!$F$9+HS!G129*Inittialize!$F$10+HS!G130*Inittialize!$F$11+HS!G131*Inittialize!$F$12+HS!G154*Inittialize!$F$3)</f>
        <v>-0.79200318690989668</v>
      </c>
      <c r="H121">
        <f>SUM(HS!H123*Inittialize!$F$4+HS!H124*Inittialize!$F$5+HS!H125*Inittialize!$F$6+HS!H126*Inittialize!$F$7+HS!H127*Inittialize!$F$8+HS!H128*Inittialize!$F$9+HS!H129*Inittialize!$F$10+HS!H130*Inittialize!$F$11+HS!H131*Inittialize!$F$12+HS!H154*Inittialize!$F$3)</f>
        <v>-0.78667482872790961</v>
      </c>
      <c r="I121">
        <f>SUM(HS!I123*Inittialize!$F$4+HS!I124*Inittialize!$F$5+HS!I125*Inittialize!$F$6+HS!I126*Inittialize!$F$7+HS!I127*Inittialize!$F$8+HS!I128*Inittialize!$F$9+HS!I129*Inittialize!$F$10+HS!I130*Inittialize!$F$11+HS!I131*Inittialize!$F$12+HS!I154*Inittialize!$F$3)</f>
        <v>-0.78524498772677709</v>
      </c>
      <c r="J121">
        <f>SUM(HS!J123*Inittialize!$F$4+HS!J124*Inittialize!$F$5+HS!J125*Inittialize!$F$6+HS!J126*Inittialize!$F$7+HS!J127*Inittialize!$F$8+HS!J128*Inittialize!$F$9+HS!J129*Inittialize!$F$10+HS!J130*Inittialize!$F$11+HS!J131*Inittialize!$F$12+HS!J154*Inittialize!$F$3)</f>
        <v>-0.78781870224549266</v>
      </c>
      <c r="K121">
        <f>SUM(HS!K123*Inittialize!$F$4+HS!K124*Inittialize!$F$5+HS!K125*Inittialize!$F$6+HS!K126*Inittialize!$F$7+HS!K127*Inittialize!$F$8+HS!K128*Inittialize!$F$9+HS!K129*Inittialize!$F$10+HS!K130*Inittialize!$F$11+HS!K131*Inittialize!$F$12+HS!K154*Inittialize!$F$3)</f>
        <v>-0.81269555741054411</v>
      </c>
    </row>
    <row r="122" spans="1:11" x14ac:dyDescent="0.25">
      <c r="A122">
        <v>19</v>
      </c>
      <c r="B122">
        <f>SUM(HS!B124*Inittialize!$F$4+HS!B125*Inittialize!$F$5+HS!B126*Inittialize!$F$6+HS!B127*Inittialize!$F$7+HS!B128*Inittialize!$F$8+HS!B129*Inittialize!$F$9+HS!B130*Inittialize!$F$10+HS!B131*Inittialize!$F$11+HS!B132*Inittialize!$F$12+HS!B155*Inittialize!$F$3)</f>
        <v>-0.87247642840706507</v>
      </c>
      <c r="C122">
        <f>SUM(HS!C124*Inittialize!$F$4+HS!C125*Inittialize!$F$5+HS!C126*Inittialize!$F$6+HS!C127*Inittialize!$F$7+HS!C128*Inittialize!$F$8+HS!C129*Inittialize!$F$9+HS!C130*Inittialize!$F$10+HS!C131*Inittialize!$F$11+HS!C132*Inittialize!$F$12+HS!C155*Inittialize!$F$3)</f>
        <v>-0.85523026803892011</v>
      </c>
      <c r="D122">
        <f>SUM(HS!D124*Inittialize!$F$4+HS!D125*Inittialize!$F$5+HS!D126*Inittialize!$F$6+HS!D127*Inittialize!$F$7+HS!D128*Inittialize!$F$8+HS!D129*Inittialize!$F$9+HS!D130*Inittialize!$F$10+HS!D131*Inittialize!$F$11+HS!D132*Inittialize!$F$12+HS!D155*Inittialize!$F$3)</f>
        <v>-0.85497689559217327</v>
      </c>
      <c r="E122">
        <f>SUM(HS!E124*Inittialize!$F$4+HS!E125*Inittialize!$F$5+HS!E126*Inittialize!$F$6+HS!E127*Inittialize!$F$7+HS!E128*Inittialize!$F$8+HS!E129*Inittialize!$F$9+HS!E130*Inittialize!$F$10+HS!E131*Inittialize!$F$11+HS!E132*Inittialize!$F$12+HS!E155*Inittialize!$F$3)</f>
        <v>-0.85471020823339094</v>
      </c>
      <c r="F122">
        <f>SUM(HS!F124*Inittialize!$F$4+HS!F125*Inittialize!$F$5+HS!F126*Inittialize!$F$6+HS!F127*Inittialize!$F$7+HS!F128*Inittialize!$F$8+HS!F129*Inittialize!$F$9+HS!F130*Inittialize!$F$10+HS!F131*Inittialize!$F$11+HS!F132*Inittialize!$F$12+HS!F155*Inittialize!$F$3)</f>
        <v>-0.85448047487728629</v>
      </c>
      <c r="G122">
        <f>SUM(HS!G124*Inittialize!$F$4+HS!G125*Inittialize!$F$5+HS!G126*Inittialize!$F$6+HS!G127*Inittialize!$F$7+HS!G128*Inittialize!$F$8+HS!G129*Inittialize!$F$9+HS!G130*Inittialize!$F$10+HS!G131*Inittialize!$F$11+HS!G132*Inittialize!$F$12+HS!G155*Inittialize!$F$3)</f>
        <v>-0.85362794278134013</v>
      </c>
      <c r="H122">
        <f>SUM(HS!H124*Inittialize!$F$4+HS!H125*Inittialize!$F$5+HS!H126*Inittialize!$F$6+HS!H127*Inittialize!$F$7+HS!H128*Inittialize!$F$8+HS!H129*Inittialize!$F$9+HS!H130*Inittialize!$F$10+HS!H131*Inittialize!$F$11+HS!H132*Inittialize!$F$12+HS!H155*Inittialize!$F$3)</f>
        <v>-0.85185182338734444</v>
      </c>
      <c r="I122">
        <f>SUM(HS!I124*Inittialize!$F$4+HS!I125*Inittialize!$F$5+HS!I126*Inittialize!$F$6+HS!I127*Inittialize!$F$7+HS!I128*Inittialize!$F$8+HS!I129*Inittialize!$F$9+HS!I130*Inittialize!$F$10+HS!I131*Inittialize!$F$11+HS!I132*Inittialize!$F$12+HS!I155*Inittialize!$F$3)</f>
        <v>-0.85149191898584886</v>
      </c>
      <c r="J122">
        <f>SUM(HS!J124*Inittialize!$F$4+HS!J125*Inittialize!$F$5+HS!J126*Inittialize!$F$6+HS!J127*Inittialize!$F$7+HS!J128*Inittialize!$F$8+HS!J129*Inittialize!$F$9+HS!J130*Inittialize!$F$10+HS!J131*Inittialize!$F$11+HS!J132*Inittialize!$F$12+HS!J155*Inittialize!$F$3)</f>
        <v>-0.85083260337328903</v>
      </c>
      <c r="K122">
        <f>SUM(HS!K124*Inittialize!$F$4+HS!K125*Inittialize!$F$5+HS!K126*Inittialize!$F$6+HS!K127*Inittialize!$F$7+HS!K128*Inittialize!$F$8+HS!K129*Inittialize!$F$9+HS!K130*Inittialize!$F$10+HS!K131*Inittialize!$F$11+HS!K132*Inittialize!$F$12+HS!K155*Inittialize!$F$3)</f>
        <v>-0.85472494911712427</v>
      </c>
    </row>
    <row r="123" spans="1:11" x14ac:dyDescent="0.25">
      <c r="A123">
        <v>20</v>
      </c>
      <c r="B123">
        <f>SUM(HS!B125*Inittialize!$F$4+HS!B126*Inittialize!$F$5+HS!B127*Inittialize!$F$6+HS!B128*Inittialize!$F$7+HS!B129*Inittialize!$F$8+HS!B130*Inittialize!$F$9+HS!B131*Inittialize!$F$10+HS!B132*Inittialize!$F$11+HS!B133*Inittialize!$F$12+HS!B156*Inittialize!$F$3)</f>
        <v>-0.92307692307692313</v>
      </c>
      <c r="C123">
        <f>SUM(HS!C125*Inittialize!$F$4+HS!C126*Inittialize!$F$5+HS!C127*Inittialize!$F$6+HS!C128*Inittialize!$F$7+HS!C129*Inittialize!$F$8+HS!C130*Inittialize!$F$9+HS!C131*Inittialize!$F$10+HS!C132*Inittialize!$F$11+HS!C133*Inittialize!$F$12+HS!C156*Inittialize!$F$3)</f>
        <v>-0.92307692307692313</v>
      </c>
      <c r="D123">
        <f>SUM(HS!D125*Inittialize!$F$4+HS!D126*Inittialize!$F$5+HS!D127*Inittialize!$F$6+HS!D128*Inittialize!$F$7+HS!D129*Inittialize!$F$8+HS!D130*Inittialize!$F$9+HS!D131*Inittialize!$F$10+HS!D132*Inittialize!$F$11+HS!D133*Inittialize!$F$12+HS!D156*Inittialize!$F$3)</f>
        <v>-0.92307692307692313</v>
      </c>
      <c r="E123">
        <f>SUM(HS!E125*Inittialize!$F$4+HS!E126*Inittialize!$F$5+HS!E127*Inittialize!$F$6+HS!E128*Inittialize!$F$7+HS!E129*Inittialize!$F$8+HS!E130*Inittialize!$F$9+HS!E131*Inittialize!$F$10+HS!E132*Inittialize!$F$11+HS!E133*Inittialize!$F$12+HS!E156*Inittialize!$F$3)</f>
        <v>-0.92307692307692313</v>
      </c>
      <c r="F123">
        <f>SUM(HS!F125*Inittialize!$F$4+HS!F126*Inittialize!$F$5+HS!F127*Inittialize!$F$6+HS!F128*Inittialize!$F$7+HS!F129*Inittialize!$F$8+HS!F130*Inittialize!$F$9+HS!F131*Inittialize!$F$10+HS!F132*Inittialize!$F$11+HS!F133*Inittialize!$F$12+HS!F156*Inittialize!$F$3)</f>
        <v>-0.92307692307692313</v>
      </c>
      <c r="G123">
        <f>SUM(HS!G125*Inittialize!$F$4+HS!G126*Inittialize!$F$5+HS!G127*Inittialize!$F$6+HS!G128*Inittialize!$F$7+HS!G129*Inittialize!$F$8+HS!G130*Inittialize!$F$9+HS!G131*Inittialize!$F$10+HS!G132*Inittialize!$F$11+HS!G133*Inittialize!$F$12+HS!G156*Inittialize!$F$3)</f>
        <v>-0.92307692307692313</v>
      </c>
      <c r="H123">
        <f>SUM(HS!H125*Inittialize!$F$4+HS!H126*Inittialize!$F$5+HS!H127*Inittialize!$F$6+HS!H128*Inittialize!$F$7+HS!H129*Inittialize!$F$8+HS!H130*Inittialize!$F$9+HS!H131*Inittialize!$F$10+HS!H132*Inittialize!$F$11+HS!H133*Inittialize!$F$12+HS!H156*Inittialize!$F$3)</f>
        <v>-0.92307692307692313</v>
      </c>
      <c r="I123">
        <f>SUM(HS!I125*Inittialize!$F$4+HS!I126*Inittialize!$F$5+HS!I127*Inittialize!$F$6+HS!I128*Inittialize!$F$7+HS!I129*Inittialize!$F$8+HS!I130*Inittialize!$F$9+HS!I131*Inittialize!$F$10+HS!I132*Inittialize!$F$11+HS!I133*Inittialize!$F$12+HS!I156*Inittialize!$F$3)</f>
        <v>-0.92307692307692313</v>
      </c>
      <c r="J123">
        <f>SUM(HS!J125*Inittialize!$F$4+HS!J126*Inittialize!$F$5+HS!J127*Inittialize!$F$6+HS!J128*Inittialize!$F$7+HS!J129*Inittialize!$F$8+HS!J130*Inittialize!$F$9+HS!J131*Inittialize!$F$10+HS!J132*Inittialize!$F$11+HS!J133*Inittialize!$F$12+HS!J156*Inittialize!$F$3)</f>
        <v>-0.92307692307692313</v>
      </c>
      <c r="K123">
        <f>SUM(HS!K125*Inittialize!$F$4+HS!K126*Inittialize!$F$5+HS!K127*Inittialize!$F$6+HS!K128*Inittialize!$F$7+HS!K129*Inittialize!$F$8+HS!K130*Inittialize!$F$9+HS!K131*Inittialize!$F$10+HS!K132*Inittialize!$F$11+HS!K133*Inittialize!$F$12+HS!K156*Inittialize!$F$3)</f>
        <v>-0.92307692307692313</v>
      </c>
    </row>
    <row r="124" spans="1:11" x14ac:dyDescent="0.25">
      <c r="A124">
        <v>21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</row>
    <row r="125" spans="1:11" x14ac:dyDescent="0.25">
      <c r="A125">
        <v>22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</row>
    <row r="126" spans="1:11" x14ac:dyDescent="0.25">
      <c r="A126">
        <v>23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</row>
    <row r="127" spans="1:11" x14ac:dyDescent="0.25">
      <c r="A127">
        <v>24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</row>
    <row r="128" spans="1:11" x14ac:dyDescent="0.25">
      <c r="A128">
        <v>25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</row>
    <row r="129" spans="1:11" x14ac:dyDescent="0.25">
      <c r="A129">
        <v>26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</row>
    <row r="130" spans="1:11" x14ac:dyDescent="0.25">
      <c r="A130">
        <v>27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</row>
    <row r="131" spans="1:11" x14ac:dyDescent="0.25">
      <c r="A131">
        <v>28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</row>
    <row r="132" spans="1:11" x14ac:dyDescent="0.25">
      <c r="A132">
        <v>29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</row>
    <row r="133" spans="1:11" x14ac:dyDescent="0.25">
      <c r="A133">
        <v>30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</row>
    <row r="134" spans="1:11" x14ac:dyDescent="0.25">
      <c r="A134">
        <v>31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 s="310">
        <f>SUM(HS!B139*Inittialize!$F$4+HS!B140*Inittialize!$F$5+HS!B141*Inittialize!$F$6+HS!B142*Inittialize!$F$7+HS!B143*Inittialize!$F$8+HS!B144*Inittialize!$F$9+HS!B145*Inittialize!$F$10+HS!B146*Inittialize!$F$11+HS!B147*Inittialize!$F$12+HS!B138*Inittialize!$F$3)</f>
        <v>-0.54550417377244853</v>
      </c>
      <c r="C137" s="310">
        <f>SUM(HS!C139*Inittialize!$F$4+HS!C140*Inittialize!$F$5+HS!C141*Inittialize!$F$6+HS!C142*Inittialize!$F$7+HS!C143*Inittialize!$F$8+HS!C144*Inittialize!$F$9+HS!C145*Inittialize!$F$10+HS!C146*Inittialize!$F$11+HS!C147*Inittialize!$F$12+HS!C138*Inittialize!$F$3)</f>
        <v>-0.46053328988236136</v>
      </c>
      <c r="D137" s="310">
        <f>SUM(HS!D139*Inittialize!$F$4+HS!D140*Inittialize!$F$5+HS!D141*Inittialize!$F$6+HS!D142*Inittialize!$F$7+HS!D143*Inittialize!$F$8+HS!D144*Inittialize!$F$9+HS!D145*Inittialize!$F$10+HS!D146*Inittialize!$F$11+HS!D147*Inittialize!$F$12+HS!D138*Inittialize!$F$3)</f>
        <v>-0.45669114292413376</v>
      </c>
      <c r="E137" s="310">
        <f>SUM(HS!E139*Inittialize!$F$4+HS!E140*Inittialize!$F$5+HS!E141*Inittialize!$F$6+HS!E142*Inittialize!$F$7+HS!E143*Inittialize!$F$8+HS!E144*Inittialize!$F$9+HS!E145*Inittialize!$F$10+HS!E146*Inittialize!$F$11+HS!E147*Inittialize!$F$12+HS!E138*Inittialize!$F$3)</f>
        <v>-0.50343624548286681</v>
      </c>
      <c r="F137" s="310">
        <f>SUM(HS!F139*Inittialize!$F$4+HS!F140*Inittialize!$F$5+HS!F141*Inittialize!$F$6+HS!F142*Inittialize!$F$7+HS!F143*Inittialize!$F$8+HS!F144*Inittialize!$F$9+HS!F145*Inittialize!$F$10+HS!F146*Inittialize!$F$11+HS!F147*Inittialize!$F$12+HS!F138*Inittialize!$F$3)</f>
        <v>-0.50084751526634408</v>
      </c>
      <c r="G137" s="310">
        <f>SUM(HS!G139*Inittialize!$F$4+HS!G140*Inittialize!$F$5+HS!G141*Inittialize!$F$6+HS!G142*Inittialize!$F$7+HS!G143*Inittialize!$F$8+HS!G144*Inittialize!$F$9+HS!G145*Inittialize!$F$10+HS!G146*Inittialize!$F$11+HS!G147*Inittialize!$F$12+HS!G138*Inittialize!$F$3)</f>
        <v>-0.49173137064627787</v>
      </c>
      <c r="H137" s="310">
        <f>SUM(HS!H139*Inittialize!$F$4+HS!H140*Inittialize!$F$5+HS!H141*Inittialize!$F$6+HS!H142*Inittialize!$F$7+HS!H143*Inittialize!$F$8+HS!H144*Inittialize!$F$9+HS!H145*Inittialize!$F$10+HS!H146*Inittialize!$F$11+HS!H147*Inittialize!$F$12+HS!H138*Inittialize!$F$3)</f>
        <v>-0.37197965652123854</v>
      </c>
      <c r="I137" s="310">
        <f>SUM(HS!I139*Inittialize!$F$4+HS!I140*Inittialize!$F$5+HS!I141*Inittialize!$F$6+HS!I142*Inittialize!$F$7+HS!I143*Inittialize!$F$8+HS!I144*Inittialize!$F$9+HS!I145*Inittialize!$F$10+HS!I146*Inittialize!$F$11+HS!I147*Inittialize!$F$12+HS!I138*Inittialize!$F$3)</f>
        <v>-0.39617998580532177</v>
      </c>
      <c r="J137" s="310">
        <f>SUM(HS!J139*Inittialize!$F$4+HS!J140*Inittialize!$F$5+HS!J141*Inittialize!$F$6+HS!J142*Inittialize!$F$7+HS!J143*Inittialize!$F$8+HS!J144*Inittialize!$F$9+HS!J145*Inittialize!$F$10+HS!J146*Inittialize!$F$11+HS!J147*Inittialize!$F$12+HS!J138*Inittialize!$F$3)</f>
        <v>-0.44239030336025914</v>
      </c>
      <c r="K137" s="310">
        <f>SUM(HS!K139*Inittialize!$F$4+HS!K140*Inittialize!$F$5+HS!K141*Inittialize!$F$6+HS!K142*Inittialize!$F$7+HS!K143*Inittialize!$F$8+HS!K144*Inittialize!$F$9+HS!K145*Inittialize!$F$10+HS!K146*Inittialize!$F$11+HS!K147*Inittialize!$F$12+HS!K138*Inittialize!$F$3)</f>
        <v>-0.50432893007274882</v>
      </c>
    </row>
    <row r="138" spans="1:11" x14ac:dyDescent="0.25">
      <c r="A138">
        <v>13</v>
      </c>
      <c r="B138" s="310">
        <f>SUM(HS!B140*Inittialize!$F$4+HS!B141*Inittialize!$F$5+HS!B142*Inittialize!$F$6+HS!B143*Inittialize!$F$7+HS!B144*Inittialize!$F$8+HS!B145*Inittialize!$F$9+HS!B146*Inittialize!$F$10+HS!B147*Inittialize!$F$11+HS!B148*Inittialize!$F$12+HS!B139*Inittialize!$F$3)</f>
        <v>-0.56240601621241026</v>
      </c>
      <c r="C138" s="310">
        <f>SUM(HS!C140*Inittialize!$F$4+HS!C141*Inittialize!$F$5+HS!C142*Inittialize!$F$6+HS!C143*Inittialize!$F$7+HS!C144*Inittialize!$F$8+HS!C145*Inittialize!$F$9+HS!C146*Inittialize!$F$10+HS!C147*Inittialize!$F$11+HS!C148*Inittialize!$F$12+HS!C139*Inittialize!$F$3)</f>
        <v>-0.51445576020727635</v>
      </c>
      <c r="D138" s="310">
        <f>SUM(HS!D140*Inittialize!$F$4+HS!D141*Inittialize!$F$5+HS!D142*Inittialize!$F$6+HS!D143*Inittialize!$F$7+HS!D144*Inittialize!$F$8+HS!D145*Inittialize!$F$9+HS!D146*Inittialize!$F$10+HS!D147*Inittialize!$F$11+HS!D148*Inittialize!$F$12+HS!D139*Inittialize!$F$3)</f>
        <v>-0.5114953658832363</v>
      </c>
      <c r="E138" s="310">
        <f>SUM(HS!E140*Inittialize!$F$4+HS!E141*Inittialize!$F$5+HS!E142*Inittialize!$F$6+HS!E143*Inittialize!$F$7+HS!E144*Inittialize!$F$8+HS!E145*Inittialize!$F$9+HS!E146*Inittialize!$F$10+HS!E147*Inittialize!$F$11+HS!E148*Inittialize!$F$12+HS!E139*Inittialize!$F$3)</f>
        <v>-0.52375443676139788</v>
      </c>
      <c r="F138" s="310">
        <f>SUM(HS!F140*Inittialize!$F$4+HS!F141*Inittialize!$F$5+HS!F142*Inittialize!$F$6+HS!F143*Inittialize!$F$7+HS!F144*Inittialize!$F$8+HS!F145*Inittialize!$F$9+HS!F146*Inittialize!$F$10+HS!F147*Inittialize!$F$11+HS!F148*Inittialize!$F$12+HS!F139*Inittialize!$F$3)</f>
        <v>-0.52135061584605524</v>
      </c>
      <c r="G138" s="310">
        <f>SUM(HS!G140*Inittialize!$F$4+HS!G141*Inittialize!$F$5+HS!G142*Inittialize!$F$6+HS!G143*Inittialize!$F$7+HS!G144*Inittialize!$F$8+HS!G145*Inittialize!$F$9+HS!G146*Inittialize!$F$10+HS!G147*Inittialize!$F$11+HS!G148*Inittialize!$F$12+HS!G139*Inittialize!$F$3)</f>
        <v>-0.51288562441313668</v>
      </c>
      <c r="H138" s="310">
        <f>SUM(HS!H140*Inittialize!$F$4+HS!H141*Inittialize!$F$5+HS!H142*Inittialize!$F$6+HS!H143*Inittialize!$F$7+HS!H144*Inittialize!$F$8+HS!H145*Inittialize!$F$9+HS!H146*Inittialize!$F$10+HS!H147*Inittialize!$F$11+HS!H148*Inittialize!$F$12+HS!H139*Inittialize!$F$3)</f>
        <v>-0.39481076601916004</v>
      </c>
      <c r="I138" s="310">
        <f>SUM(HS!I140*Inittialize!$F$4+HS!I141*Inittialize!$F$5+HS!I142*Inittialize!$F$6+HS!I143*Inittialize!$F$7+HS!I144*Inittialize!$F$8+HS!I145*Inittialize!$F$9+HS!I146*Inittialize!$F$10+HS!I147*Inittialize!$F$11+HS!I148*Inittialize!$F$12+HS!I139*Inittialize!$F$3)</f>
        <v>-0.41873426264447799</v>
      </c>
      <c r="J138" s="310">
        <f>SUM(HS!J140*Inittialize!$F$4+HS!J141*Inittialize!$F$5+HS!J142*Inittialize!$F$6+HS!J143*Inittialize!$F$7+HS!J144*Inittialize!$F$8+HS!J145*Inittialize!$F$9+HS!J146*Inittialize!$F$10+HS!J147*Inittialize!$F$11+HS!J148*Inittialize!$F$12+HS!J139*Inittialize!$F$3)</f>
        <v>-0.4633466576346828</v>
      </c>
      <c r="K138" s="310">
        <f>SUM(HS!K140*Inittialize!$F$4+HS!K141*Inittialize!$F$5+HS!K142*Inittialize!$F$6+HS!K143*Inittialize!$F$7+HS!K144*Inittialize!$F$8+HS!K145*Inittialize!$F$9+HS!K146*Inittialize!$F$10+HS!K147*Inittialize!$F$11+HS!K148*Inittialize!$F$12+HS!K139*Inittialize!$F$3)</f>
        <v>-0.52287626910804041</v>
      </c>
    </row>
    <row r="139" spans="1:11" x14ac:dyDescent="0.25">
      <c r="A139">
        <v>14</v>
      </c>
      <c r="B139" s="310">
        <f>SUM(HS!B141*Inittialize!$F$4+HS!B142*Inittialize!$F$5+HS!B143*Inittialize!$F$6+HS!B144*Inittialize!$F$7+HS!B145*Inittialize!$F$8+HS!B146*Inittialize!$F$9+HS!B147*Inittialize!$F$10+HS!B148*Inittialize!$F$11+HS!B149*Inittialize!$F$12+HS!B140*Inittialize!$F$3)</f>
        <v>-0.57921216598864034</v>
      </c>
      <c r="C139" s="310">
        <f>SUM(HS!C141*Inittialize!$F$4+HS!C142*Inittialize!$F$5+HS!C143*Inittialize!$F$6+HS!C144*Inittialize!$F$7+HS!C145*Inittialize!$F$8+HS!C146*Inittialize!$F$9+HS!C147*Inittialize!$F$10+HS!C148*Inittialize!$F$11+HS!C149*Inittialize!$F$12+HS!C140*Inittialize!$F$3)</f>
        <v>-0.5339868432912066</v>
      </c>
      <c r="D139" s="310">
        <f>SUM(HS!D141*Inittialize!$F$4+HS!D142*Inittialize!$F$5+HS!D143*Inittialize!$F$6+HS!D144*Inittialize!$F$7+HS!D145*Inittialize!$F$8+HS!D146*Inittialize!$F$9+HS!D147*Inittialize!$F$10+HS!D148*Inittialize!$F$11+HS!D149*Inittialize!$F$12+HS!D140*Inittialize!$F$3)</f>
        <v>-0.53123790570459806</v>
      </c>
      <c r="E139" s="310">
        <f>SUM(HS!E141*Inittialize!$F$4+HS!E142*Inittialize!$F$5+HS!E143*Inittialize!$F$6+HS!E144*Inittialize!$F$7+HS!E145*Inittialize!$F$8+HS!E146*Inittialize!$F$9+HS!E147*Inittialize!$F$10+HS!E148*Inittialize!$F$11+HS!E149*Inittialize!$F$12+HS!E140*Inittialize!$F$3)</f>
        <v>-0.54262132866289092</v>
      </c>
      <c r="F139" s="310">
        <f>SUM(HS!F141*Inittialize!$F$4+HS!F142*Inittialize!$F$5+HS!F143*Inittialize!$F$6+HS!F144*Inittialize!$F$7+HS!F145*Inittialize!$F$8+HS!F146*Inittialize!$F$9+HS!F147*Inittialize!$F$10+HS!F148*Inittialize!$F$11+HS!F149*Inittialize!$F$12+HS!F140*Inittialize!$F$3)</f>
        <v>-0.54038920924150124</v>
      </c>
      <c r="G139" s="310">
        <f>SUM(HS!G141*Inittialize!$F$4+HS!G142*Inittialize!$F$5+HS!G143*Inittialize!$F$6+HS!G144*Inittialize!$F$7+HS!G145*Inittialize!$F$8+HS!G146*Inittialize!$F$9+HS!G147*Inittialize!$F$10+HS!G148*Inittialize!$F$11+HS!G149*Inittialize!$F$12+HS!G140*Inittialize!$F$3)</f>
        <v>-0.5325288600537913</v>
      </c>
      <c r="H139" s="310">
        <f>SUM(HS!H141*Inittialize!$F$4+HS!H142*Inittialize!$F$5+HS!H143*Inittialize!$F$6+HS!H144*Inittialize!$F$7+HS!H145*Inittialize!$F$8+HS!H146*Inittialize!$F$9+HS!H147*Inittialize!$F$10+HS!H148*Inittialize!$F$11+HS!H149*Inittialize!$F$12+HS!H140*Inittialize!$F$3)</f>
        <v>-0.41758447387186204</v>
      </c>
      <c r="I139" s="310">
        <f>SUM(HS!I141*Inittialize!$F$4+HS!I142*Inittialize!$F$5+HS!I143*Inittialize!$F$6+HS!I144*Inittialize!$F$7+HS!I145*Inittialize!$F$8+HS!I146*Inittialize!$F$9+HS!I147*Inittialize!$F$10+HS!I148*Inittialize!$F$11+HS!I149*Inittialize!$F$12+HS!I140*Inittialize!$F$3)</f>
        <v>-0.44114721429331949</v>
      </c>
      <c r="J139" s="310">
        <f>SUM(HS!J141*Inittialize!$F$4+HS!J142*Inittialize!$F$5+HS!J143*Inittialize!$F$6+HS!J144*Inittialize!$F$7+HS!J145*Inittialize!$F$8+HS!J146*Inittialize!$F$9+HS!J147*Inittialize!$F$10+HS!J148*Inittialize!$F$11+HS!J149*Inittialize!$F$12+HS!J140*Inittialize!$F$3)</f>
        <v>-0.48415419444459573</v>
      </c>
      <c r="K139" s="310">
        <f>SUM(HS!K141*Inittialize!$F$4+HS!K142*Inittialize!$F$5+HS!K143*Inittialize!$F$6+HS!K144*Inittialize!$F$7+HS!K145*Inittialize!$F$8+HS!K146*Inittialize!$F$9+HS!K147*Inittialize!$F$10+HS!K148*Inittialize!$F$11+HS!K149*Inittialize!$F$12+HS!K140*Inittialize!$F$3)</f>
        <v>-0.54130292231138855</v>
      </c>
    </row>
    <row r="140" spans="1:11" x14ac:dyDescent="0.25">
      <c r="A140">
        <v>15</v>
      </c>
      <c r="B140" s="310">
        <f>SUM(HS!B142*Inittialize!$F$4+HS!B143*Inittialize!$F$5+HS!B144*Inittialize!$F$6+HS!B145*Inittialize!$F$7+HS!B146*Inittialize!$F$8+HS!B147*Inittialize!$F$9+HS!B148*Inittialize!$F$10+HS!B149*Inittialize!$F$11+HS!B150*Inittialize!$F$12+HS!B141*Inittialize!$F$3)</f>
        <v>-0.59585005959167214</v>
      </c>
      <c r="C140" s="310">
        <f>SUM(HS!C142*Inittialize!$F$4+HS!C143*Inittialize!$F$5+HS!C144*Inittialize!$F$6+HS!C145*Inittialize!$F$7+HS!C146*Inittialize!$F$8+HS!C147*Inittialize!$F$9+HS!C148*Inittialize!$F$10+HS!C149*Inittialize!$F$11+HS!C150*Inittialize!$F$12+HS!C141*Inittialize!$F$3)</f>
        <v>-0.55212284901199915</v>
      </c>
      <c r="D140" s="310">
        <f>SUM(HS!D142*Inittialize!$F$4+HS!D143*Inittialize!$F$5+HS!D144*Inittialize!$F$6+HS!D145*Inittialize!$F$7+HS!D146*Inittialize!$F$8+HS!D147*Inittialize!$F$9+HS!D148*Inittialize!$F$10+HS!D149*Inittialize!$F$11+HS!D150*Inittialize!$F$12+HS!D141*Inittialize!$F$3)</f>
        <v>-0.54957026411014831</v>
      </c>
      <c r="E140" s="310">
        <f>SUM(HS!E142*Inittialize!$F$4+HS!E143*Inittialize!$F$5+HS!E144*Inittialize!$F$6+HS!E145*Inittialize!$F$7+HS!E146*Inittialize!$F$8+HS!E147*Inittialize!$F$9+HS!E148*Inittialize!$F$10+HS!E149*Inittialize!$F$11+HS!E150*Inittialize!$F$12+HS!E141*Inittialize!$F$3)</f>
        <v>-0.56014058542856304</v>
      </c>
      <c r="F140" s="310">
        <f>SUM(HS!F142*Inittialize!$F$4+HS!F143*Inittialize!$F$5+HS!F144*Inittialize!$F$6+HS!F145*Inittialize!$F$7+HS!F146*Inittialize!$F$8+HS!F147*Inittialize!$F$9+HS!F148*Inittialize!$F$10+HS!F149*Inittialize!$F$11+HS!F150*Inittialize!$F$12+HS!F141*Inittialize!$F$3)</f>
        <v>-0.55806790310870125</v>
      </c>
      <c r="G140" s="310">
        <f>SUM(HS!G142*Inittialize!$F$4+HS!G143*Inittialize!$F$5+HS!G144*Inittialize!$F$6+HS!G145*Inittialize!$F$7+HS!G146*Inittialize!$F$8+HS!G147*Inittialize!$F$9+HS!G148*Inittialize!$F$10+HS!G149*Inittialize!$F$11+HS!G150*Inittialize!$F$12+HS!G141*Inittialize!$F$3)</f>
        <v>-0.55076900743439905</v>
      </c>
      <c r="H140" s="310">
        <f>SUM(HS!H142*Inittialize!$F$4+HS!H143*Inittialize!$F$5+HS!H144*Inittialize!$F$6+HS!H145*Inittialize!$F$7+HS!H146*Inittialize!$F$8+HS!H147*Inittialize!$F$9+HS!H148*Inittialize!$F$10+HS!H149*Inittialize!$F$11+HS!H150*Inittialize!$F$12+HS!H141*Inittialize!$F$3)</f>
        <v>-0.44019249506183517</v>
      </c>
      <c r="I140" s="310">
        <f>SUM(HS!I142*Inittialize!$F$4+HS!I143*Inittialize!$F$5+HS!I144*Inittialize!$F$6+HS!I145*Inittialize!$F$7+HS!I146*Inittialize!$F$8+HS!I147*Inittialize!$F$9+HS!I148*Inittialize!$F$10+HS!I149*Inittialize!$F$11+HS!I150*Inittialize!$F$12+HS!I141*Inittialize!$F$3)</f>
        <v>-0.46332395722373215</v>
      </c>
      <c r="J140" s="310">
        <f>SUM(HS!J142*Inittialize!$F$4+HS!J143*Inittialize!$F$5+HS!J144*Inittialize!$F$6+HS!J145*Inittialize!$F$7+HS!J146*Inittialize!$F$8+HS!J147*Inittialize!$F$9+HS!J148*Inittialize!$F$10+HS!J149*Inittialize!$F$11+HS!J150*Inittialize!$F$12+HS!J141*Inittialize!$F$3)</f>
        <v>-0.50472725325291556</v>
      </c>
      <c r="K140" s="310">
        <f>SUM(HS!K142*Inittialize!$F$4+HS!K143*Inittialize!$F$5+HS!K144*Inittialize!$F$6+HS!K145*Inittialize!$F$7+HS!K146*Inittialize!$F$8+HS!K147*Inittialize!$F$9+HS!K148*Inittialize!$F$10+HS!K149*Inittialize!$F$11+HS!K150*Inittialize!$F$12+HS!K141*Inittialize!$F$3)</f>
        <v>-0.55953150123513584</v>
      </c>
    </row>
    <row r="141" spans="1:11" x14ac:dyDescent="0.25">
      <c r="A141">
        <v>16</v>
      </c>
      <c r="B141" s="310">
        <f>SUM(HS!B143*Inittialize!$F$4+HS!B144*Inittialize!$F$5+HS!B145*Inittialize!$F$6+HS!B146*Inittialize!$F$7+HS!B147*Inittialize!$F$8+HS!B148*Inittialize!$F$9+HS!B149*Inittialize!$F$10+HS!B150*Inittialize!$F$11+HS!B151*Inittialize!$F$12+HS!B142*Inittialize!$F$3)</f>
        <v>-0.61644700215283599</v>
      </c>
      <c r="C141" s="310">
        <f>SUM(HS!C143*Inittialize!$F$4+HS!C144*Inittialize!$F$5+HS!C145*Inittialize!$F$6+HS!C146*Inittialize!$F$7+HS!C147*Inittialize!$F$8+HS!C148*Inittialize!$F$9+HS!C149*Inittialize!$F$10+HS!C150*Inittialize!$F$11+HS!C151*Inittialize!$F$12+HS!C142*Inittialize!$F$3)</f>
        <v>-0.56896342575273495</v>
      </c>
      <c r="D141" s="310">
        <f>SUM(HS!D143*Inittialize!$F$4+HS!D144*Inittialize!$F$5+HS!D145*Inittialize!$F$6+HS!D146*Inittialize!$F$7+HS!D147*Inittialize!$F$8+HS!D148*Inittialize!$F$9+HS!D149*Inittialize!$F$10+HS!D150*Inittialize!$F$11+HS!D151*Inittialize!$F$12+HS!D142*Inittialize!$F$3)</f>
        <v>-0.56659316834387352</v>
      </c>
      <c r="E141" s="310">
        <f>SUM(HS!E143*Inittialize!$F$4+HS!E144*Inittialize!$F$5+HS!E145*Inittialize!$F$6+HS!E146*Inittialize!$F$7+HS!E147*Inittialize!$F$8+HS!E148*Inittialize!$F$9+HS!E149*Inittialize!$F$10+HS!E150*Inittialize!$F$11+HS!E151*Inittialize!$F$12+HS!E142*Inittialize!$F$3)</f>
        <v>-0.5764084667109729</v>
      </c>
      <c r="F141" s="310">
        <f>SUM(HS!F143*Inittialize!$F$4+HS!F144*Inittialize!$F$5+HS!F145*Inittialize!$F$6+HS!F146*Inittialize!$F$7+HS!F147*Inittialize!$F$8+HS!F148*Inittialize!$F$9+HS!F149*Inittialize!$F$10+HS!F150*Inittialize!$F$11+HS!F151*Inittialize!$F$12+HS!F142*Inittialize!$F$3)</f>
        <v>-0.57448383312824414</v>
      </c>
      <c r="G141" s="310">
        <f>SUM(HS!G143*Inittialize!$F$4+HS!G144*Inittialize!$F$5+HS!G145*Inittialize!$F$6+HS!G146*Inittialize!$F$7+HS!G147*Inittialize!$F$8+HS!G148*Inittialize!$F$9+HS!G149*Inittialize!$F$10+HS!G150*Inittialize!$F$11+HS!G151*Inittialize!$F$12+HS!G142*Inittialize!$F$3)</f>
        <v>-0.56770628714496352</v>
      </c>
      <c r="H141" s="310">
        <f>SUM(HS!H143*Inittialize!$F$4+HS!H144*Inittialize!$F$5+HS!H145*Inittialize!$F$6+HS!H146*Inittialize!$F$7+HS!H147*Inittialize!$F$8+HS!H148*Inittialize!$F$9+HS!H149*Inittialize!$F$10+HS!H150*Inittialize!$F$11+HS!H151*Inittialize!$F$12+HS!H142*Inittialize!$F$3)</f>
        <v>-0.46254230672532326</v>
      </c>
      <c r="I141" s="310">
        <f>SUM(HS!I143*Inittialize!$F$4+HS!I144*Inittialize!$F$5+HS!I145*Inittialize!$F$6+HS!I146*Inittialize!$F$7+HS!I147*Inittialize!$F$8+HS!I148*Inittialize!$F$9+HS!I149*Inittialize!$F$10+HS!I150*Inittialize!$F$11+HS!I151*Inittialize!$F$12+HS!I142*Inittialize!$F$3)</f>
        <v>-0.48518388374422211</v>
      </c>
      <c r="J141" s="310">
        <f>SUM(HS!J143*Inittialize!$F$4+HS!J144*Inittialize!$F$5+HS!J145*Inittialize!$F$6+HS!J146*Inittialize!$F$7+HS!J147*Inittialize!$F$8+HS!J148*Inittialize!$F$9+HS!J149*Inittialize!$F$10+HS!J150*Inittialize!$F$11+HS!J151*Inittialize!$F$12+HS!J142*Inittialize!$F$3)</f>
        <v>-0.5249931700149213</v>
      </c>
      <c r="K141" s="310">
        <f>SUM(HS!K143*Inittialize!$F$4+HS!K144*Inittialize!$F$5+HS!K145*Inittialize!$F$6+HS!K146*Inittialize!$F$7+HS!K147*Inittialize!$F$8+HS!K148*Inittialize!$F$9+HS!K149*Inittialize!$F$10+HS!K150*Inittialize!$F$11+HS!K151*Inittialize!$F$12+HS!K142*Inittialize!$F$3)</f>
        <v>-0.57749628866818747</v>
      </c>
    </row>
    <row r="142" spans="1:11" x14ac:dyDescent="0.25">
      <c r="A142">
        <v>17</v>
      </c>
      <c r="B142" s="310">
        <f>SUM(HS!B144*Inittialize!$F$4+HS!B145*Inittialize!$F$5+HS!B146*Inittialize!$F$6+HS!B147*Inittialize!$F$7+HS!B148*Inittialize!$F$8+HS!B149*Inittialize!$F$9+HS!B150*Inittialize!$F$10+HS!B151*Inittialize!$F$11+HS!B152*Inittialize!$F$12+HS!B143*Inittialize!$F$3)</f>
        <v>-0.59685747123419386</v>
      </c>
      <c r="C142" s="310">
        <f>SUM(HS!C144*Inittialize!$F$4+HS!C145*Inittialize!$F$5+HS!C146*Inittialize!$F$6+HS!C147*Inittialize!$F$7+HS!C148*Inittialize!$F$8+HS!C149*Inittialize!$F$9+HS!C150*Inittialize!$F$10+HS!C151*Inittialize!$F$11+HS!C152*Inittialize!$F$12+HS!C143*Inittialize!$F$3)</f>
        <v>-0.50422733292473321</v>
      </c>
      <c r="D142" s="310">
        <f>SUM(HS!D144*Inittialize!$F$4+HS!D145*Inittialize!$F$5+HS!D146*Inittialize!$F$6+HS!D147*Inittialize!$F$7+HS!D148*Inittialize!$F$8+HS!D149*Inittialize!$F$9+HS!D150*Inittialize!$F$10+HS!D151*Inittialize!$F$11+HS!D152*Inittialize!$F$12+HS!D143*Inittialize!$F$3)</f>
        <v>-0.49760020896787999</v>
      </c>
      <c r="E142" s="310">
        <f>SUM(HS!E144*Inittialize!$F$4+HS!E145*Inittialize!$F$5+HS!E146*Inittialize!$F$6+HS!E147*Inittialize!$F$7+HS!E148*Inittialize!$F$8+HS!E149*Inittialize!$F$9+HS!E150*Inittialize!$F$10+HS!E151*Inittialize!$F$11+HS!E152*Inittialize!$F$12+HS!E143*Inittialize!$F$3)</f>
        <v>-0.50212889797765581</v>
      </c>
      <c r="F142" s="310">
        <f>SUM(HS!F144*Inittialize!$F$4+HS!F145*Inittialize!$F$5+HS!F146*Inittialize!$F$6+HS!F147*Inittialize!$F$7+HS!F148*Inittialize!$F$8+HS!F149*Inittialize!$F$9+HS!F150*Inittialize!$F$10+HS!F151*Inittialize!$F$11+HS!F152*Inittialize!$F$12+HS!F143*Inittialize!$F$3)</f>
        <v>-0.49642837436492993</v>
      </c>
      <c r="G142" s="310">
        <f>SUM(HS!G144*Inittialize!$F$4+HS!G145*Inittialize!$F$5+HS!G146*Inittialize!$F$6+HS!G147*Inittialize!$F$7+HS!G148*Inittialize!$F$8+HS!G149*Inittialize!$F$9+HS!G150*Inittialize!$F$10+HS!G151*Inittialize!$F$11+HS!G152*Inittialize!$F$12+HS!G143*Inittialize!$F$3)</f>
        <v>-0.47586816345601768</v>
      </c>
      <c r="H142" s="310">
        <f>SUM(HS!H144*Inittialize!$F$4+HS!H145*Inittialize!$F$5+HS!H146*Inittialize!$F$6+HS!H147*Inittialize!$F$7+HS!H148*Inittialize!$F$8+HS!H149*Inittialize!$F$9+HS!H150*Inittialize!$F$10+HS!H151*Inittialize!$F$11+HS!H152*Inittialize!$F$12+HS!H143*Inittialize!$F$3)</f>
        <v>-0.38946322365989378</v>
      </c>
      <c r="I142" s="310">
        <f>SUM(HS!I144*Inittialize!$F$4+HS!I145*Inittialize!$F$5+HS!I146*Inittialize!$F$6+HS!I147*Inittialize!$F$7+HS!I148*Inittialize!$F$8+HS!I149*Inittialize!$F$9+HS!I150*Inittialize!$F$10+HS!I151*Inittialize!$F$11+HS!I152*Inittialize!$F$12+HS!I143*Inittialize!$F$3)</f>
        <v>-0.47954599433443851</v>
      </c>
      <c r="J142" s="310">
        <f>SUM(HS!J144*Inittialize!$F$4+HS!J145*Inittialize!$F$5+HS!J146*Inittialize!$F$6+HS!J147*Inittialize!$F$7+HS!J148*Inittialize!$F$8+HS!J149*Inittialize!$F$9+HS!J150*Inittialize!$F$10+HS!J151*Inittialize!$F$11+HS!J152*Inittialize!$F$12+HS!J143*Inittialize!$F$3)</f>
        <v>-0.51830524740148154</v>
      </c>
      <c r="K142" s="310">
        <f>SUM(HS!K144*Inittialize!$F$4+HS!K145*Inittialize!$F$5+HS!K146*Inittialize!$F$6+HS!K147*Inittialize!$F$7+HS!K148*Inittialize!$F$8+HS!K149*Inittialize!$F$9+HS!K150*Inittialize!$F$10+HS!K151*Inittialize!$F$11+HS!K152*Inittialize!$F$12+HS!K143*Inittialize!$F$3)</f>
        <v>-0.5678762745331094</v>
      </c>
    </row>
    <row r="143" spans="1:11" x14ac:dyDescent="0.25">
      <c r="A143">
        <v>18</v>
      </c>
      <c r="B143" s="310">
        <f>SUM(HS!B145*Inittialize!$F$4+HS!B146*Inittialize!$F$5+HS!B147*Inittialize!$F$6+HS!B148*Inittialize!$F$7+HS!B149*Inittialize!$F$8+HS!B150*Inittialize!$F$9+HS!B151*Inittialize!$F$10+HS!B152*Inittialize!$F$11+HS!B153*Inittialize!$F$12+HS!B144*Inittialize!$F$3)</f>
        <v>-0.57114416234435983</v>
      </c>
      <c r="C143" s="310">
        <f>SUM(HS!C145*Inittialize!$F$4+HS!C146*Inittialize!$F$5+HS!C147*Inittialize!$F$6+HS!C148*Inittialize!$F$7+HS!C149*Inittialize!$F$8+HS!C150*Inittialize!$F$9+HS!C151*Inittialize!$F$10+HS!C152*Inittialize!$F$11+HS!C153*Inittialize!$F$12+HS!C144*Inittialize!$F$3)</f>
        <v>-0.47309486745364987</v>
      </c>
      <c r="D143" s="310">
        <f>SUM(HS!D145*Inittialize!$F$4+HS!D146*Inittialize!$F$5+HS!D147*Inittialize!$F$6+HS!D148*Inittialize!$F$7+HS!D149*Inittialize!$F$8+HS!D150*Inittialize!$F$9+HS!D151*Inittialize!$F$10+HS!D152*Inittialize!$F$11+HS!D153*Inittialize!$F$12+HS!D144*Inittialize!$F$3)</f>
        <v>-0.46748890286293887</v>
      </c>
      <c r="E143" s="310">
        <f>SUM(HS!E145*Inittialize!$F$4+HS!E146*Inittialize!$F$5+HS!E147*Inittialize!$F$6+HS!E148*Inittialize!$F$7+HS!E149*Inittialize!$F$8+HS!E150*Inittialize!$F$9+HS!E151*Inittialize!$F$10+HS!E152*Inittialize!$F$11+HS!E153*Inittialize!$F$12+HS!E144*Inittialize!$F$3)</f>
        <v>-0.47306626540230118</v>
      </c>
      <c r="F143" s="310">
        <f>SUM(HS!F145*Inittialize!$F$4+HS!F146*Inittialize!$F$5+HS!F147*Inittialize!$F$6+HS!F148*Inittialize!$F$7+HS!F149*Inittialize!$F$8+HS!F150*Inittialize!$F$9+HS!F151*Inittialize!$F$10+HS!F152*Inittialize!$F$11+HS!F153*Inittialize!$F$12+HS!F144*Inittialize!$F$3)</f>
        <v>-0.46821653930249513</v>
      </c>
      <c r="G143" s="310">
        <f>SUM(HS!G145*Inittialize!$F$4+HS!G146*Inittialize!$F$5+HS!G147*Inittialize!$F$6+HS!G148*Inittialize!$F$7+HS!G149*Inittialize!$F$8+HS!G150*Inittialize!$F$9+HS!G151*Inittialize!$F$10+HS!G152*Inittialize!$F$11+HS!G153*Inittialize!$F$12+HS!G144*Inittialize!$F$3)</f>
        <v>-0.45134510679366141</v>
      </c>
      <c r="H143" s="310">
        <f>SUM(HS!H145*Inittialize!$F$4+HS!H146*Inittialize!$F$5+HS!H147*Inittialize!$F$6+HS!H148*Inittialize!$F$7+HS!H149*Inittialize!$F$8+HS!H150*Inittialize!$F$9+HS!H151*Inittialize!$F$10+HS!H152*Inittialize!$F$11+HS!H153*Inittialize!$F$12+HS!H144*Inittialize!$F$3)</f>
        <v>-0.35766392450027656</v>
      </c>
      <c r="I143" s="310">
        <f>SUM(HS!I145*Inittialize!$F$4+HS!I146*Inittialize!$F$5+HS!I147*Inittialize!$F$6+HS!I148*Inittialize!$F$7+HS!I149*Inittialize!$F$8+HS!I150*Inittialize!$F$9+HS!I151*Inittialize!$F$10+HS!I152*Inittialize!$F$11+HS!I153*Inittialize!$F$12+HS!I144*Inittialize!$F$3)</f>
        <v>-0.39662235389942291</v>
      </c>
      <c r="J143" s="310">
        <f>SUM(HS!J145*Inittialize!$F$4+HS!J146*Inittialize!$F$5+HS!J147*Inittialize!$F$6+HS!J148*Inittialize!$F$7+HS!J149*Inittialize!$F$8+HS!J150*Inittialize!$F$9+HS!J151*Inittialize!$F$10+HS!J152*Inittialize!$F$11+HS!J153*Inittialize!$F$12+HS!J144*Inittialize!$F$3)</f>
        <v>-0.49354041781109681</v>
      </c>
      <c r="K143" s="310">
        <f>SUM(HS!K145*Inittialize!$F$4+HS!K146*Inittialize!$F$5+HS!K147*Inittialize!$F$6+HS!K148*Inittialize!$F$7+HS!K149*Inittialize!$F$8+HS!K150*Inittialize!$F$9+HS!K151*Inittialize!$F$10+HS!K152*Inittialize!$F$11+HS!K153*Inittialize!$F$12+HS!K144*Inittialize!$F$3)</f>
        <v>-0.54379719997854659</v>
      </c>
    </row>
    <row r="144" spans="1:11" x14ac:dyDescent="0.25">
      <c r="A144">
        <v>19</v>
      </c>
      <c r="B144" s="310">
        <f>SUM(HS!B146*Inittialize!$F$4+HS!B147*Inittialize!$F$5+HS!B148*Inittialize!$F$6+HS!B149*Inittialize!$F$7+HS!B150*Inittialize!$F$8+HS!B151*Inittialize!$F$9+HS!B152*Inittialize!$F$10+HS!B153*Inittialize!$F$11+HS!B154*Inittialize!$F$12+HS!B145*Inittialize!$F$3)</f>
        <v>-0.5454308534545258</v>
      </c>
      <c r="C144" s="310">
        <f>SUM(HS!C146*Inittialize!$F$4+HS!C147*Inittialize!$F$5+HS!C148*Inittialize!$F$6+HS!C149*Inittialize!$F$7+HS!C150*Inittialize!$F$8+HS!C151*Inittialize!$F$9+HS!C152*Inittialize!$F$10+HS!C153*Inittialize!$F$11+HS!C154*Inittialize!$F$12+HS!C145*Inittialize!$F$3)</f>
        <v>-0.44317438281710964</v>
      </c>
      <c r="D144" s="310">
        <f>SUM(HS!D146*Inittialize!$F$4+HS!D147*Inittialize!$F$5+HS!D148*Inittialize!$F$6+HS!D149*Inittialize!$F$7+HS!D150*Inittialize!$F$8+HS!D151*Inittialize!$F$9+HS!D152*Inittialize!$F$10+HS!D153*Inittialize!$F$11+HS!D154*Inittialize!$F$12+HS!D145*Inittialize!$F$3)</f>
        <v>-0.43850877887023798</v>
      </c>
      <c r="E144" s="310">
        <f>SUM(HS!E146*Inittialize!$F$4+HS!E147*Inittialize!$F$5+HS!E148*Inittialize!$F$6+HS!E149*Inittialize!$F$7+HS!E150*Inittialize!$F$8+HS!E151*Inittialize!$F$9+HS!E152*Inittialize!$F$10+HS!E153*Inittialize!$F$11+HS!E154*Inittialize!$F$12+HS!E145*Inittialize!$F$3)</f>
        <v>-0.44505401621688401</v>
      </c>
      <c r="F144" s="310">
        <f>SUM(HS!F146*Inittialize!$F$4+HS!F147*Inittialize!$F$5+HS!F148*Inittialize!$F$6+HS!F149*Inittialize!$F$7+HS!F150*Inittialize!$F$8+HS!F151*Inittialize!$F$9+HS!F152*Inittialize!$F$10+HS!F153*Inittialize!$F$11+HS!F154*Inittialize!$F$12+HS!F145*Inittialize!$F$3)</f>
        <v>-0.44105508762999762</v>
      </c>
      <c r="G144" s="310">
        <f>SUM(HS!G146*Inittialize!$F$4+HS!G147*Inittialize!$F$5+HS!G148*Inittialize!$F$6+HS!G149*Inittialize!$F$7+HS!G150*Inittialize!$F$8+HS!G151*Inittialize!$F$9+HS!G152*Inittialize!$F$10+HS!G153*Inittialize!$F$11+HS!G154*Inittialize!$F$12+HS!G145*Inittialize!$F$3)</f>
        <v>-0.42682205013130525</v>
      </c>
      <c r="H144" s="310">
        <f>SUM(HS!H146*Inittialize!$F$4+HS!H147*Inittialize!$F$5+HS!H148*Inittialize!$F$6+HS!H149*Inittialize!$F$7+HS!H150*Inittialize!$F$8+HS!H151*Inittialize!$F$9+HS!H152*Inittialize!$F$10+HS!H153*Inittialize!$F$11+HS!H154*Inittialize!$F$12+HS!H145*Inittialize!$F$3)</f>
        <v>-0.3395196094098446</v>
      </c>
      <c r="I144" s="310">
        <f>SUM(HS!I146*Inittialize!$F$4+HS!I147*Inittialize!$F$5+HS!I148*Inittialize!$F$6+HS!I149*Inittialize!$F$7+HS!I150*Inittialize!$F$8+HS!I151*Inittialize!$F$9+HS!I152*Inittialize!$F$10+HS!I153*Inittialize!$F$11+HS!I154*Inittialize!$F$12+HS!I145*Inittialize!$F$3)</f>
        <v>-0.3669531513342299</v>
      </c>
      <c r="J144" s="310">
        <f>SUM(HS!J146*Inittialize!$F$4+HS!J147*Inittialize!$F$5+HS!J148*Inittialize!$F$6+HS!J149*Inittialize!$F$7+HS!J150*Inittialize!$F$8+HS!J151*Inittialize!$F$9+HS!J152*Inittialize!$F$10+HS!J153*Inittialize!$F$11+HS!J154*Inittialize!$F$12+HS!J145*Inittialize!$F$3)</f>
        <v>-0.41259472421376076</v>
      </c>
      <c r="K144" s="310">
        <f>SUM(HS!K146*Inittialize!$F$4+HS!K147*Inittialize!$F$5+HS!K148*Inittialize!$F$6+HS!K149*Inittialize!$F$7+HS!K150*Inittialize!$F$8+HS!K151*Inittialize!$F$9+HS!K152*Inittialize!$F$10+HS!K153*Inittialize!$F$11+HS!K154*Inittialize!$F$12+HS!K145*Inittialize!$F$3)</f>
        <v>-0.51808389108871267</v>
      </c>
    </row>
    <row r="145" spans="1:11" x14ac:dyDescent="0.25">
      <c r="A145">
        <v>20</v>
      </c>
      <c r="B145" s="310">
        <f>SUM(HS!B147*Inittialize!$F$4+HS!B148*Inittialize!$F$5+HS!B149*Inittialize!$F$6+HS!B150*Inittialize!$F$7+HS!B151*Inittialize!$F$8+HS!B152*Inittialize!$F$9+HS!B153*Inittialize!$F$10+HS!B154*Inittialize!$F$11+HS!B155*Inittialize!$F$12+HS!B146*Inittialize!$F$3)</f>
        <v>-0.51971754456469177</v>
      </c>
      <c r="C145" s="310">
        <f>SUM(HS!C147*Inittialize!$F$4+HS!C148*Inittialize!$F$5+HS!C149*Inittialize!$F$6+HS!C150*Inittialize!$F$7+HS!C151*Inittialize!$F$8+HS!C152*Inittialize!$F$9+HS!C153*Inittialize!$F$10+HS!C154*Inittialize!$F$11+HS!C155*Inittialize!$F$12+HS!C146*Inittialize!$F$3)</f>
        <v>-0.41455289302374626</v>
      </c>
      <c r="D145" s="310">
        <f>SUM(HS!D147*Inittialize!$F$4+HS!D148*Inittialize!$F$5+HS!D149*Inittialize!$F$6+HS!D150*Inittialize!$F$7+HS!D151*Inittialize!$F$8+HS!D152*Inittialize!$F$9+HS!D153*Inittialize!$F$10+HS!D154*Inittialize!$F$11+HS!D155*Inittialize!$F$12+HS!D146*Inittialize!$F$3)</f>
        <v>-0.41074063571208014</v>
      </c>
      <c r="E145" s="310">
        <f>SUM(HS!E147*Inittialize!$F$4+HS!E148*Inittialize!$F$5+HS!E149*Inittialize!$F$6+HS!E150*Inittialize!$F$7+HS!E151*Inittialize!$F$8+HS!E152*Inittialize!$F$9+HS!E153*Inittialize!$F$10+HS!E154*Inittialize!$F$11+HS!E155*Inittialize!$F$12+HS!E146*Inittialize!$F$3)</f>
        <v>-0.4181729491437069</v>
      </c>
      <c r="F145" s="310">
        <f>SUM(HS!F147*Inittialize!$F$4+HS!F148*Inittialize!$F$5+HS!F149*Inittialize!$F$6+HS!F150*Inittialize!$F$7+HS!F151*Inittialize!$F$8+HS!F152*Inittialize!$F$9+HS!F153*Inittialize!$F$10+HS!F154*Inittialize!$F$11+HS!F155*Inittialize!$F$12+HS!F146*Inittialize!$F$3)</f>
        <v>-0.41494401934743752</v>
      </c>
      <c r="G145" s="310">
        <f>SUM(HS!G147*Inittialize!$F$4+HS!G148*Inittialize!$F$5+HS!G149*Inittialize!$F$6+HS!G150*Inittialize!$F$7+HS!G151*Inittialize!$F$8+HS!G152*Inittialize!$F$9+HS!G153*Inittialize!$F$10+HS!G154*Inittialize!$F$11+HS!G155*Inittialize!$F$12+HS!G146*Inittialize!$F$3)</f>
        <v>-0.40334937685888633</v>
      </c>
      <c r="H145" s="310">
        <f>SUM(HS!H147*Inittialize!$F$4+HS!H148*Inittialize!$F$5+HS!H149*Inittialize!$F$6+HS!H150*Inittialize!$F$7+HS!H151*Inittialize!$F$8+HS!H152*Inittialize!$F$9+HS!H153*Inittialize!$F$10+HS!H154*Inittialize!$F$11+HS!H155*Inittialize!$F$12+HS!H146*Inittialize!$F$3)</f>
        <v>-0.3213752943194127</v>
      </c>
      <c r="I145" s="310">
        <f>SUM(HS!I147*Inittialize!$F$4+HS!I148*Inittialize!$F$5+HS!I149*Inittialize!$F$6+HS!I150*Inittialize!$F$7+HS!I151*Inittialize!$F$8+HS!I152*Inittialize!$F$9+HS!I153*Inittialize!$F$10+HS!I154*Inittialize!$F$11+HS!I155*Inittialize!$F$12+HS!I146*Inittialize!$F$3)</f>
        <v>-0.35093893283822203</v>
      </c>
      <c r="J145" s="310">
        <f>SUM(HS!J147*Inittialize!$F$4+HS!J148*Inittialize!$F$5+HS!J149*Inittialize!$F$6+HS!J150*Inittialize!$F$7+HS!J151*Inittialize!$F$8+HS!J152*Inittialize!$F$9+HS!J153*Inittialize!$F$10+HS!J154*Inittialize!$F$11+HS!J155*Inittialize!$F$12+HS!J146*Inittialize!$F$3)</f>
        <v>-0.38490346848624718</v>
      </c>
      <c r="K145" s="310">
        <f>SUM(HS!K147*Inittialize!$F$4+HS!K148*Inittialize!$F$5+HS!K149*Inittialize!$F$6+HS!K150*Inittialize!$F$7+HS!K151*Inittialize!$F$8+HS!K152*Inittialize!$F$9+HS!K153*Inittialize!$F$10+HS!K154*Inittialize!$F$11+HS!K155*Inittialize!$F$12+HS!K146*Inittialize!$F$3)</f>
        <v>-0.4391161443290561</v>
      </c>
    </row>
    <row r="146" spans="1:11" x14ac:dyDescent="0.25">
      <c r="A146">
        <v>21</v>
      </c>
      <c r="B146" s="310">
        <f>SUM(HS!B148*Inittialize!$F$4+HS!B149*Inittialize!$F$5+HS!B150*Inittialize!$F$6+HS!B151*Inittialize!$F$7+HS!B152*Inittialize!$F$8+HS!B153*Inittialize!$F$9+HS!B154*Inittialize!$F$10+HS!B155*Inittialize!$F$11+HS!B156*Inittialize!$F$12+HS!B147*Inittialize!$F$3)</f>
        <v>-0.44074979780503526</v>
      </c>
      <c r="C146" s="310">
        <f>SUM(HS!C148*Inittialize!$F$4+HS!C149*Inittialize!$F$5+HS!C150*Inittialize!$F$6+HS!C151*Inittialize!$F$7+HS!C152*Inittialize!$F$8+HS!C153*Inittialize!$F$9+HS!C154*Inittialize!$F$10+HS!C155*Inittialize!$F$11+HS!C156*Inittialize!$F$12+HS!C147*Inittialize!$F$3)</f>
        <v>-0.38732362736852477</v>
      </c>
      <c r="D146" s="310">
        <f>SUM(HS!D148*Inittialize!$F$4+HS!D149*Inittialize!$F$5+HS!D150*Inittialize!$F$6+HS!D151*Inittialize!$F$7+HS!D152*Inittialize!$F$8+HS!D153*Inittialize!$F$9+HS!D154*Inittialize!$F$10+HS!D155*Inittialize!$F$11+HS!D156*Inittialize!$F$12+HS!D147*Inittialize!$F$3)</f>
        <v>-0.38427148739709915</v>
      </c>
      <c r="E146" s="310">
        <f>SUM(HS!E148*Inittialize!$F$4+HS!E149*Inittialize!$F$5+HS!E150*Inittialize!$F$6+HS!E151*Inittialize!$F$7+HS!E152*Inittialize!$F$8+HS!E153*Inittialize!$F$9+HS!E154*Inittialize!$F$10+HS!E155*Inittialize!$F$11+HS!E156*Inittialize!$F$12+HS!E147*Inittialize!$F$3)</f>
        <v>-0.39250386290507289</v>
      </c>
      <c r="F146" s="310">
        <f>SUM(HS!F148*Inittialize!$F$4+HS!F149*Inittialize!$F$5+HS!F150*Inittialize!$F$6+HS!F151*Inittialize!$F$7+HS!F152*Inittialize!$F$8+HS!F153*Inittialize!$F$9+HS!F154*Inittialize!$F$10+HS!F155*Inittialize!$F$11+HS!F156*Inittialize!$F$12+HS!F147*Inittialize!$F$3)</f>
        <v>-0.38996413317711753</v>
      </c>
      <c r="G146" s="310">
        <f>SUM(HS!G148*Inittialize!$F$4+HS!G149*Inittialize!$F$5+HS!G150*Inittialize!$F$6+HS!G151*Inittialize!$F$7+HS!G152*Inittialize!$F$8+HS!G153*Inittialize!$F$9+HS!G154*Inittialize!$F$10+HS!G155*Inittialize!$F$11+HS!G156*Inittialize!$F$12+HS!G147*Inittialize!$F$3)</f>
        <v>-0.38092708697640476</v>
      </c>
      <c r="H146" s="310">
        <f>SUM(HS!H148*Inittialize!$F$4+HS!H149*Inittialize!$F$5+HS!H150*Inittialize!$F$6+HS!H151*Inittialize!$F$7+HS!H152*Inittialize!$F$8+HS!H153*Inittialize!$F$9+HS!H154*Inittialize!$F$10+HS!H155*Inittialize!$F$11+HS!H156*Inittialize!$F$12+HS!H147*Inittialize!$F$3)</f>
        <v>-0.30428136261891797</v>
      </c>
      <c r="I146" s="310">
        <f>SUM(HS!I148*Inittialize!$F$4+HS!I149*Inittialize!$F$5+HS!I150*Inittialize!$F$6+HS!I151*Inittialize!$F$7+HS!I152*Inittialize!$F$8+HS!I153*Inittialize!$F$9+HS!I154*Inittialize!$F$10+HS!I155*Inittialize!$F$11+HS!I156*Inittialize!$F$12+HS!I147*Inittialize!$F$3)</f>
        <v>-0.33492471434221421</v>
      </c>
      <c r="J146" s="310">
        <f>SUM(HS!J148*Inittialize!$F$4+HS!J149*Inittialize!$F$5+HS!J150*Inittialize!$F$6+HS!J151*Inittialize!$F$7+HS!J152*Inittialize!$F$8+HS!J153*Inittialize!$F$9+HS!J154*Inittialize!$F$10+HS!J155*Inittialize!$F$11+HS!J156*Inittialize!$F$12+HS!J147*Inittialize!$F$3)</f>
        <v>-0.37086719682791891</v>
      </c>
      <c r="K146" s="310">
        <f>SUM(HS!K148*Inittialize!$F$4+HS!K149*Inittialize!$F$5+HS!K150*Inittialize!$F$6+HS!K151*Inittialize!$F$7+HS!K152*Inittialize!$F$8+HS!K153*Inittialize!$F$9+HS!K154*Inittialize!$F$10+HS!K155*Inittialize!$F$11+HS!K156*Inittialize!$F$12+HS!K147*Inittialize!$F$3)</f>
        <v>-0.41340283543922207</v>
      </c>
    </row>
    <row r="147" spans="1:11" x14ac:dyDescent="0.25">
      <c r="A147">
        <v>22</v>
      </c>
      <c r="B147">
        <f>B115</f>
        <v>-0.69498195510467564</v>
      </c>
      <c r="C147">
        <f t="shared" ref="C147:K147" si="12">C115</f>
        <v>-0.64537193969934437</v>
      </c>
      <c r="D147">
        <f t="shared" si="12"/>
        <v>-0.64253780972587782</v>
      </c>
      <c r="E147">
        <f t="shared" si="12"/>
        <v>-0.63958917649104974</v>
      </c>
      <c r="F147">
        <f t="shared" si="12"/>
        <v>-0.63704944676309438</v>
      </c>
      <c r="G147">
        <f t="shared" si="12"/>
        <v>-0.62801240056238161</v>
      </c>
      <c r="H147">
        <f t="shared" si="12"/>
        <v>-0.56826126528899534</v>
      </c>
      <c r="I147">
        <f t="shared" si="12"/>
        <v>-0.59671580617491327</v>
      </c>
      <c r="J147">
        <f t="shared" si="12"/>
        <v>-0.63009096848306756</v>
      </c>
      <c r="K147">
        <f t="shared" si="12"/>
        <v>-0.66958834719356342</v>
      </c>
    </row>
    <row r="148" spans="1:11" x14ac:dyDescent="0.25">
      <c r="A148">
        <v>23</v>
      </c>
      <c r="B148">
        <f t="shared" ref="B148:K156" si="13">B116</f>
        <v>-0.71676895831148446</v>
      </c>
      <c r="C148">
        <f t="shared" si="13"/>
        <v>-0.66168802251609049</v>
      </c>
      <c r="D148">
        <f t="shared" si="13"/>
        <v>-0.65885389254262394</v>
      </c>
      <c r="E148">
        <f t="shared" si="13"/>
        <v>-0.65590525930779586</v>
      </c>
      <c r="F148">
        <f t="shared" si="13"/>
        <v>-0.65336552957984051</v>
      </c>
      <c r="G148">
        <f t="shared" si="13"/>
        <v>-0.64432848337912774</v>
      </c>
      <c r="H148">
        <f t="shared" si="13"/>
        <v>-0.59909974633978136</v>
      </c>
      <c r="I148">
        <f t="shared" si="13"/>
        <v>-0.62552182001956225</v>
      </c>
      <c r="J148">
        <f t="shared" si="13"/>
        <v>-0.65651304216284845</v>
      </c>
      <c r="K148">
        <f t="shared" si="13"/>
        <v>-0.69318917953688031</v>
      </c>
    </row>
    <row r="149" spans="1:11" x14ac:dyDescent="0.25">
      <c r="A149">
        <v>24</v>
      </c>
      <c r="B149">
        <f t="shared" si="13"/>
        <v>-0.73699974700352133</v>
      </c>
      <c r="C149">
        <f t="shared" si="13"/>
        <v>-0.67800410533283662</v>
      </c>
      <c r="D149">
        <f t="shared" si="13"/>
        <v>-0.67516997535936996</v>
      </c>
      <c r="E149">
        <f t="shared" si="13"/>
        <v>-0.67222134212454199</v>
      </c>
      <c r="F149">
        <f t="shared" si="13"/>
        <v>-0.66968161239658663</v>
      </c>
      <c r="G149">
        <f t="shared" si="13"/>
        <v>-0.66064456619587375</v>
      </c>
      <c r="H149">
        <f t="shared" si="13"/>
        <v>-0.62773547874408275</v>
      </c>
      <c r="I149">
        <f t="shared" si="13"/>
        <v>-0.65227026144673639</v>
      </c>
      <c r="J149">
        <f t="shared" si="13"/>
        <v>-0.68104782486550219</v>
      </c>
      <c r="K149">
        <f t="shared" si="13"/>
        <v>-0.71510423814138879</v>
      </c>
    </row>
    <row r="150" spans="1:11" x14ac:dyDescent="0.25">
      <c r="A150">
        <v>25</v>
      </c>
      <c r="B150">
        <f t="shared" si="13"/>
        <v>-0.75578547936041274</v>
      </c>
      <c r="C150">
        <f t="shared" si="13"/>
        <v>-0.69432018814958274</v>
      </c>
      <c r="D150">
        <f t="shared" si="13"/>
        <v>-0.69148605817611608</v>
      </c>
      <c r="E150">
        <f t="shared" si="13"/>
        <v>-0.688537424941288</v>
      </c>
      <c r="F150">
        <f t="shared" si="13"/>
        <v>-0.68599769521333265</v>
      </c>
      <c r="G150">
        <f t="shared" si="13"/>
        <v>-0.67696064901261988</v>
      </c>
      <c r="H150">
        <f t="shared" si="13"/>
        <v>-0.65432580169093391</v>
      </c>
      <c r="I150">
        <f t="shared" si="13"/>
        <v>-0.67710809991482657</v>
      </c>
      <c r="J150">
        <f t="shared" si="13"/>
        <v>-0.70383012308939485</v>
      </c>
      <c r="K150">
        <f t="shared" si="13"/>
        <v>-0.73545393541700388</v>
      </c>
    </row>
    <row r="151" spans="1:11" x14ac:dyDescent="0.25">
      <c r="A151">
        <v>26</v>
      </c>
      <c r="B151">
        <f t="shared" si="13"/>
        <v>-0.77210156217715875</v>
      </c>
      <c r="C151">
        <f t="shared" si="13"/>
        <v>-0.71063627096632875</v>
      </c>
      <c r="D151">
        <f t="shared" si="13"/>
        <v>-0.70780214099286221</v>
      </c>
      <c r="E151">
        <f t="shared" si="13"/>
        <v>-0.70485350775803424</v>
      </c>
      <c r="F151">
        <f t="shared" si="13"/>
        <v>-0.70231377803007877</v>
      </c>
      <c r="G151">
        <f t="shared" si="13"/>
        <v>-0.69327673182936589</v>
      </c>
      <c r="H151">
        <f t="shared" si="13"/>
        <v>-0.67901681585586726</v>
      </c>
      <c r="I151">
        <f t="shared" si="13"/>
        <v>-0.70017180706376769</v>
      </c>
      <c r="J151">
        <f t="shared" si="13"/>
        <v>-0.72498511429729517</v>
      </c>
      <c r="K151">
        <f t="shared" si="13"/>
        <v>-0.75435008288721794</v>
      </c>
    </row>
    <row r="152" spans="1:11" x14ac:dyDescent="0.25">
      <c r="A152">
        <v>27</v>
      </c>
      <c r="B152">
        <f t="shared" si="13"/>
        <v>-0.79698874795718289</v>
      </c>
      <c r="C152">
        <f t="shared" si="13"/>
        <v>-0.74859144603733629</v>
      </c>
      <c r="D152">
        <f t="shared" si="13"/>
        <v>-0.74694897739234545</v>
      </c>
      <c r="E152">
        <f t="shared" si="13"/>
        <v>-0.74523490632358347</v>
      </c>
      <c r="F152">
        <f t="shared" si="13"/>
        <v>-0.74374877455721822</v>
      </c>
      <c r="G152">
        <f t="shared" si="13"/>
        <v>-0.73855278325923857</v>
      </c>
      <c r="H152">
        <f t="shared" si="13"/>
        <v>-0.72754593909861887</v>
      </c>
      <c r="I152">
        <f t="shared" si="13"/>
        <v>-0.7288877906561031</v>
      </c>
      <c r="J152">
        <f t="shared" si="13"/>
        <v>-0.75178669898347494</v>
      </c>
      <c r="K152">
        <f t="shared" si="13"/>
        <v>-0.77923726866724208</v>
      </c>
    </row>
    <row r="153" spans="1:11" x14ac:dyDescent="0.25">
      <c r="A153">
        <v>28</v>
      </c>
      <c r="B153">
        <f t="shared" si="13"/>
        <v>-0.83044703670048492</v>
      </c>
      <c r="C153">
        <f t="shared" si="13"/>
        <v>-0.79692410959870474</v>
      </c>
      <c r="D153">
        <f t="shared" si="13"/>
        <v>-0.79613291582680912</v>
      </c>
      <c r="E153">
        <f t="shared" si="13"/>
        <v>-0.79530384908091767</v>
      </c>
      <c r="F153">
        <f t="shared" si="13"/>
        <v>-0.79458771610516921</v>
      </c>
      <c r="G153">
        <f t="shared" si="13"/>
        <v>-0.79200318690989668</v>
      </c>
      <c r="H153">
        <f t="shared" si="13"/>
        <v>-0.78667482872790961</v>
      </c>
      <c r="I153">
        <f t="shared" si="13"/>
        <v>-0.78524498772677709</v>
      </c>
      <c r="J153">
        <f t="shared" si="13"/>
        <v>-0.78781870224549266</v>
      </c>
      <c r="K153">
        <f t="shared" si="13"/>
        <v>-0.81269555741054411</v>
      </c>
    </row>
    <row r="154" spans="1:11" x14ac:dyDescent="0.25">
      <c r="A154">
        <v>29</v>
      </c>
      <c r="B154">
        <f t="shared" si="13"/>
        <v>-0.87247642840706507</v>
      </c>
      <c r="C154">
        <f t="shared" si="13"/>
        <v>-0.85523026803892011</v>
      </c>
      <c r="D154">
        <f t="shared" si="13"/>
        <v>-0.85497689559217327</v>
      </c>
      <c r="E154">
        <f t="shared" si="13"/>
        <v>-0.85471020823339094</v>
      </c>
      <c r="F154">
        <f t="shared" si="13"/>
        <v>-0.85448047487728629</v>
      </c>
      <c r="G154">
        <f t="shared" si="13"/>
        <v>-0.85362794278134013</v>
      </c>
      <c r="H154">
        <f t="shared" si="13"/>
        <v>-0.85185182338734444</v>
      </c>
      <c r="I154">
        <f t="shared" si="13"/>
        <v>-0.85149191898584886</v>
      </c>
      <c r="J154">
        <f t="shared" si="13"/>
        <v>-0.85083260337328903</v>
      </c>
      <c r="K154">
        <f t="shared" si="13"/>
        <v>-0.85472494911712427</v>
      </c>
    </row>
    <row r="155" spans="1:11" x14ac:dyDescent="0.25">
      <c r="A155">
        <v>30</v>
      </c>
      <c r="B155">
        <f t="shared" si="13"/>
        <v>-0.92307692307692313</v>
      </c>
      <c r="C155">
        <f t="shared" si="13"/>
        <v>-0.92307692307692313</v>
      </c>
      <c r="D155">
        <f t="shared" si="13"/>
        <v>-0.92307692307692313</v>
      </c>
      <c r="E155">
        <f t="shared" si="13"/>
        <v>-0.92307692307692313</v>
      </c>
      <c r="F155">
        <f t="shared" si="13"/>
        <v>-0.92307692307692313</v>
      </c>
      <c r="G155">
        <f t="shared" si="13"/>
        <v>-0.92307692307692313</v>
      </c>
      <c r="H155">
        <f t="shared" si="13"/>
        <v>-0.92307692307692313</v>
      </c>
      <c r="I155">
        <f t="shared" si="13"/>
        <v>-0.92307692307692313</v>
      </c>
      <c r="J155">
        <f t="shared" si="13"/>
        <v>-0.92307692307692313</v>
      </c>
      <c r="K155">
        <f t="shared" si="13"/>
        <v>-0.92307692307692313</v>
      </c>
    </row>
    <row r="156" spans="1:11" x14ac:dyDescent="0.25">
      <c r="A156">
        <v>31</v>
      </c>
      <c r="B156">
        <f t="shared" si="13"/>
        <v>-1</v>
      </c>
      <c r="C156">
        <f t="shared" si="13"/>
        <v>-1</v>
      </c>
      <c r="D156">
        <f t="shared" si="13"/>
        <v>-1</v>
      </c>
      <c r="E156">
        <f t="shared" si="13"/>
        <v>-1</v>
      </c>
      <c r="F156">
        <f t="shared" si="13"/>
        <v>-1</v>
      </c>
      <c r="G156">
        <f t="shared" si="13"/>
        <v>-1</v>
      </c>
      <c r="H156">
        <f t="shared" si="13"/>
        <v>-1</v>
      </c>
      <c r="I156">
        <f t="shared" si="13"/>
        <v>-1</v>
      </c>
      <c r="J156">
        <f t="shared" si="13"/>
        <v>-1</v>
      </c>
      <c r="K156">
        <f t="shared" si="13"/>
        <v>-1</v>
      </c>
    </row>
  </sheetData>
  <sheetProtection sheet="1" objects="1" scenarios="1"/>
  <mergeCells count="3">
    <mergeCell ref="A53:K53"/>
    <mergeCell ref="A105:K105"/>
    <mergeCell ref="A1:U1"/>
  </mergeCells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56"/>
  <sheetViews>
    <sheetView workbookViewId="0">
      <selection activeCell="A2" sqref="A2"/>
    </sheetView>
  </sheetViews>
  <sheetFormatPr defaultColWidth="8.75" defaultRowHeight="15.75" x14ac:dyDescent="0.25"/>
  <cols>
    <col min="14" max="24" width="4" style="31" customWidth="1"/>
  </cols>
  <sheetData>
    <row r="1" spans="1:24" ht="26.25" x14ac:dyDescent="0.4">
      <c r="A1" s="527" t="s">
        <v>294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</row>
    <row r="2" spans="1:24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 s="31" t="s">
        <v>7</v>
      </c>
      <c r="O2" s="31">
        <v>1</v>
      </c>
      <c r="P2" s="31">
        <v>2</v>
      </c>
      <c r="Q2" s="31">
        <v>3</v>
      </c>
      <c r="R2" s="31">
        <v>4</v>
      </c>
      <c r="S2" s="31">
        <v>5</v>
      </c>
      <c r="T2" s="31">
        <v>6</v>
      </c>
      <c r="U2" s="31">
        <v>7</v>
      </c>
      <c r="V2" s="31">
        <v>8</v>
      </c>
      <c r="W2" s="31">
        <v>9</v>
      </c>
      <c r="X2" s="31">
        <v>10</v>
      </c>
    </row>
    <row r="3" spans="1:24" x14ac:dyDescent="0.25">
      <c r="A3">
        <v>4</v>
      </c>
      <c r="B3">
        <f>MAX(Hit!B3,Stand!B3)</f>
        <v>-0.38538530661686632</v>
      </c>
      <c r="C3">
        <f>MAX(Hit!C3,Stand!C3)</f>
        <v>-0.11491332761892138</v>
      </c>
      <c r="D3">
        <f>MAX(Hit!D3,Stand!D3)</f>
        <v>-8.261331429974432E-2</v>
      </c>
      <c r="E3">
        <f>MAX(Hit!E3,Stand!E3)</f>
        <v>-4.9367420106916929E-2</v>
      </c>
      <c r="F3">
        <f>MAX(Hit!F3,Stand!F3)</f>
        <v>-1.2379926519926553E-2</v>
      </c>
      <c r="G3">
        <f>MAX(Hit!G3,Stand!G3)</f>
        <v>1.1130417280979743E-2</v>
      </c>
      <c r="H3">
        <f>MAX(Hit!H3,Stand!H3)</f>
        <v>-8.8279201058463694E-2</v>
      </c>
      <c r="I3">
        <f>MAX(Hit!I3,Stand!I3)</f>
        <v>-0.15933415266020512</v>
      </c>
      <c r="J3">
        <f>MAX(Hit!J3,Stand!J3)</f>
        <v>-0.24066617915336552</v>
      </c>
      <c r="K3">
        <f>MAX(Hit!K3,Stand!K3)</f>
        <v>-0.33509986436351102</v>
      </c>
      <c r="N3" s="31">
        <v>4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5">
      <c r="A4">
        <v>5</v>
      </c>
      <c r="B4">
        <f>MAX(Hit!B4,Stand!B4)</f>
        <v>-0.40632230211141918</v>
      </c>
      <c r="C4">
        <f>MAX(Hit!C4,Stand!C4)</f>
        <v>-0.12821556706374751</v>
      </c>
      <c r="D4">
        <f>MAX(Hit!D4,Stand!D4)</f>
        <v>-9.5310227261489827E-2</v>
      </c>
      <c r="E4">
        <f>MAX(Hit!E4,Stand!E4)</f>
        <v>-6.1479464199694266E-2</v>
      </c>
      <c r="F4">
        <f>MAX(Hit!F4,Stand!F4)</f>
        <v>-2.3978970391859797E-2</v>
      </c>
      <c r="G4">
        <f>MAX(Hit!G4,Stand!G4)</f>
        <v>-1.1863378384402296E-3</v>
      </c>
      <c r="H4">
        <f>MAX(Hit!H4,Stand!H4)</f>
        <v>-0.11944744188414852</v>
      </c>
      <c r="I4">
        <f>MAX(Hit!I4,Stand!I4)</f>
        <v>-0.18809330390318521</v>
      </c>
      <c r="J4">
        <f>MAX(Hit!J4,Stand!J4)</f>
        <v>-0.2666150533579591</v>
      </c>
      <c r="K4">
        <f>MAX(Hit!K4,Stand!K4)</f>
        <v>-0.3577434525808979</v>
      </c>
      <c r="N4" s="31">
        <v>5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5">
      <c r="A5">
        <v>6</v>
      </c>
      <c r="B5">
        <f>MAX(Hit!B5,Stand!B5)</f>
        <v>-0.4196869034710109</v>
      </c>
      <c r="C5">
        <f>MAX(Hit!C5,Stand!C5)</f>
        <v>-0.14075911746001996</v>
      </c>
      <c r="D5">
        <f>MAX(Hit!D5,Stand!D5)</f>
        <v>-0.10729107800860832</v>
      </c>
      <c r="E5">
        <f>MAX(Hit!E5,Stand!E5)</f>
        <v>-7.2917141926387333E-2</v>
      </c>
      <c r="F5">
        <f>MAX(Hit!F5,Stand!F5)</f>
        <v>-3.4915973330102358E-2</v>
      </c>
      <c r="G5">
        <f>MAX(Hit!G5,Stand!G5)</f>
        <v>-1.3005835529874346E-2</v>
      </c>
      <c r="H5">
        <f>MAX(Hit!H5,Stand!H5)</f>
        <v>-0.15193270723669947</v>
      </c>
      <c r="I5">
        <f>MAX(Hit!I5,Stand!I5)</f>
        <v>-0.21724188132078476</v>
      </c>
      <c r="J5">
        <f>MAX(Hit!J5,Stand!J5)</f>
        <v>-0.29264070019772603</v>
      </c>
      <c r="K5">
        <f>MAX(Hit!K5,Stand!K5)</f>
        <v>-0.38050766229289545</v>
      </c>
      <c r="N5" s="31">
        <v>6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5">
      <c r="A6">
        <v>7</v>
      </c>
      <c r="B6">
        <f>MAX(Hit!B6,Stand!B6)</f>
        <v>-0.39971038372569107</v>
      </c>
      <c r="C6">
        <f>MAX(Hit!C6,Stand!C6)</f>
        <v>-0.10918342786661635</v>
      </c>
      <c r="D6">
        <f>MAX(Hit!D6,Stand!D6)</f>
        <v>-7.6582981904463526E-2</v>
      </c>
      <c r="E6">
        <f>MAX(Hit!E6,Stand!E6)</f>
        <v>-4.302179400434189E-2</v>
      </c>
      <c r="F6">
        <f>MAX(Hit!F6,Stand!F6)</f>
        <v>-7.271360902941058E-3</v>
      </c>
      <c r="G6">
        <f>MAX(Hit!G6,Stand!G6)</f>
        <v>2.9185342353860819E-2</v>
      </c>
      <c r="H6">
        <f>MAX(Hit!H6,Stand!H6)</f>
        <v>-6.8807799580427792E-2</v>
      </c>
      <c r="I6">
        <f>MAX(Hit!I6,Stand!I6)</f>
        <v>-0.21060476872434969</v>
      </c>
      <c r="J6">
        <f>MAX(Hit!J6,Stand!J6)</f>
        <v>-0.28536544048687673</v>
      </c>
      <c r="K6">
        <f>MAX(Hit!K6,Stand!K6)</f>
        <v>-0.36507789921394673</v>
      </c>
      <c r="N6" s="31">
        <v>7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5">
      <c r="A7">
        <v>8</v>
      </c>
      <c r="B7">
        <f>MAX(Hit!B7,Stand!B7)</f>
        <v>-0.33034033459070078</v>
      </c>
      <c r="C7">
        <f>MAX(Hit!C7,Stand!C7)</f>
        <v>-2.1798188008805668E-2</v>
      </c>
      <c r="D7">
        <f>MAX(Hit!D7,Stand!D7)</f>
        <v>8.0052625306547553E-3</v>
      </c>
      <c r="E7">
        <f>MAX(Hit!E7,Stand!E7)</f>
        <v>3.8784473277208804E-2</v>
      </c>
      <c r="F7">
        <f>MAX(Hit!F7,Stand!F7)</f>
        <v>7.0804635983033687E-2</v>
      </c>
      <c r="G7">
        <f>MAX(Hit!G7,Stand!G7)</f>
        <v>0.11496015009622315</v>
      </c>
      <c r="H7">
        <f>MAX(Hit!H7,Stand!H7)</f>
        <v>8.2207439363742862E-2</v>
      </c>
      <c r="I7">
        <f>MAX(Hit!I7,Stand!I7)</f>
        <v>-5.9898275658656276E-2</v>
      </c>
      <c r="J7">
        <f>MAX(Hit!J7,Stand!J7)</f>
        <v>-0.21018633199821768</v>
      </c>
      <c r="K7">
        <f>MAX(Hit!K7,Stand!K7)</f>
        <v>-0.30177738614031369</v>
      </c>
      <c r="N7" s="31">
        <v>8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5">
      <c r="A8">
        <v>9</v>
      </c>
      <c r="B8">
        <f>MAX(Hit!B8,Stand!B8)</f>
        <v>-0.25192476177072082</v>
      </c>
      <c r="C8">
        <f>MAX(Hit!C8,Stand!C8)</f>
        <v>7.4446037576340551E-2</v>
      </c>
      <c r="D8">
        <f>MAX(Hit!D8,Stand!D8)</f>
        <v>0.10126470173887686</v>
      </c>
      <c r="E8">
        <f>MAX(Hit!E8,Stand!E8)</f>
        <v>0.12898088119574178</v>
      </c>
      <c r="F8">
        <f>MAX(Hit!F8,Stand!F8)</f>
        <v>0.15803185626651722</v>
      </c>
      <c r="G8">
        <f>MAX(Hit!G8,Stand!G8)</f>
        <v>0.1960188392572787</v>
      </c>
      <c r="H8">
        <f>MAX(Hit!H8,Stand!H8)</f>
        <v>0.17186785993695267</v>
      </c>
      <c r="I8">
        <f>MAX(Hit!I8,Stand!I8)</f>
        <v>9.8376217435392543E-2</v>
      </c>
      <c r="J8">
        <f>MAX(Hit!J8,Stand!J8)</f>
        <v>-5.2178053462651766E-2</v>
      </c>
      <c r="K8">
        <f>MAX(Hit!K8,Stand!K8)</f>
        <v>-0.21343169035706566</v>
      </c>
      <c r="N8" s="31">
        <v>9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5">
      <c r="A9">
        <v>10</v>
      </c>
      <c r="B9">
        <f>MAX(Hit!B9,Stand!B9)</f>
        <v>-0.14666789263035868</v>
      </c>
      <c r="C9">
        <f>MAX(Hit!C9,Stand!C9)</f>
        <v>0.18249999400904496</v>
      </c>
      <c r="D9">
        <f>MAX(Hit!D9,Stand!D9)</f>
        <v>0.206087975813941</v>
      </c>
      <c r="E9">
        <f>MAX(Hit!E9,Stand!E9)</f>
        <v>0.23047012189717697</v>
      </c>
      <c r="F9">
        <f>MAX(Hit!F9,Stand!F9)</f>
        <v>0.25625855450163382</v>
      </c>
      <c r="G9">
        <f>MAX(Hit!G9,Stand!G9)</f>
        <v>0.28779508429888423</v>
      </c>
      <c r="H9">
        <f>MAX(Hit!H9,Stand!H9)</f>
        <v>0.25690874433608657</v>
      </c>
      <c r="I9">
        <f>MAX(Hit!I9,Stand!I9)</f>
        <v>0.19795370833197615</v>
      </c>
      <c r="J9">
        <f>MAX(Hit!J9,Stand!J9)</f>
        <v>0.11652959106928383</v>
      </c>
      <c r="K9">
        <f>MAX(Hit!K9,Stand!K9)</f>
        <v>-4.4990260383612951E-2</v>
      </c>
      <c r="N9" s="31">
        <v>10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5">
      <c r="A10">
        <v>11</v>
      </c>
      <c r="B10">
        <f>MAX(Hit!B10,Stand!B10)</f>
        <v>-4.1986836980868192E-2</v>
      </c>
      <c r="C10">
        <f>MAX(Hit!C10,Stand!C10)</f>
        <v>0.23835074945762985</v>
      </c>
      <c r="D10">
        <f>MAX(Hit!D10,Stand!D10)</f>
        <v>0.26032526728707978</v>
      </c>
      <c r="E10">
        <f>MAX(Hit!E10,Stand!E10)</f>
        <v>0.28302027520898798</v>
      </c>
      <c r="F10">
        <f>MAX(Hit!F10,Stand!F10)</f>
        <v>0.30734950895451385</v>
      </c>
      <c r="G10">
        <f>MAX(Hit!G10,Stand!G10)</f>
        <v>0.33369004745378472</v>
      </c>
      <c r="H10">
        <f>MAX(Hit!H10,Stand!H10)</f>
        <v>0.29214699112701314</v>
      </c>
      <c r="I10">
        <f>MAX(Hit!I10,Stand!I10)</f>
        <v>0.22998214532399183</v>
      </c>
      <c r="J10">
        <f>MAX(Hit!J10,Stand!J10)</f>
        <v>0.15825711845512563</v>
      </c>
      <c r="K10">
        <f>MAX(Hit!K10,Stand!K10)</f>
        <v>5.9690795265877561E-2</v>
      </c>
      <c r="N10" s="31">
        <v>11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5">
      <c r="A11">
        <v>12</v>
      </c>
      <c r="B11">
        <f>MAX(Hit!B11,Stand!B11)</f>
        <v>-0.4656605837768395</v>
      </c>
      <c r="C11">
        <f>MAX(Hit!C11,Stand!C11)</f>
        <v>-0.25338998596663803</v>
      </c>
      <c r="D11">
        <f>MAX(Hit!D11,Stand!D11)</f>
        <v>-0.23369089979808655</v>
      </c>
      <c r="E11">
        <f>MAX(Hit!E11,Stand!E11)</f>
        <v>-0.21106310899491437</v>
      </c>
      <c r="F11">
        <f>MAX(Hit!F11,Stand!F11)</f>
        <v>-0.16719266083547546</v>
      </c>
      <c r="G11">
        <f>MAX(Hit!G11,Stand!G11)</f>
        <v>-0.15369901583000456</v>
      </c>
      <c r="H11">
        <f>MAX(Hit!H11,Stand!H11)</f>
        <v>-0.21284771451731427</v>
      </c>
      <c r="I11">
        <f>MAX(Hit!I11,Stand!I11)</f>
        <v>-0.2715748050242861</v>
      </c>
      <c r="J11">
        <f>MAX(Hit!J11,Stand!J11)</f>
        <v>-0.34001328060893565</v>
      </c>
      <c r="K11">
        <f>MAX(Hit!K11,Stand!K11)</f>
        <v>-0.42069618899826788</v>
      </c>
      <c r="N11" s="31">
        <v>12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S</v>
      </c>
      <c r="S11" s="31" t="str">
        <f>IF(F11=Stand!F11,"S","H")</f>
        <v>S</v>
      </c>
      <c r="T11" s="31" t="str">
        <f>IF(G11=Stand!G11,"S","H")</f>
        <v>S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5">
      <c r="A12">
        <v>13</v>
      </c>
      <c r="B12">
        <f>MAX(Hit!B12,Stand!B12)</f>
        <v>-0.50382768493563668</v>
      </c>
      <c r="C12">
        <f>MAX(Hit!C12,Stand!C12)</f>
        <v>-0.29278372720927737</v>
      </c>
      <c r="D12">
        <f>MAX(Hit!D12,Stand!D12)</f>
        <v>-0.2522502292357135</v>
      </c>
      <c r="E12">
        <f>MAX(Hit!E12,Stand!E12)</f>
        <v>-0.21106310899491437</v>
      </c>
      <c r="F12">
        <f>MAX(Hit!F12,Stand!F12)</f>
        <v>-0.16719266083547546</v>
      </c>
      <c r="G12">
        <f>MAX(Hit!G12,Stand!G12)</f>
        <v>-0.15369901583000456</v>
      </c>
      <c r="H12">
        <f>MAX(Hit!H12,Stand!H12)</f>
        <v>-0.26907287776607752</v>
      </c>
      <c r="I12">
        <f>MAX(Hit!I12,Stand!I12)</f>
        <v>-0.32360517609397998</v>
      </c>
      <c r="J12">
        <f>MAX(Hit!J12,Stand!J12)</f>
        <v>-0.3871551891368688</v>
      </c>
      <c r="K12">
        <f>MAX(Hit!K12,Stand!K12)</f>
        <v>-0.46207503264124877</v>
      </c>
      <c r="N12" s="31">
        <v>13</v>
      </c>
      <c r="O12" s="31" t="str">
        <f>IF(B12=Stand!B12,"S","H")</f>
        <v>H</v>
      </c>
      <c r="P12" s="31" t="str">
        <f>IF(C12=Stand!C12,"S","H")</f>
        <v>S</v>
      </c>
      <c r="Q12" s="31" t="str">
        <f>IF(D12=Stand!D12,"S","H")</f>
        <v>S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5">
      <c r="A13">
        <v>14</v>
      </c>
      <c r="B13">
        <f>MAX(Hit!B13,Stand!B13)</f>
        <v>-0.53926856458309125</v>
      </c>
      <c r="C13">
        <f>MAX(Hit!C13,Stand!C13)</f>
        <v>-0.29278372720927737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-0.16719266083547546</v>
      </c>
      <c r="G13">
        <f>MAX(Hit!G13,Stand!G13)</f>
        <v>-0.15369901583000456</v>
      </c>
      <c r="H13">
        <f>MAX(Hit!H13,Stand!H13)</f>
        <v>-0.3212819579256434</v>
      </c>
      <c r="I13">
        <f>MAX(Hit!I13,Stand!I13)</f>
        <v>-0.37191909208726714</v>
      </c>
      <c r="J13">
        <f>MAX(Hit!J13,Stand!J13)</f>
        <v>-0.43092981848423534</v>
      </c>
      <c r="K13">
        <f>MAX(Hit!K13,Stand!K13)</f>
        <v>-0.50049824459544534</v>
      </c>
      <c r="N13" s="31">
        <v>14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5">
      <c r="A14">
        <v>15</v>
      </c>
      <c r="B14">
        <f>MAX(Hit!B14,Stand!B14)</f>
        <v>-0.57217795282715611</v>
      </c>
      <c r="C14">
        <f>MAX(Hit!C14,Stand!C14)</f>
        <v>-0.29278372720927737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-0.16719266083547546</v>
      </c>
      <c r="G14">
        <f>MAX(Hit!G14,Stand!G14)</f>
        <v>-0.15369901583000456</v>
      </c>
      <c r="H14">
        <f>MAX(Hit!H14,Stand!H14)</f>
        <v>-0.36976181807381175</v>
      </c>
      <c r="I14">
        <f>MAX(Hit!I14,Stand!I14)</f>
        <v>-0.41678201408103377</v>
      </c>
      <c r="J14">
        <f>MAX(Hit!J14,Stand!J14)</f>
        <v>-0.47157768859250421</v>
      </c>
      <c r="K14">
        <f>MAX(Hit!K14,Stand!K14)</f>
        <v>-0.53617694141005634</v>
      </c>
      <c r="N14" s="31">
        <v>15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5">
      <c r="A15">
        <v>16</v>
      </c>
      <c r="B15">
        <f>MAX(Hit!B15,Stand!B15)</f>
        <v>-0.57578184676460165</v>
      </c>
      <c r="C15">
        <f>MAX(Hit!C15,Stand!C15)</f>
        <v>-0.29278372720927737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-0.16719266083547546</v>
      </c>
      <c r="G15">
        <f>MAX(Hit!G15,Stand!G15)</f>
        <v>-0.15369901583000456</v>
      </c>
      <c r="H15">
        <f>MAX(Hit!H15,Stand!H15)</f>
        <v>-0.41477883106853947</v>
      </c>
      <c r="I15">
        <f>MAX(Hit!I15,Stand!I15)</f>
        <v>-0.45844044164667419</v>
      </c>
      <c r="J15">
        <f>MAX(Hit!J15,Stand!J15)</f>
        <v>-0.50932213940732529</v>
      </c>
      <c r="K15">
        <f>MAX(Hit!K15,Stand!K15)</f>
        <v>-0.56930715988076663</v>
      </c>
      <c r="N15" s="31">
        <v>16</v>
      </c>
      <c r="O15" s="31" t="str">
        <f>IF(B15=Stand!B15,"S","H")</f>
        <v>S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5">
      <c r="A16">
        <v>17</v>
      </c>
      <c r="B16">
        <f>MAX(Hit!B16,Stand!B16)</f>
        <v>-0.46435750824198774</v>
      </c>
      <c r="C16">
        <f>MAX(Hit!C16,Stand!C16)</f>
        <v>-0.15297458768154204</v>
      </c>
      <c r="D16">
        <f>MAX(Hit!D16,Stand!D16)</f>
        <v>-0.11721624142457354</v>
      </c>
      <c r="E16">
        <f>MAX(Hit!E16,Stand!E16)</f>
        <v>-8.0573373145316152E-2</v>
      </c>
      <c r="F16">
        <f>MAX(Hit!F16,Stand!F16)</f>
        <v>-4.4941375564924613E-2</v>
      </c>
      <c r="G16">
        <f>MAX(Hit!G16,Stand!G16)</f>
        <v>1.1739160673341797E-2</v>
      </c>
      <c r="H16">
        <f>MAX(Hit!H16,Stand!H16)</f>
        <v>-0.10680898948269474</v>
      </c>
      <c r="I16">
        <f>MAX(Hit!I16,Stand!I16)</f>
        <v>-0.38195097104844722</v>
      </c>
      <c r="J16">
        <f>MAX(Hit!J16,Stand!J16)</f>
        <v>-0.42315423964521748</v>
      </c>
      <c r="K16">
        <f>MAX(Hit!K16,Stand!K16)</f>
        <v>-0.46435750824198757</v>
      </c>
      <c r="N16" s="31">
        <v>17</v>
      </c>
      <c r="O16" s="31" t="str">
        <f>IF(B16=Stand!B16,"S","H")</f>
        <v>S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S</v>
      </c>
      <c r="V16" s="31" t="str">
        <f>IF(I16=Stand!I16,"S","H")</f>
        <v>S</v>
      </c>
      <c r="W16" s="31" t="str">
        <f>IF(J16=Stand!J16,"S","H")</f>
        <v>S</v>
      </c>
      <c r="X16" s="31" t="str">
        <f>IF(K16=Stand!K16,"S","H")</f>
        <v>S</v>
      </c>
    </row>
    <row r="17" spans="1:24" x14ac:dyDescent="0.25">
      <c r="A17">
        <v>18</v>
      </c>
      <c r="B17">
        <f>MAX(Hit!B17,Stand!B17)</f>
        <v>-0.24150883119675959</v>
      </c>
      <c r="C17">
        <f>MAX(Hit!C17,Stand!C17)</f>
        <v>0.12174190222088777</v>
      </c>
      <c r="D17">
        <f>MAX(Hit!D17,Stand!D17)</f>
        <v>0.14830007284131125</v>
      </c>
      <c r="E17">
        <f>MAX(Hit!E17,Stand!E17)</f>
        <v>0.17585443719748528</v>
      </c>
      <c r="F17">
        <f>MAX(Hit!F17,Stand!F17)</f>
        <v>0.19956119497617708</v>
      </c>
      <c r="G17">
        <f>MAX(Hit!G17,Stand!G17)</f>
        <v>0.28344391604689845</v>
      </c>
      <c r="H17">
        <f>MAX(Hit!H17,Stand!H17)</f>
        <v>0.39955416733655175</v>
      </c>
      <c r="I17">
        <f>MAX(Hit!I17,Stand!I17)</f>
        <v>0.10595134861912359</v>
      </c>
      <c r="J17">
        <f>MAX(Hit!J17,Stand!J17)</f>
        <v>-0.18316335667343342</v>
      </c>
      <c r="K17">
        <f>MAX(Hit!K17,Stand!K17)</f>
        <v>-0.24150883119675953</v>
      </c>
      <c r="N17" s="31">
        <v>18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5">
      <c r="A18">
        <v>19</v>
      </c>
      <c r="B18">
        <f>MAX(Hit!B18,Stand!B18)</f>
        <v>-1.8660154151531605E-2</v>
      </c>
      <c r="C18">
        <f>MAX(Hit!C18,Stand!C18)</f>
        <v>0.38630468602058998</v>
      </c>
      <c r="D18">
        <f>MAX(Hit!D18,Stand!D18)</f>
        <v>0.40436293659776018</v>
      </c>
      <c r="E18">
        <f>MAX(Hit!E18,Stand!E18)</f>
        <v>0.42317892482749647</v>
      </c>
      <c r="F18">
        <f>MAX(Hit!F18,Stand!F18)</f>
        <v>0.43951210416088371</v>
      </c>
      <c r="G18">
        <f>MAX(Hit!G18,Stand!G18)</f>
        <v>0.49597707378731903</v>
      </c>
      <c r="H18">
        <f>MAX(Hit!H18,Stand!H18)</f>
        <v>0.61597649575343139</v>
      </c>
      <c r="I18">
        <f>MAX(Hit!I18,Stand!I18)</f>
        <v>0.59385366828669439</v>
      </c>
      <c r="J18">
        <f>MAX(Hit!J18,Stand!J18)</f>
        <v>0.28759675706758142</v>
      </c>
      <c r="K18">
        <f>MAX(Hit!K18,Stand!K18)</f>
        <v>-1.8660154151531549E-2</v>
      </c>
      <c r="N18" s="31">
        <v>19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5">
      <c r="A19">
        <v>20</v>
      </c>
      <c r="B19">
        <f>MAX(Hit!B19,Stand!B19)</f>
        <v>0.20418852289369643</v>
      </c>
      <c r="C19">
        <f>MAX(Hit!C19,Stand!C19)</f>
        <v>0.63998657521683899</v>
      </c>
      <c r="D19">
        <f>MAX(Hit!D19,Stand!D19)</f>
        <v>0.65027209425148147</v>
      </c>
      <c r="E19">
        <f>MAX(Hit!E19,Stand!E19)</f>
        <v>0.66104996194807175</v>
      </c>
      <c r="F19">
        <f>MAX(Hit!F19,Stand!F19)</f>
        <v>0.67035969063279999</v>
      </c>
      <c r="G19">
        <f>MAX(Hit!G19,Stand!G19)</f>
        <v>0.70395857017134456</v>
      </c>
      <c r="H19">
        <f>MAX(Hit!H19,Stand!H19)</f>
        <v>0.77322722653717502</v>
      </c>
      <c r="I19">
        <f>MAX(Hit!I19,Stand!I19)</f>
        <v>0.79181515955189852</v>
      </c>
      <c r="J19">
        <f>MAX(Hit!J19,Stand!J19)</f>
        <v>0.75835687080859615</v>
      </c>
      <c r="K19">
        <f>MAX(Hit!K19,Stand!K19)</f>
        <v>0.43495775366292733</v>
      </c>
      <c r="N19" s="31">
        <v>20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5">
      <c r="A20">
        <v>21</v>
      </c>
      <c r="B20">
        <f>MAX(Hit!B20,Stand!B20)</f>
        <v>0.65780643070815525</v>
      </c>
      <c r="C20">
        <f>MAX(Hit!C20,Stand!C20)</f>
        <v>0.88200651549404019</v>
      </c>
      <c r="D20">
        <f>MAX(Hit!D20,Stand!D20)</f>
        <v>0.8853003573017495</v>
      </c>
      <c r="E20">
        <f>MAX(Hit!E20,Stand!E20)</f>
        <v>0.88876729296591961</v>
      </c>
      <c r="F20">
        <f>MAX(Hit!F20,Stand!F20)</f>
        <v>0.89175382659528035</v>
      </c>
      <c r="G20">
        <f>MAX(Hit!G20,Stand!G20)</f>
        <v>0.90283674384257995</v>
      </c>
      <c r="H20">
        <f>MAX(Hit!H20,Stand!H20)</f>
        <v>0.92592629596452347</v>
      </c>
      <c r="I20">
        <f>MAX(Hit!I20,Stand!I20)</f>
        <v>0.93060505318396625</v>
      </c>
      <c r="J20">
        <f>MAX(Hit!J20,Stand!J20)</f>
        <v>0.93917615614724415</v>
      </c>
      <c r="K20">
        <f>MAX(Hit!K20,Stand!K20)</f>
        <v>0.88857566147738609</v>
      </c>
      <c r="N20" s="31">
        <v>21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5">
      <c r="A21">
        <v>22</v>
      </c>
      <c r="B21">
        <f>MAX(Hit!B21,Stand!B21)</f>
        <v>-1</v>
      </c>
      <c r="C21">
        <f>MAX(Hit!C21,Stand!C21)</f>
        <v>-1</v>
      </c>
      <c r="D21">
        <f>MAX(Hit!D21,Stand!D21)</f>
        <v>-1</v>
      </c>
      <c r="E21">
        <f>MAX(Hit!E21,Stand!E21)</f>
        <v>-1</v>
      </c>
      <c r="F21">
        <f>MAX(Hit!F21,Stand!F21)</f>
        <v>-1</v>
      </c>
      <c r="G21">
        <f>MAX(Hit!G21,Stand!G21)</f>
        <v>-1</v>
      </c>
      <c r="H21">
        <f>MAX(Hit!H21,Stand!H21)</f>
        <v>-1</v>
      </c>
      <c r="I21">
        <f>MAX(Hit!I21,Stand!I21)</f>
        <v>-1</v>
      </c>
      <c r="J21">
        <f>MAX(Hit!J21,Stand!J21)</f>
        <v>-1</v>
      </c>
      <c r="K21">
        <f>MAX(Hit!K21,Stand!K21)</f>
        <v>-1</v>
      </c>
      <c r="N21" s="31">
        <v>22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5">
      <c r="A22">
        <v>23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23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5">
      <c r="A23">
        <v>24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24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5">
      <c r="A24">
        <v>25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25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5">
      <c r="A25">
        <v>26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26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5">
      <c r="A26">
        <v>27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27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5">
      <c r="A27">
        <v>28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28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5">
      <c r="A28">
        <v>29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29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5">
      <c r="A29">
        <v>30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30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5">
      <c r="A30">
        <v>31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31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2" spans="1:24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N32" s="31" t="s">
        <v>4</v>
      </c>
      <c r="O32" s="31">
        <v>1</v>
      </c>
      <c r="P32" s="31">
        <v>2</v>
      </c>
      <c r="Q32" s="31">
        <v>3</v>
      </c>
      <c r="R32" s="31">
        <v>4</v>
      </c>
      <c r="S32" s="31">
        <v>5</v>
      </c>
      <c r="T32" s="31">
        <v>6</v>
      </c>
      <c r="U32" s="31">
        <v>7</v>
      </c>
      <c r="V32" s="31">
        <v>8</v>
      </c>
      <c r="W32" s="31">
        <v>9</v>
      </c>
      <c r="X32" s="31">
        <v>10</v>
      </c>
    </row>
    <row r="33" spans="1:24" x14ac:dyDescent="0.25">
      <c r="A33">
        <v>12</v>
      </c>
      <c r="B33">
        <f>MAX(Hit!B33,Stand!B33)</f>
        <v>-0.2052135310715586</v>
      </c>
      <c r="C33">
        <f>MAX(Hit!C33,Stand!C33)</f>
        <v>8.1836216051656099E-2</v>
      </c>
      <c r="D33">
        <f>MAX(Hit!D33,Stand!D33)</f>
        <v>0.10350704654207785</v>
      </c>
      <c r="E33">
        <f>MAX(Hit!E33,Stand!E33)</f>
        <v>0.12659562809256975</v>
      </c>
      <c r="F33">
        <f>MAX(Hit!F33,Stand!F33)</f>
        <v>0.15648238458465505</v>
      </c>
      <c r="G33">
        <f>MAX(Hit!G33,Stand!G33)</f>
        <v>0.18595361333225541</v>
      </c>
      <c r="H33">
        <f>MAX(Hit!H33,Stand!H33)</f>
        <v>0.16547293077063502</v>
      </c>
      <c r="I33">
        <f>MAX(Hit!I33,Stand!I33)</f>
        <v>9.5115020927032348E-2</v>
      </c>
      <c r="J33">
        <f>MAX(Hit!J33,Stand!J33)</f>
        <v>6.5790841226834318E-5</v>
      </c>
      <c r="K33">
        <f>MAX(Hit!K33,Stand!K33)</f>
        <v>-0.12808280155666146</v>
      </c>
      <c r="N33" s="31">
        <v>12</v>
      </c>
      <c r="O33" s="31" t="str">
        <f>IF(B33=Stand!B33,"S","H")</f>
        <v>H</v>
      </c>
      <c r="P33" s="31" t="str">
        <f>IF(C33=Stand!C33,"S","H")</f>
        <v>H</v>
      </c>
      <c r="Q33" s="31" t="str">
        <f>IF(D33=Stand!D33,"S","H")</f>
        <v>H</v>
      </c>
      <c r="R33" s="31" t="str">
        <f>IF(E33=Stand!E33,"S","H")</f>
        <v>H</v>
      </c>
      <c r="S33" s="31" t="str">
        <f>IF(F33=Stand!F33,"S","H")</f>
        <v>H</v>
      </c>
      <c r="T33" s="31" t="str">
        <f>IF(G33=Stand!G33,"S","H")</f>
        <v>H</v>
      </c>
      <c r="U33" s="31" t="str">
        <f>IF(H33=Stand!H33,"S","H")</f>
        <v>H</v>
      </c>
      <c r="V33" s="31" t="str">
        <f>IF(I33=Stand!I33,"S","H")</f>
        <v>H</v>
      </c>
      <c r="W33" s="31" t="str">
        <f>IF(J33=Stand!J33,"S","H")</f>
        <v>H</v>
      </c>
      <c r="X33" s="31" t="str">
        <f>IF(K33=Stand!K33,"S","H")</f>
        <v>H</v>
      </c>
    </row>
    <row r="34" spans="1:24" x14ac:dyDescent="0.25">
      <c r="A34">
        <v>13</v>
      </c>
      <c r="B34">
        <f>MAX(Hit!B34,Stand!B34)</f>
        <v>-0.2347217780244493</v>
      </c>
      <c r="C34">
        <f>MAX(Hit!C34,Stand!C34)</f>
        <v>4.6636132695309557E-2</v>
      </c>
      <c r="D34">
        <f>MAX(Hit!D34,Stand!D34)</f>
        <v>7.4118813392744121E-2</v>
      </c>
      <c r="E34">
        <f>MAX(Hit!E34,Stand!E34)</f>
        <v>0.10247714687203517</v>
      </c>
      <c r="F34">
        <f>MAX(Hit!F34,Stand!F34)</f>
        <v>0.13336273848321714</v>
      </c>
      <c r="G34">
        <f>MAX(Hit!G34,Stand!G34)</f>
        <v>0.16169271124923684</v>
      </c>
      <c r="H34">
        <f>MAX(Hit!H34,Stand!H34)</f>
        <v>0.12238569517899199</v>
      </c>
      <c r="I34">
        <f>MAX(Hit!I34,Stand!I34)</f>
        <v>5.4057070196311383E-2</v>
      </c>
      <c r="J34">
        <f>MAX(Hit!J34,Stand!J34)</f>
        <v>-3.7694688127479961E-2</v>
      </c>
      <c r="K34">
        <f>MAX(Hit!K34,Stand!K34)</f>
        <v>-0.16080628455762785</v>
      </c>
      <c r="N34" s="31">
        <v>13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5">
      <c r="A35">
        <v>14</v>
      </c>
      <c r="B35">
        <f>MAX(Hit!B35,Stand!B35)</f>
        <v>-0.26406959413166398</v>
      </c>
      <c r="C35">
        <f>MAX(Hit!C35,Stand!C35)</f>
        <v>2.2391856987839076E-2</v>
      </c>
      <c r="D35">
        <f>MAX(Hit!D35,Stand!D35)</f>
        <v>5.0806738919282862E-2</v>
      </c>
      <c r="E35">
        <f>MAX(Hit!E35,Stand!E35)</f>
        <v>8.0081414310110191E-2</v>
      </c>
      <c r="F35">
        <f>MAX(Hit!F35,Stand!F35)</f>
        <v>0.11189449567473911</v>
      </c>
      <c r="G35">
        <f>MAX(Hit!G35,Stand!G35)</f>
        <v>0.13916473074357671</v>
      </c>
      <c r="H35">
        <f>MAX(Hit!H35,Stand!H35)</f>
        <v>7.9507488494468218E-2</v>
      </c>
      <c r="I35">
        <f>MAX(Hit!I35,Stand!I35)</f>
        <v>1.3277219463208506E-2</v>
      </c>
      <c r="J35">
        <f>MAX(Hit!J35,Stand!J35)</f>
        <v>-7.5163189441683903E-2</v>
      </c>
      <c r="K35">
        <f>MAX(Hit!K35,Stand!K35)</f>
        <v>-0.19330354140765696</v>
      </c>
      <c r="N35" s="31">
        <v>14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5">
      <c r="A36">
        <v>15</v>
      </c>
      <c r="B36">
        <f>MAX(Hit!B36,Stand!B36)</f>
        <v>-0.29312934580507016</v>
      </c>
      <c r="C36">
        <f>MAX(Hit!C36,Stand!C36)</f>
        <v>-1.2068474052642775E-4</v>
      </c>
      <c r="D36">
        <f>MAX(Hit!D36,Stand!D36)</f>
        <v>2.9159812622497394E-2</v>
      </c>
      <c r="E36">
        <f>MAX(Hit!E36,Stand!E36)</f>
        <v>5.9285376931179856E-2</v>
      </c>
      <c r="F36">
        <f>MAX(Hit!F36,Stand!F36)</f>
        <v>9.1959698781152371E-2</v>
      </c>
      <c r="G36">
        <f>MAX(Hit!G36,Stand!G36)</f>
        <v>0.11824589170260662</v>
      </c>
      <c r="H36">
        <f>MAX(Hit!H36,Stand!H36)</f>
        <v>3.7028282279269284E-2</v>
      </c>
      <c r="I36">
        <f>MAX(Hit!I36,Stand!I36)</f>
        <v>-2.7054780502901651E-2</v>
      </c>
      <c r="J36">
        <f>MAX(Hit!J36,Stand!J36)</f>
        <v>-0.11218876868994296</v>
      </c>
      <c r="K36">
        <f>MAX(Hit!K36,Stand!K36)</f>
        <v>-0.22543993358238781</v>
      </c>
      <c r="N36" s="31">
        <v>15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5">
      <c r="A37">
        <v>16</v>
      </c>
      <c r="B37">
        <f>MAX(Hit!B37,Stand!B37)</f>
        <v>-0.31409107314591789</v>
      </c>
      <c r="C37">
        <f>MAX(Hit!C37,Stand!C37)</f>
        <v>-2.1025187774008636E-2</v>
      </c>
      <c r="D37">
        <f>MAX(Hit!D37,Stand!D37)</f>
        <v>9.0590953469109059E-3</v>
      </c>
      <c r="E37">
        <f>MAX(Hit!E37,Stand!E37)</f>
        <v>3.9974770793601691E-2</v>
      </c>
      <c r="F37">
        <f>MAX(Hit!F37,Stand!F37)</f>
        <v>7.3448815951393243E-2</v>
      </c>
      <c r="G37">
        <f>MAX(Hit!G37,Stand!G37)</f>
        <v>9.8821255450277243E-2</v>
      </c>
      <c r="H37">
        <f>MAX(Hit!H37,Stand!H37)</f>
        <v>-4.8901571730158577E-3</v>
      </c>
      <c r="I37">
        <f>MAX(Hit!I37,Stand!I37)</f>
        <v>-6.6794847920094075E-2</v>
      </c>
      <c r="J37">
        <f>MAX(Hit!J37,Stand!J37)</f>
        <v>-0.14864353463007479</v>
      </c>
      <c r="K37">
        <f>MAX(Hit!K37,Stand!K37)</f>
        <v>-0.25710121084742421</v>
      </c>
      <c r="N37" s="31">
        <v>16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5">
      <c r="A38">
        <v>17</v>
      </c>
      <c r="B38">
        <f>MAX(Hit!B38,Stand!B38)</f>
        <v>-0.30094774596936275</v>
      </c>
      <c r="C38">
        <f>MAX(Hit!C38,Stand!C38)</f>
        <v>-4.9104358288915018E-4</v>
      </c>
      <c r="D38">
        <f>MAX(Hit!D38,Stand!D38)</f>
        <v>2.8975282965620561E-2</v>
      </c>
      <c r="E38">
        <f>MAX(Hit!E38,Stand!E38)</f>
        <v>5.9326275337164336E-2</v>
      </c>
      <c r="F38">
        <f>MAX(Hit!F38,Stand!F38)</f>
        <v>9.118907768677427E-2</v>
      </c>
      <c r="G38">
        <f>MAX(Hit!G38,Stand!G38)</f>
        <v>0.12805214364549894</v>
      </c>
      <c r="H38">
        <f>MAX(Hit!H38,Stand!H38)</f>
        <v>5.3823463716116689E-2</v>
      </c>
      <c r="I38">
        <f>MAX(Hit!I38,Stand!I38)</f>
        <v>-7.2915398729642075E-2</v>
      </c>
      <c r="J38">
        <f>MAX(Hit!J38,Stand!J38)</f>
        <v>-0.14978689218213331</v>
      </c>
      <c r="K38">
        <f>MAX(Hit!K38,Stand!K38)</f>
        <v>-0.24941602102444038</v>
      </c>
      <c r="N38" s="31">
        <v>17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5">
      <c r="A39">
        <v>18</v>
      </c>
      <c r="B39">
        <f>MAX(Hit!B39,Stand!B39)</f>
        <v>-0.24150883119675959</v>
      </c>
      <c r="C39">
        <f>MAX(Hit!C39,Stand!C39)</f>
        <v>0.12174190222088777</v>
      </c>
      <c r="D39">
        <f>MAX(Hit!D39,Stand!D39)</f>
        <v>0.14830007284131125</v>
      </c>
      <c r="E39">
        <f>MAX(Hit!E39,Stand!E39)</f>
        <v>0.17585443719748528</v>
      </c>
      <c r="F39">
        <f>MAX(Hit!F39,Stand!F39)</f>
        <v>0.19956119497617708</v>
      </c>
      <c r="G39">
        <f>MAX(Hit!G39,Stand!G39)</f>
        <v>0.28344391604689845</v>
      </c>
      <c r="H39">
        <f>MAX(Hit!H39,Stand!H39)</f>
        <v>0.39955416733655175</v>
      </c>
      <c r="I39">
        <f>MAX(Hit!I39,Stand!I39)</f>
        <v>0.10595134861912359</v>
      </c>
      <c r="J39">
        <f>MAX(Hit!J39,Stand!J39)</f>
        <v>-0.10074430758041532</v>
      </c>
      <c r="K39">
        <f>MAX(Hit!K39,Stand!K39)</f>
        <v>-0.20109793381277147</v>
      </c>
      <c r="N39" s="31">
        <v>18</v>
      </c>
      <c r="O39" s="31" t="str">
        <f>IF(B39=Stand!B39,"S","H")</f>
        <v>S</v>
      </c>
      <c r="P39" s="31" t="str">
        <f>IF(C39=Stand!C39,"S","H")</f>
        <v>S</v>
      </c>
      <c r="Q39" s="31" t="str">
        <f>IF(D39=Stand!D39,"S","H")</f>
        <v>S</v>
      </c>
      <c r="R39" s="31" t="str">
        <f>IF(E39=Stand!E39,"S","H")</f>
        <v>S</v>
      </c>
      <c r="S39" s="31" t="str">
        <f>IF(F39=Stand!F39,"S","H")</f>
        <v>S</v>
      </c>
      <c r="T39" s="31" t="str">
        <f>IF(G39=Stand!G39,"S","H")</f>
        <v>S</v>
      </c>
      <c r="U39" s="31" t="str">
        <f>IF(H39=Stand!H39,"S","H")</f>
        <v>S</v>
      </c>
      <c r="V39" s="31" t="str">
        <f>IF(I39=Stand!I39,"S","H")</f>
        <v>S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5">
      <c r="A40">
        <v>19</v>
      </c>
      <c r="B40">
        <f>MAX(Hit!B40,Stand!B40)</f>
        <v>-1.8660154151531605E-2</v>
      </c>
      <c r="C40">
        <f>MAX(Hit!C40,Stand!C40)</f>
        <v>0.38630468602058998</v>
      </c>
      <c r="D40">
        <f>MAX(Hit!D40,Stand!D40)</f>
        <v>0.40436293659776018</v>
      </c>
      <c r="E40">
        <f>MAX(Hit!E40,Stand!E40)</f>
        <v>0.42317892482749647</v>
      </c>
      <c r="F40">
        <f>MAX(Hit!F40,Stand!F40)</f>
        <v>0.43951210416088371</v>
      </c>
      <c r="G40">
        <f>MAX(Hit!G40,Stand!G40)</f>
        <v>0.49597707378731903</v>
      </c>
      <c r="H40">
        <f>MAX(Hit!H40,Stand!H40)</f>
        <v>0.61597649575343139</v>
      </c>
      <c r="I40">
        <f>MAX(Hit!I40,Stand!I40)</f>
        <v>0.59385366828669439</v>
      </c>
      <c r="J40">
        <f>MAX(Hit!J40,Stand!J40)</f>
        <v>0.28759675706758142</v>
      </c>
      <c r="K40">
        <f>MAX(Hit!K40,Stand!K40)</f>
        <v>-1.8660154151531549E-2</v>
      </c>
      <c r="N40" s="31">
        <v>19</v>
      </c>
      <c r="O40" s="31" t="str">
        <f>IF(B40=Stand!B40,"S","H")</f>
        <v>S</v>
      </c>
      <c r="P40" s="31" t="str">
        <f>IF(C40=Stand!C40,"S","H")</f>
        <v>S</v>
      </c>
      <c r="Q40" s="31" t="str">
        <f>IF(D40=Stand!D40,"S","H")</f>
        <v>S</v>
      </c>
      <c r="R40" s="31" t="str">
        <f>IF(E40=Stand!E40,"S","H")</f>
        <v>S</v>
      </c>
      <c r="S40" s="31" t="str">
        <f>IF(F40=Stand!F40,"S","H")</f>
        <v>S</v>
      </c>
      <c r="T40" s="31" t="str">
        <f>IF(G40=Stand!G40,"S","H")</f>
        <v>S</v>
      </c>
      <c r="U40" s="31" t="str">
        <f>IF(H40=Stand!H40,"S","H")</f>
        <v>S</v>
      </c>
      <c r="V40" s="31" t="str">
        <f>IF(I40=Stand!I40,"S","H")</f>
        <v>S</v>
      </c>
      <c r="W40" s="31" t="str">
        <f>IF(J40=Stand!J40,"S","H")</f>
        <v>S</v>
      </c>
      <c r="X40" s="31" t="str">
        <f>IF(K40=Stand!K40,"S","H")</f>
        <v>S</v>
      </c>
    </row>
    <row r="41" spans="1:24" x14ac:dyDescent="0.25">
      <c r="A41">
        <v>20</v>
      </c>
      <c r="B41">
        <f>MAX(Hit!B41,Stand!B41)</f>
        <v>0.20418852289369643</v>
      </c>
      <c r="C41">
        <f>MAX(Hit!C41,Stand!C41)</f>
        <v>0.63998657521683899</v>
      </c>
      <c r="D41">
        <f>MAX(Hit!D41,Stand!D41)</f>
        <v>0.65027209425148147</v>
      </c>
      <c r="E41">
        <f>MAX(Hit!E41,Stand!E41)</f>
        <v>0.66104996194807175</v>
      </c>
      <c r="F41">
        <f>MAX(Hit!F41,Stand!F41)</f>
        <v>0.67035969063279999</v>
      </c>
      <c r="G41">
        <f>MAX(Hit!G41,Stand!G41)</f>
        <v>0.70395857017134456</v>
      </c>
      <c r="H41">
        <f>MAX(Hit!H41,Stand!H41)</f>
        <v>0.77322722653717502</v>
      </c>
      <c r="I41">
        <f>MAX(Hit!I41,Stand!I41)</f>
        <v>0.79181515955189852</v>
      </c>
      <c r="J41">
        <f>MAX(Hit!J41,Stand!J41)</f>
        <v>0.75835687080859615</v>
      </c>
      <c r="K41">
        <f>MAX(Hit!K41,Stand!K41)</f>
        <v>0.43495775366292733</v>
      </c>
      <c r="N41" s="31">
        <v>20</v>
      </c>
      <c r="O41" s="31" t="str">
        <f>IF(B41=Stand!B41,"S","H")</f>
        <v>S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S</v>
      </c>
      <c r="X41" s="31" t="str">
        <f>IF(K41=Stand!K41,"S","H")</f>
        <v>S</v>
      </c>
    </row>
    <row r="42" spans="1:24" x14ac:dyDescent="0.25">
      <c r="A42">
        <v>21</v>
      </c>
      <c r="B42">
        <f>MAX(Hit!B42,Stand!B42)</f>
        <v>0.65780643070815525</v>
      </c>
      <c r="C42">
        <f>MAX(Hit!C42,Stand!C42)</f>
        <v>0.88200651549404019</v>
      </c>
      <c r="D42">
        <f>MAX(Hit!D42,Stand!D42)</f>
        <v>0.8853003573017495</v>
      </c>
      <c r="E42">
        <f>MAX(Hit!E42,Stand!E42)</f>
        <v>0.88876729296591961</v>
      </c>
      <c r="F42">
        <f>MAX(Hit!F42,Stand!F42)</f>
        <v>0.89175382659528035</v>
      </c>
      <c r="G42">
        <f>MAX(Hit!G42,Stand!G42)</f>
        <v>0.90283674384257995</v>
      </c>
      <c r="H42">
        <f>MAX(Hit!H42,Stand!H42)</f>
        <v>0.92592629596452347</v>
      </c>
      <c r="I42">
        <f>MAX(Hit!I42,Stand!I42)</f>
        <v>0.93060505318396625</v>
      </c>
      <c r="J42">
        <f>MAX(Hit!J42,Stand!J42)</f>
        <v>0.93917615614724415</v>
      </c>
      <c r="K42">
        <f>MAX(Hit!K42,Stand!K42)</f>
        <v>0.88857566147738609</v>
      </c>
      <c r="N42" s="31">
        <v>21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5">
      <c r="A43">
        <v>22</v>
      </c>
      <c r="B43">
        <f>MAX(Hit!B43,Stand!B43)</f>
        <v>-0.4656605837768395</v>
      </c>
      <c r="C43">
        <f>MAX(Hit!C43,Stand!C43)</f>
        <v>-0.25338998596663803</v>
      </c>
      <c r="D43">
        <f>MAX(Hit!D43,Stand!D43)</f>
        <v>-0.23369089979808655</v>
      </c>
      <c r="E43">
        <f>MAX(Hit!E43,Stand!E43)</f>
        <v>-0.21106310899491437</v>
      </c>
      <c r="F43">
        <f>MAX(Hit!F43,Stand!F43)</f>
        <v>-0.16719266083547546</v>
      </c>
      <c r="G43">
        <f>MAX(Hit!G43,Stand!G43)</f>
        <v>-0.15369901583000456</v>
      </c>
      <c r="H43">
        <f>MAX(Hit!H43,Stand!H43)</f>
        <v>-0.21284771451731427</v>
      </c>
      <c r="I43">
        <f>MAX(Hit!I43,Stand!I43)</f>
        <v>-0.2715748050242861</v>
      </c>
      <c r="J43">
        <f>MAX(Hit!J43,Stand!J43)</f>
        <v>-0.34001328060893565</v>
      </c>
      <c r="K43">
        <f>MAX(Hit!K43,Stand!K43)</f>
        <v>-0.42069618899826788</v>
      </c>
      <c r="N43" s="31">
        <v>22</v>
      </c>
      <c r="O43" s="31" t="str">
        <f>IF(B43=Stand!B43,"S","H")</f>
        <v>H</v>
      </c>
      <c r="P43" s="31" t="str">
        <f>IF(C43=Stand!C43,"S","H")</f>
        <v>H</v>
      </c>
      <c r="Q43" s="31" t="str">
        <f>IF(D43=Stand!D43,"S","H")</f>
        <v>H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H</v>
      </c>
      <c r="V43" s="31" t="str">
        <f>IF(I43=Stand!I43,"S","H")</f>
        <v>H</v>
      </c>
      <c r="W43" s="31" t="str">
        <f>IF(J43=Stand!J43,"S","H")</f>
        <v>H</v>
      </c>
      <c r="X43" s="31" t="str">
        <f>IF(K43=Stand!K43,"S","H")</f>
        <v>H</v>
      </c>
    </row>
    <row r="44" spans="1:24" x14ac:dyDescent="0.25">
      <c r="A44">
        <v>23</v>
      </c>
      <c r="B44">
        <f>MAX(Hit!B44,Stand!B44)</f>
        <v>-0.50382768493563668</v>
      </c>
      <c r="C44">
        <f>MAX(Hit!C44,Stand!C44)</f>
        <v>-0.29278372720927737</v>
      </c>
      <c r="D44">
        <f>MAX(Hit!D44,Stand!D44)</f>
        <v>-0.2522502292357135</v>
      </c>
      <c r="E44">
        <f>MAX(Hit!E44,Stand!E44)</f>
        <v>-0.21106310899491437</v>
      </c>
      <c r="F44">
        <f>MAX(Hit!F44,Stand!F44)</f>
        <v>-0.16719266083547546</v>
      </c>
      <c r="G44">
        <f>MAX(Hit!G44,Stand!G44)</f>
        <v>-0.15369901583000456</v>
      </c>
      <c r="H44">
        <f>MAX(Hit!H44,Stand!H44)</f>
        <v>-0.26907287776607752</v>
      </c>
      <c r="I44">
        <f>MAX(Hit!I44,Stand!I44)</f>
        <v>-0.32360517609397998</v>
      </c>
      <c r="J44">
        <f>MAX(Hit!J44,Stand!J44)</f>
        <v>-0.3871551891368688</v>
      </c>
      <c r="K44">
        <f>MAX(Hit!K44,Stand!K44)</f>
        <v>-0.46207503264124877</v>
      </c>
      <c r="N44" s="31">
        <v>23</v>
      </c>
      <c r="O44" s="31" t="str">
        <f>IF(B44=Stand!B44,"S","H")</f>
        <v>H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H</v>
      </c>
      <c r="V44" s="31" t="str">
        <f>IF(I44=Stand!I44,"S","H")</f>
        <v>H</v>
      </c>
      <c r="W44" s="31" t="str">
        <f>IF(J44=Stand!J44,"S","H")</f>
        <v>H</v>
      </c>
      <c r="X44" s="31" t="str">
        <f>IF(K44=Stand!K44,"S","H")</f>
        <v>H</v>
      </c>
    </row>
    <row r="45" spans="1:24" x14ac:dyDescent="0.25">
      <c r="A45">
        <v>24</v>
      </c>
      <c r="B45">
        <f>MAX(Hit!B45,Stand!B45)</f>
        <v>-0.53926856458309125</v>
      </c>
      <c r="C45">
        <f>MAX(Hit!C45,Stand!C45)</f>
        <v>-0.29278372720927737</v>
      </c>
      <c r="D45">
        <f>MAX(Hit!D45,Stand!D45)</f>
        <v>-0.2522502292357135</v>
      </c>
      <c r="E45">
        <f>MAX(Hit!E45,Stand!E45)</f>
        <v>-0.21106310899491437</v>
      </c>
      <c r="F45">
        <f>MAX(Hit!F45,Stand!F45)</f>
        <v>-0.16719266083547546</v>
      </c>
      <c r="G45">
        <f>MAX(Hit!G45,Stand!G45)</f>
        <v>-0.15369901583000456</v>
      </c>
      <c r="H45">
        <f>MAX(Hit!H45,Stand!H45)</f>
        <v>-0.3212819579256434</v>
      </c>
      <c r="I45">
        <f>MAX(Hit!I45,Stand!I45)</f>
        <v>-0.37191909208726714</v>
      </c>
      <c r="J45">
        <f>MAX(Hit!J45,Stand!J45)</f>
        <v>-0.43092981848423534</v>
      </c>
      <c r="K45">
        <f>MAX(Hit!K45,Stand!K45)</f>
        <v>-0.50049824459544534</v>
      </c>
      <c r="N45" s="31">
        <v>24</v>
      </c>
      <c r="O45" s="31" t="str">
        <f>IF(B45=Stand!B45,"S","H")</f>
        <v>H</v>
      </c>
      <c r="P45" s="31" t="str">
        <f>IF(C45=Stand!C45,"S","H")</f>
        <v>S</v>
      </c>
      <c r="Q45" s="31" t="str">
        <f>IF(D45=Stand!D45,"S","H")</f>
        <v>S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5">
      <c r="A46">
        <v>25</v>
      </c>
      <c r="B46">
        <f>MAX(Hit!B46,Stand!B46)</f>
        <v>-0.57217795282715611</v>
      </c>
      <c r="C46">
        <f>MAX(Hit!C46,Stand!C46)</f>
        <v>-0.29278372720927737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-0.16719266083547546</v>
      </c>
      <c r="G46">
        <f>MAX(Hit!G46,Stand!G46)</f>
        <v>-0.15369901583000456</v>
      </c>
      <c r="H46">
        <f>MAX(Hit!H46,Stand!H46)</f>
        <v>-0.36976181807381175</v>
      </c>
      <c r="I46">
        <f>MAX(Hit!I46,Stand!I46)</f>
        <v>-0.41678201408103377</v>
      </c>
      <c r="J46">
        <f>MAX(Hit!J46,Stand!J46)</f>
        <v>-0.47157768859250421</v>
      </c>
      <c r="K46">
        <f>MAX(Hit!K46,Stand!K46)</f>
        <v>-0.53617694141005634</v>
      </c>
      <c r="N46" s="31">
        <v>25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5">
      <c r="A47">
        <v>26</v>
      </c>
      <c r="B47">
        <f>MAX(Hit!B47,Stand!B47)</f>
        <v>-0.57578184676460165</v>
      </c>
      <c r="C47">
        <f>MAX(Hit!C47,Stand!C47)</f>
        <v>-0.29278372720927737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-0.16719266083547546</v>
      </c>
      <c r="G47">
        <f>MAX(Hit!G47,Stand!G47)</f>
        <v>-0.15369901583000456</v>
      </c>
      <c r="H47">
        <f>MAX(Hit!H47,Stand!H47)</f>
        <v>-0.41477883106853947</v>
      </c>
      <c r="I47">
        <f>MAX(Hit!I47,Stand!I47)</f>
        <v>-0.45844044164667419</v>
      </c>
      <c r="J47">
        <f>MAX(Hit!J47,Stand!J47)</f>
        <v>-0.50932213940732529</v>
      </c>
      <c r="K47">
        <f>MAX(Hit!K47,Stand!K47)</f>
        <v>-0.56930715988076663</v>
      </c>
      <c r="N47" s="31">
        <v>26</v>
      </c>
      <c r="O47" s="31" t="str">
        <f>IF(B47=Stand!B47,"S","H")</f>
        <v>S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5">
      <c r="A48">
        <v>27</v>
      </c>
      <c r="B48">
        <f>MAX(Hit!B48,Stand!B48)</f>
        <v>-0.46435750824198774</v>
      </c>
      <c r="C48">
        <f>MAX(Hit!C48,Stand!C48)</f>
        <v>-0.15297458768154204</v>
      </c>
      <c r="D48">
        <f>MAX(Hit!D48,Stand!D48)</f>
        <v>-0.11721624142457354</v>
      </c>
      <c r="E48">
        <f>MAX(Hit!E48,Stand!E48)</f>
        <v>-8.0573373145316152E-2</v>
      </c>
      <c r="F48">
        <f>MAX(Hit!F48,Stand!F48)</f>
        <v>-4.4941375564924613E-2</v>
      </c>
      <c r="G48">
        <f>MAX(Hit!G48,Stand!G48)</f>
        <v>1.1739160673341797E-2</v>
      </c>
      <c r="H48">
        <f>MAX(Hit!H48,Stand!H48)</f>
        <v>-0.10680898948269474</v>
      </c>
      <c r="I48">
        <f>MAX(Hit!I48,Stand!I48)</f>
        <v>-0.38195097104844722</v>
      </c>
      <c r="J48">
        <f>MAX(Hit!J48,Stand!J48)</f>
        <v>-0.42315423964521748</v>
      </c>
      <c r="K48">
        <f>MAX(Hit!K48,Stand!K48)</f>
        <v>-0.46435750824198757</v>
      </c>
      <c r="N48" s="31">
        <v>27</v>
      </c>
      <c r="O48" s="31" t="str">
        <f>IF(B48=Stand!B48,"S","H")</f>
        <v>S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S</v>
      </c>
      <c r="V48" s="31" t="str">
        <f>IF(I48=Stand!I48,"S","H")</f>
        <v>S</v>
      </c>
      <c r="W48" s="31" t="str">
        <f>IF(J48=Stand!J48,"S","H")</f>
        <v>S</v>
      </c>
      <c r="X48" s="31" t="str">
        <f>IF(K48=Stand!K48,"S","H")</f>
        <v>S</v>
      </c>
    </row>
    <row r="49" spans="1:24" x14ac:dyDescent="0.25">
      <c r="A49">
        <v>28</v>
      </c>
      <c r="B49">
        <f>MAX(Hit!B49,Stand!B49)</f>
        <v>-0.24150883119675959</v>
      </c>
      <c r="C49">
        <f>MAX(Hit!C49,Stand!C49)</f>
        <v>0.12174190222088777</v>
      </c>
      <c r="D49">
        <f>MAX(Hit!D49,Stand!D49)</f>
        <v>0.14830007284131125</v>
      </c>
      <c r="E49">
        <f>MAX(Hit!E49,Stand!E49)</f>
        <v>0.17585443719748528</v>
      </c>
      <c r="F49">
        <f>MAX(Hit!F49,Stand!F49)</f>
        <v>0.19956119497617708</v>
      </c>
      <c r="G49">
        <f>MAX(Hit!G49,Stand!G49)</f>
        <v>0.28344391604689845</v>
      </c>
      <c r="H49">
        <f>MAX(Hit!H49,Stand!H49)</f>
        <v>0.39955416733655175</v>
      </c>
      <c r="I49">
        <f>MAX(Hit!I49,Stand!I49)</f>
        <v>0.10595134861912359</v>
      </c>
      <c r="J49">
        <f>MAX(Hit!J49,Stand!J49)</f>
        <v>-0.18316335667343342</v>
      </c>
      <c r="K49">
        <f>MAX(Hit!K49,Stand!K49)</f>
        <v>-0.24150883119675953</v>
      </c>
      <c r="N49" s="31">
        <v>28</v>
      </c>
      <c r="O49" s="31" t="str">
        <f>IF(B49=Stand!B49,"S","H")</f>
        <v>S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S</v>
      </c>
      <c r="V49" s="31" t="str">
        <f>IF(I49=Stand!I49,"S","H")</f>
        <v>S</v>
      </c>
      <c r="W49" s="31" t="str">
        <f>IF(J49=Stand!J49,"S","H")</f>
        <v>S</v>
      </c>
      <c r="X49" s="31" t="str">
        <f>IF(K49=Stand!K49,"S","H")</f>
        <v>S</v>
      </c>
    </row>
    <row r="50" spans="1:24" x14ac:dyDescent="0.25">
      <c r="A50">
        <v>29</v>
      </c>
      <c r="B50">
        <f>MAX(Hit!B50,Stand!B50)</f>
        <v>-1.8660154151531605E-2</v>
      </c>
      <c r="C50">
        <f>MAX(Hit!C50,Stand!C50)</f>
        <v>0.38630468602058998</v>
      </c>
      <c r="D50">
        <f>MAX(Hit!D50,Stand!D50)</f>
        <v>0.40436293659776018</v>
      </c>
      <c r="E50">
        <f>MAX(Hit!E50,Stand!E50)</f>
        <v>0.42317892482749647</v>
      </c>
      <c r="F50">
        <f>MAX(Hit!F50,Stand!F50)</f>
        <v>0.43951210416088371</v>
      </c>
      <c r="G50">
        <f>MAX(Hit!G50,Stand!G50)</f>
        <v>0.49597707378731903</v>
      </c>
      <c r="H50">
        <f>MAX(Hit!H50,Stand!H50)</f>
        <v>0.61597649575343139</v>
      </c>
      <c r="I50">
        <f>MAX(Hit!I50,Stand!I50)</f>
        <v>0.59385366828669439</v>
      </c>
      <c r="J50">
        <f>MAX(Hit!J50,Stand!J50)</f>
        <v>0.28759675706758142</v>
      </c>
      <c r="K50">
        <f>MAX(Hit!K50,Stand!K50)</f>
        <v>-1.8660154151531549E-2</v>
      </c>
      <c r="N50" s="31">
        <v>29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5">
      <c r="A51">
        <v>30</v>
      </c>
      <c r="B51">
        <f>MAX(Hit!B51,Stand!B51)</f>
        <v>0.20418852289369643</v>
      </c>
      <c r="C51">
        <f>MAX(Hit!C51,Stand!C51)</f>
        <v>0.63998657521683899</v>
      </c>
      <c r="D51">
        <f>MAX(Hit!D51,Stand!D51)</f>
        <v>0.65027209425148147</v>
      </c>
      <c r="E51">
        <f>MAX(Hit!E51,Stand!E51)</f>
        <v>0.66104996194807175</v>
      </c>
      <c r="F51">
        <f>MAX(Hit!F51,Stand!F51)</f>
        <v>0.67035969063279999</v>
      </c>
      <c r="G51">
        <f>MAX(Hit!G51,Stand!G51)</f>
        <v>0.70395857017134456</v>
      </c>
      <c r="H51">
        <f>MAX(Hit!H51,Stand!H51)</f>
        <v>0.77322722653717502</v>
      </c>
      <c r="I51">
        <f>MAX(Hit!I51,Stand!I51)</f>
        <v>0.79181515955189852</v>
      </c>
      <c r="J51">
        <f>MAX(Hit!J51,Stand!J51)</f>
        <v>0.75835687080859615</v>
      </c>
      <c r="K51">
        <f>MAX(Hit!K51,Stand!K51)</f>
        <v>0.43495775366292733</v>
      </c>
      <c r="N51" s="31">
        <v>30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5">
      <c r="A52">
        <v>31</v>
      </c>
      <c r="B52">
        <f>MAX(Hit!B52,Stand!B52)</f>
        <v>0.65780643070815525</v>
      </c>
      <c r="C52">
        <f>MAX(Hit!C52,Stand!C52)</f>
        <v>0.88200651549404019</v>
      </c>
      <c r="D52">
        <f>MAX(Hit!D52,Stand!D52)</f>
        <v>0.8853003573017495</v>
      </c>
      <c r="E52">
        <f>MAX(Hit!E52,Stand!E52)</f>
        <v>0.88876729296591961</v>
      </c>
      <c r="F52">
        <f>MAX(Hit!F52,Stand!F52)</f>
        <v>0.89175382659528035</v>
      </c>
      <c r="G52">
        <f>MAX(Hit!G52,Stand!G52)</f>
        <v>0.90283674384257995</v>
      </c>
      <c r="H52">
        <f>MAX(Hit!H52,Stand!H52)</f>
        <v>0.92592629596452347</v>
      </c>
      <c r="I52">
        <f>MAX(Hit!I52,Stand!I52)</f>
        <v>0.93060505318396625</v>
      </c>
      <c r="J52">
        <f>MAX(Hit!J52,Stand!J52)</f>
        <v>0.93917615614724415</v>
      </c>
      <c r="K52">
        <f>MAX(Hit!K52,Stand!K52)</f>
        <v>0.88857566147738609</v>
      </c>
      <c r="N52" s="31">
        <v>31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5">
      <c r="A53" s="526" t="s">
        <v>125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</row>
    <row r="54" spans="1:24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24" x14ac:dyDescent="0.25">
      <c r="A55">
        <v>4</v>
      </c>
      <c r="B55">
        <f>IF(B3=Stand!B3,Stand!B55,Hit!B55)</f>
        <v>0.26430684965556661</v>
      </c>
      <c r="C55">
        <f>IF(C3=Stand!C3,Stand!C55,Hit!C55)</f>
        <v>0.42191933510374496</v>
      </c>
      <c r="D55">
        <f>IF(D3=Stand!D3,Stand!D55,Hit!D55)</f>
        <v>0.43871888262781922</v>
      </c>
      <c r="E55">
        <f>IF(E3=Stand!E3,Stand!E55,Hit!E55)</f>
        <v>0.45889924689234307</v>
      </c>
      <c r="F55">
        <f>IF(F3=Stand!F3,Stand!F55,Hit!F55)</f>
        <v>0.47799254850123113</v>
      </c>
      <c r="G55">
        <f>IF(G3=Stand!G3,Stand!G55,Hit!G55)</f>
        <v>0.48989682427989029</v>
      </c>
      <c r="H55">
        <f>IF(H3=Stand!H3,Stand!H55,Hit!H55)</f>
        <v>0.41090238251504557</v>
      </c>
      <c r="I55">
        <f>IF(I3=Stand!I3,Stand!I55,Hit!I55)</f>
        <v>0.37370384953576552</v>
      </c>
      <c r="J55">
        <f>IF(J3=Stand!J3,Stand!J55,Hit!J55)</f>
        <v>0.33270199081171298</v>
      </c>
      <c r="K55">
        <f>IF(K3=Stand!K3,Stand!K55,Hit!K55)</f>
        <v>0.28524752280468763</v>
      </c>
    </row>
    <row r="56" spans="1:24" x14ac:dyDescent="0.25">
      <c r="A56">
        <v>5</v>
      </c>
      <c r="B56">
        <f>IF(B4=Stand!B4,Stand!B56,Hit!B56)</f>
        <v>0.25528791352539693</v>
      </c>
      <c r="C56">
        <f>IF(C4=Stand!C4,Stand!C56,Hit!C56)</f>
        <v>0.41676843465001523</v>
      </c>
      <c r="D56">
        <f>IF(D4=Stand!D4,Stand!D56,Hit!D56)</f>
        <v>0.43382350116169249</v>
      </c>
      <c r="E56">
        <f>IF(E4=Stand!E4,Stand!E56,Hit!E56)</f>
        <v>0.4540437241344103</v>
      </c>
      <c r="F56">
        <f>IF(F4=Stand!F4,Stand!F56,Hit!F56)</f>
        <v>0.47335013310975127</v>
      </c>
      <c r="G56">
        <f>IF(G4=Stand!G4,Stand!G56,Hit!G56)</f>
        <v>0.48487958313687435</v>
      </c>
      <c r="H56">
        <f>IF(H4=Stand!H4,Stand!H56,Hit!H56)</f>
        <v>0.39683578004415654</v>
      </c>
      <c r="I56">
        <f>IF(I4=Stand!I4,Stand!I56,Hit!I56)</f>
        <v>0.36092568984622575</v>
      </c>
      <c r="J56">
        <f>IF(J4=Stand!J4,Stand!J56,Hit!J56)</f>
        <v>0.3213574892967937</v>
      </c>
      <c r="K56">
        <f>IF(K4=Stand!K4,Stand!K56,Hit!K56)</f>
        <v>0.27554039444166056</v>
      </c>
    </row>
    <row r="57" spans="1:24" x14ac:dyDescent="0.25">
      <c r="A57">
        <v>6</v>
      </c>
      <c r="B57">
        <f>IF(B5=Stand!B5,Stand!B57,Hit!B57)</f>
        <v>0.25811794378425706</v>
      </c>
      <c r="C57">
        <f>IF(C5=Stand!C5,Stand!C57,Hit!C57)</f>
        <v>0.41201734248621957</v>
      </c>
      <c r="D57">
        <f>IF(D5=Stand!D5,Stand!D57,Hit!D57)</f>
        <v>0.42930556461863345</v>
      </c>
      <c r="E57">
        <f>IF(E5=Stand!E5,Stand!E57,Hit!E57)</f>
        <v>0.44956728794652229</v>
      </c>
      <c r="F57">
        <f>IF(F5=Stand!F5,Stand!F57,Hit!F57)</f>
        <v>0.46908083803658163</v>
      </c>
      <c r="G57">
        <f>IF(G5=Stand!G5,Stand!G57,Hit!G57)</f>
        <v>0.48012373607015191</v>
      </c>
      <c r="H57">
        <f>IF(H5=Stand!H5,Stand!H57,Hit!H57)</f>
        <v>0.38219257634593173</v>
      </c>
      <c r="I57">
        <f>IF(I5=Stand!I5,Stand!I57,Hit!I57)</f>
        <v>0.34848677032407854</v>
      </c>
      <c r="J57">
        <f>IF(J5=Stand!J5,Stand!J57,Hit!J57)</f>
        <v>0.30994538935958654</v>
      </c>
      <c r="K57">
        <f>IF(K5=Stand!K5,Stand!K57,Hit!K57)</f>
        <v>0.26578617427732654</v>
      </c>
    </row>
    <row r="58" spans="1:24" x14ac:dyDescent="0.25">
      <c r="A58">
        <v>7</v>
      </c>
      <c r="B58">
        <f>IF(B6=Stand!B6,Stand!B58,Hit!B58)</f>
        <v>0.25437712976375942</v>
      </c>
      <c r="C58">
        <f>IF(C6=Stand!C6,Stand!C58,Hit!C58)</f>
        <v>0.40743072756047771</v>
      </c>
      <c r="D58">
        <f>IF(D6=Stand!D6,Stand!D58,Hit!D58)</f>
        <v>0.4249851577489786</v>
      </c>
      <c r="E58">
        <f>IF(E6=Stand!E6,Stand!E58,Hit!E58)</f>
        <v>0.44521223063659365</v>
      </c>
      <c r="F58">
        <f>IF(F6=Stand!F6,Stand!F58,Hit!F58)</f>
        <v>0.46477843330104068</v>
      </c>
      <c r="G58">
        <f>IF(G6=Stand!G6,Stand!G58,Hit!G58)</f>
        <v>0.47731496242648214</v>
      </c>
      <c r="H58">
        <f>IF(H6=Stand!H6,Stand!H58,Hit!H58)</f>
        <v>0.37925617419856938</v>
      </c>
      <c r="I58">
        <f>IF(I6=Stand!I6,Stand!I58,Hit!I58)</f>
        <v>0.33589471773557733</v>
      </c>
      <c r="J58">
        <f>IF(J6=Stand!J6,Stand!J58,Hit!J58)</f>
        <v>0.30642061508740204</v>
      </c>
      <c r="K58">
        <f>IF(K6=Stand!K6,Stand!K58,Hit!K58)</f>
        <v>0.26721074782921084</v>
      </c>
    </row>
    <row r="59" spans="1:24" x14ac:dyDescent="0.25">
      <c r="A59">
        <v>8</v>
      </c>
      <c r="B59">
        <f>IF(B7=Stand!B7,Stand!B59,Hit!B59)</f>
        <v>0.28836334875964992</v>
      </c>
      <c r="C59">
        <f>IF(C7=Stand!C7,Stand!C59,Hit!C59)</f>
        <v>0.44980237942279166</v>
      </c>
      <c r="D59">
        <f>IF(D7=Stand!D7,Stand!D59,Hit!D59)</f>
        <v>0.46597642749068685</v>
      </c>
      <c r="E59">
        <f>IF(E7=Stand!E7,Stand!E59,Hit!E59)</f>
        <v>0.48472541737079888</v>
      </c>
      <c r="F59">
        <f>IF(F7=Stand!F7,Stand!F59,Hit!F59)</f>
        <v>0.50194727739331357</v>
      </c>
      <c r="G59">
        <f>IF(G7=Stand!G7,Stand!G59,Hit!G59)</f>
        <v>0.52550268611926287</v>
      </c>
      <c r="H59">
        <f>IF(H7=Stand!H7,Stand!H59,Hit!H59)</f>
        <v>0.48230082177962352</v>
      </c>
      <c r="I59">
        <f>IF(I7=Stand!I7,Stand!I59,Hit!I59)</f>
        <v>0.3841447474995669</v>
      </c>
      <c r="J59">
        <f>IF(J7=Stand!J7,Stand!J59,Hit!J59)</f>
        <v>0.33681153361760302</v>
      </c>
      <c r="K59">
        <f>IF(K7=Stand!K7,Stand!K59,Hit!K59)</f>
        <v>0.29902709393405319</v>
      </c>
    </row>
    <row r="60" spans="1:24" x14ac:dyDescent="0.25">
      <c r="A60">
        <v>9</v>
      </c>
      <c r="B60">
        <f>IF(B8=Stand!B8,Stand!B60,Hit!B60)</f>
        <v>0.32740992228419225</v>
      </c>
      <c r="C60">
        <f>IF(C8=Stand!C8,Stand!C60,Hit!C60)</f>
        <v>0.49692057067091661</v>
      </c>
      <c r="D60">
        <f>IF(D8=Stand!D8,Stand!D60,Hit!D60)</f>
        <v>0.51160665643924019</v>
      </c>
      <c r="E60">
        <f>IF(E8=Stand!E8,Stand!E60,Hit!E60)</f>
        <v>0.52869403584947128</v>
      </c>
      <c r="F60">
        <f>IF(F8=Stand!F8,Stand!F60,Hit!F60)</f>
        <v>0.54446512273546821</v>
      </c>
      <c r="G60">
        <f>IF(G8=Stand!G8,Stand!G60,Hit!G60)</f>
        <v>0.56472936896244408</v>
      </c>
      <c r="H60">
        <f>IF(H8=Stand!H8,Stand!H60,Hit!H60)</f>
        <v>0.53479372800979086</v>
      </c>
      <c r="I60">
        <f>IF(I8=Stand!I8,Stand!I60,Hit!I60)</f>
        <v>0.4910928083344081</v>
      </c>
      <c r="J60">
        <f>IF(J8=Stand!J8,Stand!J60,Hit!J60)</f>
        <v>0.38894491666094894</v>
      </c>
      <c r="K60">
        <f>IF(K8=Stand!K8,Stand!K60,Hit!K60)</f>
        <v>0.33645241884235633</v>
      </c>
    </row>
    <row r="61" spans="1:24" x14ac:dyDescent="0.25">
      <c r="A61">
        <v>10</v>
      </c>
      <c r="B61">
        <f>IF(B9=Stand!B9,Stand!B61,Hit!B61)</f>
        <v>0.37304965193433309</v>
      </c>
      <c r="C61">
        <f>IF(C9=Stand!C9,Stand!C61,Hit!C61)</f>
        <v>0.55016562462125829</v>
      </c>
      <c r="D61">
        <f>IF(D9=Stand!D9,Stand!D61,Hit!D61)</f>
        <v>0.56322573998277337</v>
      </c>
      <c r="E61">
        <f>IF(E9=Stand!E9,Stand!E61,Hit!E61)</f>
        <v>0.57850485223902093</v>
      </c>
      <c r="F61">
        <f>IF(F9=Stand!F9,Stand!F61,Hit!F61)</f>
        <v>0.59262773040116246</v>
      </c>
      <c r="G61">
        <f>IF(G9=Stand!G9,Stand!G61,Hit!G61)</f>
        <v>0.60997468597804039</v>
      </c>
      <c r="H61">
        <f>IF(H9=Stand!H9,Stand!H61,Hit!H61)</f>
        <v>0.57828403865549916</v>
      </c>
      <c r="I61">
        <f>IF(I9=Stand!I9,Stand!I61,Hit!I61)</f>
        <v>0.5488926411701982</v>
      </c>
      <c r="J61">
        <f>IF(J9=Stand!J9,Stand!J61,Hit!J61)</f>
        <v>0.50143305955553108</v>
      </c>
      <c r="K61">
        <f>IF(K9=Stand!K9,Stand!K61,Hit!K61)</f>
        <v>0.39412588394544312</v>
      </c>
    </row>
    <row r="62" spans="1:24" x14ac:dyDescent="0.25">
      <c r="A62">
        <v>11</v>
      </c>
      <c r="B62">
        <f>IF(B10=Stand!B10,Stand!B62,Hit!B62)</f>
        <v>0.39876296082416712</v>
      </c>
      <c r="C62">
        <f>IF(C10=Stand!C10,Stand!C62,Hit!C62)</f>
        <v>0.57878711441462161</v>
      </c>
      <c r="D62">
        <f>IF(D10=Stand!D10,Stand!D62,Hit!D62)</f>
        <v>0.59099388314093126</v>
      </c>
      <c r="E62">
        <f>IF(E10=Stand!E10,Stand!E62,Hit!E62)</f>
        <v>0.60538591931219798</v>
      </c>
      <c r="F62">
        <f>IF(F10=Stand!F10,Stand!F62,Hit!F62)</f>
        <v>0.61873879868372261</v>
      </c>
      <c r="G62">
        <f>IF(G10=Stand!G10,Stand!G62,Hit!G62)</f>
        <v>0.63344735925045925</v>
      </c>
      <c r="H62">
        <f>IF(H10=Stand!H10,Stand!H62,Hit!H62)</f>
        <v>0.59642835374593117</v>
      </c>
      <c r="I62">
        <f>IF(I10=Stand!I10,Stand!I62,Hit!I62)</f>
        <v>0.56490685966620602</v>
      </c>
      <c r="J62">
        <f>IF(J10=Stand!J10,Stand!J62,Hit!J62)</f>
        <v>0.5291243152830446</v>
      </c>
      <c r="K62">
        <f>IF(K10=Stand!K10,Stand!K62,Hit!K62)</f>
        <v>0.47309363070509958</v>
      </c>
    </row>
    <row r="63" spans="1:24" x14ac:dyDescent="0.25">
      <c r="A63">
        <v>12</v>
      </c>
      <c r="B63">
        <f>IF(B11=Stand!B11,Stand!B63,Hit!B63)</f>
        <v>0.22932137132783617</v>
      </c>
      <c r="C63">
        <f>IF(C11=Stand!C11,Stand!C63,Hit!C63)</f>
        <v>0.3484437814934257</v>
      </c>
      <c r="D63">
        <f>IF(D11=Stand!D11,Stand!D63,Hit!D63)</f>
        <v>0.35907281492334692</v>
      </c>
      <c r="E63">
        <f>IF(E11=Stand!E11,Stand!E63,Hit!E63)</f>
        <v>0.39446844550254284</v>
      </c>
      <c r="F63">
        <f>IF(F11=Stand!F11,Stand!F63,Hit!F63)</f>
        <v>0.41640366958226238</v>
      </c>
      <c r="G63">
        <f>IF(G11=Stand!G11,Stand!G63,Hit!G63)</f>
        <v>0.42315049208499778</v>
      </c>
      <c r="H63">
        <f>IF(H11=Stand!H11,Stand!H63,Hit!H63)</f>
        <v>0.35541355077168107</v>
      </c>
      <c r="I63">
        <f>IF(I11=Stand!I11,Stand!I63,Hit!I63)</f>
        <v>0.32514100115062705</v>
      </c>
      <c r="J63">
        <f>IF(J11=Stand!J11,Stand!J63,Hit!J63)</f>
        <v>0.29007768787413191</v>
      </c>
      <c r="K63">
        <f>IF(K11=Stand!K11,Stand!K63,Hit!K63)</f>
        <v>0.2488921581952955</v>
      </c>
    </row>
    <row r="64" spans="1:24" x14ac:dyDescent="0.25">
      <c r="A64">
        <v>13</v>
      </c>
      <c r="B64">
        <f>IF(B12=Stand!B12,Stand!B64,Hit!B64)</f>
        <v>0.21294127337584787</v>
      </c>
      <c r="C64">
        <f>IF(C12=Stand!C12,Stand!C64,Hit!C64)</f>
        <v>0.35360813639536137</v>
      </c>
      <c r="D64">
        <f>IF(D12=Stand!D12,Stand!D64,Hit!D64)</f>
        <v>0.37387488538214331</v>
      </c>
      <c r="E64">
        <f>IF(E12=Stand!E12,Stand!E64,Hit!E64)</f>
        <v>0.39446844550254284</v>
      </c>
      <c r="F64">
        <f>IF(F12=Stand!F12,Stand!F64,Hit!F64)</f>
        <v>0.41640366958226238</v>
      </c>
      <c r="G64">
        <f>IF(G12=Stand!G12,Stand!G64,Hit!G64)</f>
        <v>0.42315049208499778</v>
      </c>
      <c r="H64">
        <f>IF(H12=Stand!H12,Stand!H64,Hit!H64)</f>
        <v>0.33002686857370378</v>
      </c>
      <c r="I64">
        <f>IF(I12=Stand!I12,Stand!I64,Hit!I64)</f>
        <v>0.30191664392558226</v>
      </c>
      <c r="J64">
        <f>IF(J12=Stand!J12,Stand!J64,Hit!J64)</f>
        <v>0.26935785302597964</v>
      </c>
      <c r="K64">
        <f>IF(K12=Stand!K12,Stand!K64,Hit!K64)</f>
        <v>0.23111414689563153</v>
      </c>
    </row>
    <row r="65" spans="1:11" x14ac:dyDescent="0.25">
      <c r="A65">
        <v>14</v>
      </c>
      <c r="B65">
        <f>IF(B13=Stand!B13,Stand!B65,Hit!B65)</f>
        <v>0.19773118242043017</v>
      </c>
      <c r="C65">
        <f>IF(C13=Stand!C13,Stand!C65,Hit!C65)</f>
        <v>0.35360813639536137</v>
      </c>
      <c r="D65">
        <f>IF(D13=Stand!D13,Stand!D65,Hit!D65)</f>
        <v>0.37387488538214331</v>
      </c>
      <c r="E65">
        <f>IF(E13=Stand!E13,Stand!E65,Hit!E65)</f>
        <v>0.39446844550254284</v>
      </c>
      <c r="F65">
        <f>IF(F13=Stand!F13,Stand!F65,Hit!F65)</f>
        <v>0.41640366958226238</v>
      </c>
      <c r="G65">
        <f>IF(G13=Stand!G13,Stand!G65,Hit!G65)</f>
        <v>0.42315049208499778</v>
      </c>
      <c r="H65">
        <f>IF(H13=Stand!H13,Stand!H65,Hit!H65)</f>
        <v>0.30645352081843924</v>
      </c>
      <c r="I65">
        <f>IF(I13=Stand!I13,Stand!I65,Hit!I65)</f>
        <v>0.28035116935946924</v>
      </c>
      <c r="J65">
        <f>IF(J13=Stand!J13,Stand!J65,Hit!J65)</f>
        <v>0.25011800638126686</v>
      </c>
      <c r="K65">
        <f>IF(K13=Stand!K13,Stand!K65,Hit!K65)</f>
        <v>0.21460599354594356</v>
      </c>
    </row>
    <row r="66" spans="1:11" x14ac:dyDescent="0.25">
      <c r="A66">
        <v>15</v>
      </c>
      <c r="B66">
        <f>IF(B14=Stand!B14,Stand!B66,Hit!B66)</f>
        <v>0.1836075265332566</v>
      </c>
      <c r="C66">
        <f>IF(C14=Stand!C14,Stand!C66,Hit!C66)</f>
        <v>0.35360813639536137</v>
      </c>
      <c r="D66">
        <f>IF(D14=Stand!D14,Stand!D66,Hit!D66)</f>
        <v>0.37387488538214331</v>
      </c>
      <c r="E66">
        <f>IF(E14=Stand!E14,Stand!E66,Hit!E66)</f>
        <v>0.39446844550254284</v>
      </c>
      <c r="F66">
        <f>IF(F14=Stand!F14,Stand!F66,Hit!F66)</f>
        <v>0.41640366958226238</v>
      </c>
      <c r="G66">
        <f>IF(G14=Stand!G14,Stand!G66,Hit!G66)</f>
        <v>0.42315049208499778</v>
      </c>
      <c r="H66">
        <f>IF(H14=Stand!H14,Stand!H66,Hit!H66)</f>
        <v>0.28456398361712221</v>
      </c>
      <c r="I66">
        <f>IF(I14=Stand!I14,Stand!I66,Hit!I66)</f>
        <v>0.26032608583379291</v>
      </c>
      <c r="J66">
        <f>IF(J14=Stand!J14,Stand!J66,Hit!J66)</f>
        <v>0.23225243449689065</v>
      </c>
      <c r="K66">
        <f>IF(K14=Stand!K14,Stand!K66,Hit!K66)</f>
        <v>0.19927699400694757</v>
      </c>
    </row>
    <row r="67" spans="1:11" x14ac:dyDescent="0.25">
      <c r="A67">
        <v>16</v>
      </c>
      <c r="B67">
        <f>IF(B15=Stand!B15,Stand!B67,Hit!B67)</f>
        <v>0.2121090766176992</v>
      </c>
      <c r="C67">
        <f>IF(C15=Stand!C15,Stand!C67,Hit!C67)</f>
        <v>0.35360813639536137</v>
      </c>
      <c r="D67">
        <f>IF(D15=Stand!D15,Stand!D67,Hit!D67)</f>
        <v>0.37387488538214331</v>
      </c>
      <c r="E67">
        <f>IF(E15=Stand!E15,Stand!E67,Hit!E67)</f>
        <v>0.39446844550254284</v>
      </c>
      <c r="F67">
        <f>IF(F15=Stand!F15,Stand!F67,Hit!F67)</f>
        <v>0.41640366958226238</v>
      </c>
      <c r="G67">
        <f>IF(G15=Stand!G15,Stand!G67,Hit!G67)</f>
        <v>0.42315049208499778</v>
      </c>
      <c r="H67">
        <f>IF(H15=Stand!H15,Stand!H67,Hit!H67)</f>
        <v>0.26423798478732774</v>
      </c>
      <c r="I67">
        <f>IF(I15=Stand!I15,Stand!I67,Hit!I67)</f>
        <v>0.24173136541709339</v>
      </c>
      <c r="J67">
        <f>IF(J15=Stand!J15,Stand!J67,Hit!J67)</f>
        <v>0.21566297488996986</v>
      </c>
      <c r="K67">
        <f>IF(K15=Stand!K15,Stand!K67,Hit!K67)</f>
        <v>0.18504292300645134</v>
      </c>
    </row>
    <row r="68" spans="1:11" x14ac:dyDescent="0.25">
      <c r="A68">
        <v>17</v>
      </c>
      <c r="B68">
        <f>IF(B16=Stand!B16,Stand!B68,Hit!B68)</f>
        <v>0.2121090766176992</v>
      </c>
      <c r="C68">
        <f>IF(C16=Stand!C16,Stand!C68,Hit!C68)</f>
        <v>0.35360813639536137</v>
      </c>
      <c r="D68">
        <f>IF(D16=Stand!D16,Stand!D68,Hit!D68)</f>
        <v>0.37387488538214331</v>
      </c>
      <c r="E68">
        <f>IF(E16=Stand!E16,Stand!E68,Hit!E68)</f>
        <v>0.39446844550254284</v>
      </c>
      <c r="F68">
        <f>IF(F16=Stand!F16,Stand!F68,Hit!F68)</f>
        <v>0.41640366958226238</v>
      </c>
      <c r="G68">
        <f>IF(G16=Stand!G16,Stand!G68,Hit!G68)</f>
        <v>0.42315049208499778</v>
      </c>
      <c r="H68">
        <f>IF(H16=Stand!H16,Stand!H68,Hit!H68)</f>
        <v>0.26231240836153336</v>
      </c>
      <c r="I68">
        <f>IF(I16=Stand!I16,Stand!I68,Hit!I68)</f>
        <v>0.24474124225119143</v>
      </c>
      <c r="J68">
        <f>IF(J16=Stand!J16,Stand!J68,Hit!J68)</f>
        <v>0.2284251594344453</v>
      </c>
      <c r="K68">
        <f>IF(K16=Stand!K16,Stand!K68,Hit!K68)</f>
        <v>0.21210907661769923</v>
      </c>
    </row>
    <row r="69" spans="1:11" x14ac:dyDescent="0.25">
      <c r="A69">
        <v>18</v>
      </c>
      <c r="B69">
        <f>IF(B17=Stand!B17,Stand!B69,Hit!B69)</f>
        <v>0.3235334151403132</v>
      </c>
      <c r="C69">
        <f>IF(C17=Stand!C17,Stand!C69,Hit!C69)</f>
        <v>0.4934172759230967</v>
      </c>
      <c r="D69">
        <f>IF(D17=Stand!D17,Stand!D69,Hit!D69)</f>
        <v>0.50890887319328326</v>
      </c>
      <c r="E69">
        <f>IF(E17=Stand!E17,Stand!E69,Hit!E69)</f>
        <v>0.52495818135214112</v>
      </c>
      <c r="F69">
        <f>IF(F17=Stand!F17,Stand!F69,Hit!F69)</f>
        <v>0.53865495485281323</v>
      </c>
      <c r="G69">
        <f>IF(G17=Stand!G17,Stand!G69,Hit!G69)</f>
        <v>0.58858866858834413</v>
      </c>
      <c r="H69">
        <f>IF(H17=Stand!H17,Stand!H69,Hit!H69)</f>
        <v>0.63087860215577196</v>
      </c>
      <c r="I69">
        <f>IF(I17=Stand!I17,Stand!I69,Hit!I69)</f>
        <v>0.37330778670036147</v>
      </c>
      <c r="J69">
        <f>IF(J17=Stand!J17,Stand!J69,Hit!J69)</f>
        <v>0.34842060092033733</v>
      </c>
      <c r="K69">
        <f>IF(K17=Stand!K17,Stand!K69,Hit!K69)</f>
        <v>0.32353341514031325</v>
      </c>
    </row>
    <row r="70" spans="1:11" x14ac:dyDescent="0.25">
      <c r="A70">
        <v>19</v>
      </c>
      <c r="B70">
        <f>IF(B18=Stand!B18,Stand!B70,Hit!B70)</f>
        <v>0.43495775366292722</v>
      </c>
      <c r="C70">
        <f>IF(C18=Stand!C18,Stand!C70,Hit!C70)</f>
        <v>0.62832462629779118</v>
      </c>
      <c r="D70">
        <f>IF(D18=Stand!D18,Stand!D70,Hit!D70)</f>
        <v>0.63939119964802815</v>
      </c>
      <c r="E70">
        <f>IF(E18=Stand!E18,Stand!E70,Hit!E70)</f>
        <v>0.65089625584534427</v>
      </c>
      <c r="F70">
        <f>IF(F18=Stand!F18,Stand!F70,Hit!F70)</f>
        <v>0.66090624012336407</v>
      </c>
      <c r="G70">
        <f>IF(G18=Stand!G18,Stand!G70,Hit!G70)</f>
        <v>0.69485524745855443</v>
      </c>
      <c r="H70">
        <f>IF(H18=Stand!H18,Stand!H70,Hit!H70)</f>
        <v>0.76867556518077984</v>
      </c>
      <c r="I70">
        <f>IF(I18=Stand!I18,Stand!I70,Hit!I70)</f>
        <v>0.73264356191876234</v>
      </c>
      <c r="J70">
        <f>IF(J18=Stand!J18,Stand!J70,Hit!J70)</f>
        <v>0.46841604240622936</v>
      </c>
      <c r="K70">
        <f>IF(K18=Stand!K18,Stand!K70,Hit!K70)</f>
        <v>0.43495775366292727</v>
      </c>
    </row>
    <row r="71" spans="1:11" x14ac:dyDescent="0.25">
      <c r="A71">
        <v>20</v>
      </c>
      <c r="B71">
        <f>IF(B19=Stand!B19,Stand!B71,Hit!B71)</f>
        <v>0.54638209218554123</v>
      </c>
      <c r="C71">
        <f>IF(C19=Stand!C19,Stand!C71,Hit!C71)</f>
        <v>0.75798005972279903</v>
      </c>
      <c r="D71">
        <f>IF(D19=Stand!D19,Stand!D71,Hit!D71)</f>
        <v>0.7649717369497322</v>
      </c>
      <c r="E71">
        <f>IF(E19=Stand!E19,Stand!E71,Hit!E71)</f>
        <v>0.77228266898215236</v>
      </c>
      <c r="F71">
        <f>IF(F19=Stand!F19,Stand!F71,Hit!F71)</f>
        <v>0.77860586403751975</v>
      </c>
      <c r="G71">
        <f>IF(G19=Stand!G19,Stand!G71,Hit!G71)</f>
        <v>0.80112182632876472</v>
      </c>
      <c r="H71">
        <f>IF(H19=Stand!H19,Stand!H71,Hit!H71)</f>
        <v>0.84730093057265166</v>
      </c>
      <c r="I71">
        <f>IF(I19=Stand!I19,Stand!I71,Hit!I71)</f>
        <v>0.86121010636793238</v>
      </c>
      <c r="J71">
        <f>IF(J19=Stand!J19,Stand!J71,Hit!J71)</f>
        <v>0.81918071466135212</v>
      </c>
      <c r="K71">
        <f>IF(K19=Stand!K19,Stand!K71,Hit!K71)</f>
        <v>0.54638209218554135</v>
      </c>
    </row>
    <row r="72" spans="1:11" x14ac:dyDescent="0.25">
      <c r="A72">
        <v>21</v>
      </c>
      <c r="B72">
        <f>IF(B20=Stand!B20,Stand!B72,Hit!B72)</f>
        <v>0.65780643070815525</v>
      </c>
      <c r="C72">
        <f>IF(C20=Stand!C20,Stand!C72,Hit!C72)</f>
        <v>0.88200651549404019</v>
      </c>
      <c r="D72">
        <f>IF(D20=Stand!D20,Stand!D72,Hit!D72)</f>
        <v>0.8853003573017495</v>
      </c>
      <c r="E72">
        <f>IF(E20=Stand!E20,Stand!E72,Hit!E72)</f>
        <v>0.88876729296591961</v>
      </c>
      <c r="F72">
        <f>IF(F20=Stand!F20,Stand!F72,Hit!F72)</f>
        <v>0.89175382659528035</v>
      </c>
      <c r="G72">
        <f>IF(G20=Stand!G20,Stand!G72,Hit!G72)</f>
        <v>0.90283674384257995</v>
      </c>
      <c r="H72">
        <f>IF(H20=Stand!H20,Stand!H72,Hit!H72)</f>
        <v>0.92592629596452347</v>
      </c>
      <c r="I72">
        <f>IF(I20=Stand!I20,Stand!I72,Hit!I72)</f>
        <v>0.93060505318396625</v>
      </c>
      <c r="J72">
        <f>IF(J20=Stand!J20,Stand!J72,Hit!J72)</f>
        <v>0.93917615614724415</v>
      </c>
      <c r="K72">
        <f>IF(K20=Stand!K20,Stand!K72,Hit!K72)</f>
        <v>0.88857566147738609</v>
      </c>
    </row>
    <row r="73" spans="1:11" x14ac:dyDescent="0.25">
      <c r="A73">
        <v>22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25">
      <c r="A74">
        <v>23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25">
      <c r="A75">
        <v>24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25">
      <c r="A76">
        <v>25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25">
      <c r="A77">
        <v>26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25">
      <c r="A78">
        <v>27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25">
      <c r="A79">
        <v>28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25">
      <c r="A80">
        <v>29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25">
      <c r="A81">
        <v>30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2" spans="1:11" x14ac:dyDescent="0.25">
      <c r="A82">
        <v>31</v>
      </c>
      <c r="B82">
        <f>IF(B30=Stand!B30,Stand!B82,Hit!B82)</f>
        <v>0</v>
      </c>
      <c r="C82">
        <f>IF(C30=Stand!C30,Stand!C82,Hit!C82)</f>
        <v>0</v>
      </c>
      <c r="D82">
        <f>IF(D30=Stand!D30,Stand!D82,Hit!D82)</f>
        <v>0</v>
      </c>
      <c r="E82">
        <f>IF(E30=Stand!E30,Stand!E82,Hit!E82)</f>
        <v>0</v>
      </c>
      <c r="F82">
        <f>IF(F30=Stand!F30,Stand!F82,Hit!F82)</f>
        <v>0</v>
      </c>
      <c r="G82">
        <f>IF(G30=Stand!G30,Stand!G82,Hit!G82)</f>
        <v>0</v>
      </c>
      <c r="H82">
        <f>IF(H30=Stand!H30,Stand!H82,Hit!H82)</f>
        <v>0</v>
      </c>
      <c r="I82">
        <f>IF(I30=Stand!I30,Stand!I82,Hit!I82)</f>
        <v>0</v>
      </c>
      <c r="J82">
        <f>IF(J30=Stand!J30,Stand!J82,Hit!J82)</f>
        <v>0</v>
      </c>
      <c r="K82">
        <f>IF(K30=Stand!K30,Stand!K82,Hit!K82)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>IF(B33=Stand!B33,Stand!B85,Hit!B85)</f>
        <v>0.34029064270089004</v>
      </c>
      <c r="C85">
        <f>IF(C33=Stand!C33,Stand!C85,Hit!C85)</f>
        <v>0.50196248535967314</v>
      </c>
      <c r="D85">
        <f>IF(D33=Stand!D33,Stand!D85,Hit!D85)</f>
        <v>0.51400371740935757</v>
      </c>
      <c r="E85">
        <f>IF(E33=Stand!E33,Stand!E85,Hit!E85)</f>
        <v>0.53475509919657171</v>
      </c>
      <c r="F85">
        <f>IF(F33=Stand!F33,Stand!F85,Hit!F85)</f>
        <v>0.55059269210710649</v>
      </c>
      <c r="G85">
        <f>IF(G33=Stand!G33,Stand!G85,Hit!G85)</f>
        <v>0.56742278330832019</v>
      </c>
      <c r="H85">
        <f>IF(H33=Stand!H33,Stand!H85,Hit!H85)</f>
        <v>0.53745258729187351</v>
      </c>
      <c r="I85">
        <f>IF(I33=Stand!I33,Stand!I85,Hit!I85)</f>
        <v>0.4912950067323541</v>
      </c>
      <c r="J85">
        <f>IF(J33=Stand!J33,Stand!J85,Hit!J85)</f>
        <v>0.44245609420148591</v>
      </c>
      <c r="K85">
        <f>IF(K33=Stand!K33,Stand!K85,Hit!K85)</f>
        <v>0.37624612851608741</v>
      </c>
    </row>
    <row r="86" spans="1:11" x14ac:dyDescent="0.25">
      <c r="A86">
        <v>13</v>
      </c>
      <c r="B86">
        <f>IF(B34=Stand!B34,Stand!B86,Hit!B86)</f>
        <v>0.327684238187961</v>
      </c>
      <c r="C86">
        <f>IF(C34=Stand!C34,Stand!C86,Hit!C86)</f>
        <v>0.49247239362692286</v>
      </c>
      <c r="D86">
        <f>IF(D34=Stand!D34,Stand!D86,Hit!D86)</f>
        <v>0.50716638736287001</v>
      </c>
      <c r="E86">
        <f>IF(E34=Stand!E34,Stand!E86,Hit!E86)</f>
        <v>0.52473462393271253</v>
      </c>
      <c r="F86">
        <f>IF(F34=Stand!F34,Stand!F86,Hit!F86)</f>
        <v>0.54100776192676059</v>
      </c>
      <c r="G86">
        <f>IF(G34=Stand!G34,Stand!G86,Hit!G86)</f>
        <v>0.55711761964951123</v>
      </c>
      <c r="H86">
        <f>IF(H34=Stand!H34,Stand!H86,Hit!H86)</f>
        <v>0.51719646119815188</v>
      </c>
      <c r="I86">
        <f>IF(I34=Stand!I34,Stand!I86,Hit!I86)</f>
        <v>0.47279133284078939</v>
      </c>
      <c r="J86">
        <f>IF(J34=Stand!J34,Stand!J86,Hit!J86)</f>
        <v>0.4256519695072028</v>
      </c>
      <c r="K86">
        <f>IF(K34=Stand!K34,Stand!K86,Hit!K86)</f>
        <v>0.36206998455041256</v>
      </c>
    </row>
    <row r="87" spans="1:11" x14ac:dyDescent="0.25">
      <c r="A87">
        <v>14</v>
      </c>
      <c r="B87">
        <f>IF(B35=Stand!B35,Stand!B87,Hit!B87)</f>
        <v>0.31514257185697642</v>
      </c>
      <c r="C87">
        <f>IF(C35=Stand!C35,Stand!C87,Hit!C87)</f>
        <v>0.48255351811038272</v>
      </c>
      <c r="D87">
        <f>IF(D35=Stand!D35,Stand!D87,Hit!D87)</f>
        <v>0.49764556579281816</v>
      </c>
      <c r="E87">
        <f>IF(E35=Stand!E35,Stand!E87,Hit!E87)</f>
        <v>0.51542989690198615</v>
      </c>
      <c r="F87">
        <f>IF(F35=Stand!F35,Stand!F87,Hit!F87)</f>
        <v>0.53210746961643918</v>
      </c>
      <c r="G87">
        <f>IF(G35=Stand!G35,Stand!G87,Hit!G87)</f>
        <v>0.54754853910918899</v>
      </c>
      <c r="H87">
        <f>IF(H35=Stand!H35,Stand!H87,Hit!H87)</f>
        <v>0.49709196236633008</v>
      </c>
      <c r="I87">
        <f>IF(I35=Stand!I35,Stand!I87,Hit!I87)</f>
        <v>0.45442443375652797</v>
      </c>
      <c r="J87">
        <f>IF(J35=Stand!J35,Stand!J87,Hit!J87)</f>
        <v>0.4089910050029118</v>
      </c>
      <c r="K87">
        <f>IF(K35=Stand!K35,Stand!K87,Hit!K87)</f>
        <v>0.34799938090373161</v>
      </c>
    </row>
    <row r="88" spans="1:11" x14ac:dyDescent="0.25">
      <c r="A88">
        <v>15</v>
      </c>
      <c r="B88">
        <f>IF(B36=Stand!B36,Stand!B88,Hit!B88)</f>
        <v>0.30272071378660209</v>
      </c>
      <c r="C88">
        <f>IF(C36=Stand!C36,Stand!C88,Hit!C88)</f>
        <v>0.47334313370216685</v>
      </c>
      <c r="D88">
        <f>IF(D36=Stand!D36,Stand!D88,Hit!D88)</f>
        <v>0.48880480290634137</v>
      </c>
      <c r="E88">
        <f>IF(E36=Stand!E36,Stand!E88,Hit!E88)</f>
        <v>0.50678979323059736</v>
      </c>
      <c r="F88">
        <f>IF(F36=Stand!F36,Stand!F88,Hit!F88)</f>
        <v>0.5238429124711409</v>
      </c>
      <c r="G88">
        <f>IF(G36=Stand!G36,Stand!G88,Hit!G88)</f>
        <v>0.53866296432174665</v>
      </c>
      <c r="H88">
        <f>IF(H36=Stand!H36,Stand!H88,Hit!H88)</f>
        <v>0.47722077734110446</v>
      </c>
      <c r="I88">
        <f>IF(I36=Stand!I36,Stand!I88,Hit!I88)</f>
        <v>0.43626917672083054</v>
      </c>
      <c r="J88">
        <f>IF(J36=Stand!J36,Stand!J88,Hit!J88)</f>
        <v>0.39253848456297252</v>
      </c>
      <c r="K88">
        <f>IF(K36=Stand!K36,Stand!K88,Hit!K88)</f>
        <v>0.33409156765274794</v>
      </c>
    </row>
    <row r="89" spans="1:11" x14ac:dyDescent="0.25">
      <c r="A89">
        <v>16</v>
      </c>
      <c r="B89">
        <f>IF(B37=Stand!B37,Stand!B89,Hit!B89)</f>
        <v>0.30235592900691816</v>
      </c>
      <c r="C89">
        <f>IF(C37=Stand!C37,Stand!C89,Hit!C89)</f>
        <v>0.4647906338945379</v>
      </c>
      <c r="D89">
        <f>IF(D37=Stand!D37,Stand!D89,Hit!D89)</f>
        <v>0.48059552308318443</v>
      </c>
      <c r="E89">
        <f>IF(E37=Stand!E37,Stand!E89,Hit!E89)</f>
        <v>0.49876683982145059</v>
      </c>
      <c r="F89">
        <f>IF(F37=Stand!F37,Stand!F89,Hit!F89)</f>
        <v>0.51616868083622103</v>
      </c>
      <c r="G89">
        <f>IF(G37=Stand!G37,Stand!G89,Hit!G89)</f>
        <v>0.53041207344769314</v>
      </c>
      <c r="H89">
        <f>IF(H37=Stand!H37,Stand!H89,Hit!H89)</f>
        <v>0.45765214955230726</v>
      </c>
      <c r="I89">
        <f>IF(I37=Stand!I37,Stand!I89,Hit!I89)</f>
        <v>0.41838903582412801</v>
      </c>
      <c r="J89">
        <f>IF(J37=Stand!J37,Stand!J89,Hit!J89)</f>
        <v>0.3763496353848465</v>
      </c>
      <c r="K89">
        <f>IF(K37=Stand!K37,Stand!K89,Hit!K89)</f>
        <v>0.32039507782076326</v>
      </c>
    </row>
    <row r="90" spans="1:11" x14ac:dyDescent="0.25">
      <c r="A90">
        <v>17</v>
      </c>
      <c r="B90">
        <f>IF(B38=Stand!B38,Stand!B90,Hit!B90)</f>
        <v>0.29590972526483106</v>
      </c>
      <c r="C90">
        <f>IF(C38=Stand!C38,Stand!C90,Hit!C90)</f>
        <v>0.45684902693031099</v>
      </c>
      <c r="D90">
        <f>IF(D38=Stand!D38,Stand!D90,Hit!D90)</f>
        <v>0.4729726203902529</v>
      </c>
      <c r="E90">
        <f>IF(E38=Stand!E38,Stand!E90,Hit!E90)</f>
        <v>0.4913169545129572</v>
      </c>
      <c r="F90">
        <f>IF(F38=Stand!F38,Stand!F90,Hit!F90)</f>
        <v>0.50904260860379535</v>
      </c>
      <c r="G90">
        <f>IF(G38=Stand!G38,Stand!G90,Hit!G90)</f>
        <v>0.52275053192178644</v>
      </c>
      <c r="H90">
        <f>IF(H38=Stand!H38,Stand!H90,Hit!H90)</f>
        <v>0.4432866873760104</v>
      </c>
      <c r="I90">
        <f>IF(I38=Stand!I38,Stand!I90,Hit!I90)</f>
        <v>0.40663059560479642</v>
      </c>
      <c r="J90">
        <f>IF(J38=Stand!J38,Stand!J90,Hit!J90)</f>
        <v>0.36851835521934828</v>
      </c>
      <c r="K90">
        <f>IF(K38=Stand!K38,Stand!K90,Hit!K90)</f>
        <v>0.31846025350866897</v>
      </c>
    </row>
    <row r="91" spans="1:11" x14ac:dyDescent="0.25">
      <c r="A91">
        <v>18</v>
      </c>
      <c r="B91">
        <f>IF(B39=Stand!B39,Stand!B91,Hit!B91)</f>
        <v>0.3235334151403132</v>
      </c>
      <c r="C91">
        <f>IF(C39=Stand!C39,Stand!C91,Hit!C91)</f>
        <v>0.4934172759230967</v>
      </c>
      <c r="D91">
        <f>IF(D39=Stand!D39,Stand!D91,Hit!D91)</f>
        <v>0.50890887319328326</v>
      </c>
      <c r="E91">
        <f>IF(E39=Stand!E39,Stand!E91,Hit!E91)</f>
        <v>0.52495818135214112</v>
      </c>
      <c r="F91">
        <f>IF(F39=Stand!F39,Stand!F91,Hit!F91)</f>
        <v>0.53865495485281323</v>
      </c>
      <c r="G91">
        <f>IF(G39=Stand!G39,Stand!G91,Hit!G91)</f>
        <v>0.58858866858834413</v>
      </c>
      <c r="H91">
        <f>IF(H39=Stand!H39,Stand!H91,Hit!H91)</f>
        <v>0.63087860215577196</v>
      </c>
      <c r="I91">
        <f>IF(I39=Stand!I39,Stand!I91,Hit!I91)</f>
        <v>0.37330778670036147</v>
      </c>
      <c r="J91">
        <f>IF(J39=Stand!J39,Stand!J91,Hit!J91)</f>
        <v>0.39279611023068156</v>
      </c>
      <c r="K91">
        <f>IF(K39=Stand!K39,Stand!K91,Hit!K91)</f>
        <v>0.34269926616577512</v>
      </c>
    </row>
    <row r="92" spans="1:11" x14ac:dyDescent="0.25">
      <c r="A92">
        <v>19</v>
      </c>
      <c r="B92">
        <f>IF(B40=Stand!B40,Stand!B92,Hit!B92)</f>
        <v>0.43495775366292722</v>
      </c>
      <c r="C92">
        <f>IF(C40=Stand!C40,Stand!C92,Hit!C92)</f>
        <v>0.62832462629779118</v>
      </c>
      <c r="D92">
        <f>IF(D40=Stand!D40,Stand!D92,Hit!D92)</f>
        <v>0.63939119964802815</v>
      </c>
      <c r="E92">
        <f>IF(E40=Stand!E40,Stand!E92,Hit!E92)</f>
        <v>0.65089625584534427</v>
      </c>
      <c r="F92">
        <f>IF(F40=Stand!F40,Stand!F92,Hit!F92)</f>
        <v>0.66090624012336407</v>
      </c>
      <c r="G92">
        <f>IF(G40=Stand!G40,Stand!G92,Hit!G92)</f>
        <v>0.69485524745855443</v>
      </c>
      <c r="H92">
        <f>IF(H40=Stand!H40,Stand!H92,Hit!H92)</f>
        <v>0.76867556518077984</v>
      </c>
      <c r="I92">
        <f>IF(I40=Stand!I40,Stand!I92,Hit!I92)</f>
        <v>0.73264356191876234</v>
      </c>
      <c r="J92">
        <f>IF(J40=Stand!J40,Stand!J92,Hit!J92)</f>
        <v>0.46841604240622936</v>
      </c>
      <c r="K92">
        <f>IF(K40=Stand!K40,Stand!K92,Hit!K92)</f>
        <v>0.43495775366292727</v>
      </c>
    </row>
    <row r="93" spans="1:11" x14ac:dyDescent="0.25">
      <c r="A93">
        <v>20</v>
      </c>
      <c r="B93">
        <f>IF(B41=Stand!B41,Stand!B93,Hit!B93)</f>
        <v>0.54638209218554123</v>
      </c>
      <c r="C93">
        <f>IF(C41=Stand!C41,Stand!C93,Hit!C93)</f>
        <v>0.75798005972279903</v>
      </c>
      <c r="D93">
        <f>IF(D41=Stand!D41,Stand!D93,Hit!D93)</f>
        <v>0.7649717369497322</v>
      </c>
      <c r="E93">
        <f>IF(E41=Stand!E41,Stand!E93,Hit!E93)</f>
        <v>0.77228266898215236</v>
      </c>
      <c r="F93">
        <f>IF(F41=Stand!F41,Stand!F93,Hit!F93)</f>
        <v>0.77860586403751975</v>
      </c>
      <c r="G93">
        <f>IF(G41=Stand!G41,Stand!G93,Hit!G93)</f>
        <v>0.80112182632876472</v>
      </c>
      <c r="H93">
        <f>IF(H41=Stand!H41,Stand!H93,Hit!H93)</f>
        <v>0.84730093057265166</v>
      </c>
      <c r="I93">
        <f>IF(I41=Stand!I41,Stand!I93,Hit!I93)</f>
        <v>0.86121010636793238</v>
      </c>
      <c r="J93">
        <f>IF(J41=Stand!J41,Stand!J93,Hit!J93)</f>
        <v>0.81918071466135212</v>
      </c>
      <c r="K93">
        <f>IF(K41=Stand!K41,Stand!K93,Hit!K93)</f>
        <v>0.54638209218554135</v>
      </c>
    </row>
    <row r="94" spans="1:11" x14ac:dyDescent="0.25">
      <c r="A94">
        <v>21</v>
      </c>
      <c r="B94">
        <f>IF(B42=Stand!B42,Stand!B94,Hit!B94)</f>
        <v>0.65780643070815525</v>
      </c>
      <c r="C94">
        <f>IF(C42=Stand!C42,Stand!C94,Hit!C94)</f>
        <v>0.88200651549404019</v>
      </c>
      <c r="D94">
        <f>IF(D42=Stand!D42,Stand!D94,Hit!D94)</f>
        <v>0.8853003573017495</v>
      </c>
      <c r="E94">
        <f>IF(E42=Stand!E42,Stand!E94,Hit!E94)</f>
        <v>0.88876729296591961</v>
      </c>
      <c r="F94">
        <f>IF(F42=Stand!F42,Stand!F94,Hit!F94)</f>
        <v>0.89175382659528035</v>
      </c>
      <c r="G94">
        <f>IF(G42=Stand!G42,Stand!G94,Hit!G94)</f>
        <v>0.90283674384257995</v>
      </c>
      <c r="H94">
        <f>IF(H42=Stand!H42,Stand!H94,Hit!H94)</f>
        <v>0.92592629596452347</v>
      </c>
      <c r="I94">
        <f>IF(I42=Stand!I42,Stand!I94,Hit!I94)</f>
        <v>0.93060505318396625</v>
      </c>
      <c r="J94">
        <f>IF(J42=Stand!J42,Stand!J94,Hit!J94)</f>
        <v>0.93917615614724415</v>
      </c>
      <c r="K94">
        <f>IF(K42=Stand!K42,Stand!K94,Hit!K94)</f>
        <v>0.88857566147738609</v>
      </c>
    </row>
    <row r="95" spans="1:11" x14ac:dyDescent="0.25">
      <c r="A95">
        <v>22</v>
      </c>
      <c r="B95">
        <f>IF(B43=Stand!B43,Stand!B95,Hit!B95)</f>
        <v>0.22932137132783617</v>
      </c>
      <c r="C95">
        <f>IF(C43=Stand!C43,Stand!C95,Hit!C95)</f>
        <v>0.3484437814934257</v>
      </c>
      <c r="D95">
        <f>IF(D43=Stand!D43,Stand!D95,Hit!D95)</f>
        <v>0.35907281492334692</v>
      </c>
      <c r="E95">
        <f>IF(E43=Stand!E43,Stand!E95,Hit!E95)</f>
        <v>0.39446844550254284</v>
      </c>
      <c r="F95">
        <f>IF(F43=Stand!F43,Stand!F95,Hit!F95)</f>
        <v>0.41640366958226238</v>
      </c>
      <c r="G95">
        <f>IF(G43=Stand!G43,Stand!G95,Hit!G95)</f>
        <v>0.42315049208499778</v>
      </c>
      <c r="H95">
        <f>IF(H43=Stand!H43,Stand!H95,Hit!H95)</f>
        <v>0.35541355077168107</v>
      </c>
      <c r="I95">
        <f>IF(I43=Stand!I43,Stand!I95,Hit!I95)</f>
        <v>0.32514100115062705</v>
      </c>
      <c r="J95">
        <f>IF(J43=Stand!J43,Stand!J95,Hit!J95)</f>
        <v>0.29007768787413191</v>
      </c>
      <c r="K95">
        <f>IF(K43=Stand!K43,Stand!K95,Hit!K95)</f>
        <v>0.2488921581952955</v>
      </c>
    </row>
    <row r="96" spans="1:11" x14ac:dyDescent="0.25">
      <c r="A96">
        <v>23</v>
      </c>
      <c r="B96">
        <f>IF(B44=Stand!B44,Stand!B96,Hit!B96)</f>
        <v>0.21294127337584787</v>
      </c>
      <c r="C96">
        <f>IF(C44=Stand!C44,Stand!C96,Hit!C96)</f>
        <v>0.35360813639536137</v>
      </c>
      <c r="D96">
        <f>IF(D44=Stand!D44,Stand!D96,Hit!D96)</f>
        <v>0.37387488538214331</v>
      </c>
      <c r="E96">
        <f>IF(E44=Stand!E44,Stand!E96,Hit!E96)</f>
        <v>0.39446844550254284</v>
      </c>
      <c r="F96">
        <f>IF(F44=Stand!F44,Stand!F96,Hit!F96)</f>
        <v>0.41640366958226238</v>
      </c>
      <c r="G96">
        <f>IF(G44=Stand!G44,Stand!G96,Hit!G96)</f>
        <v>0.42315049208499778</v>
      </c>
      <c r="H96">
        <f>IF(H44=Stand!H44,Stand!H96,Hit!H96)</f>
        <v>0.33002686857370378</v>
      </c>
      <c r="I96">
        <f>IF(I44=Stand!I44,Stand!I96,Hit!I96)</f>
        <v>0.30191664392558226</v>
      </c>
      <c r="J96">
        <f>IF(J44=Stand!J44,Stand!J96,Hit!J96)</f>
        <v>0.26935785302597964</v>
      </c>
      <c r="K96">
        <f>IF(K44=Stand!K44,Stand!K96,Hit!K96)</f>
        <v>0.23111414689563153</v>
      </c>
    </row>
    <row r="97" spans="1:11" x14ac:dyDescent="0.25">
      <c r="A97">
        <v>24</v>
      </c>
      <c r="B97">
        <f>IF(B45=Stand!B45,Stand!B97,Hit!B97)</f>
        <v>0.19773118242043017</v>
      </c>
      <c r="C97">
        <f>IF(C45=Stand!C45,Stand!C97,Hit!C97)</f>
        <v>0.35360813639536137</v>
      </c>
      <c r="D97">
        <f>IF(D45=Stand!D45,Stand!D97,Hit!D97)</f>
        <v>0.37387488538214331</v>
      </c>
      <c r="E97">
        <f>IF(E45=Stand!E45,Stand!E97,Hit!E97)</f>
        <v>0.39446844550254284</v>
      </c>
      <c r="F97">
        <f>IF(F45=Stand!F45,Stand!F97,Hit!F97)</f>
        <v>0.41640366958226238</v>
      </c>
      <c r="G97">
        <f>IF(G45=Stand!G45,Stand!G97,Hit!G97)</f>
        <v>0.42315049208499778</v>
      </c>
      <c r="H97">
        <f>IF(H45=Stand!H45,Stand!H97,Hit!H97)</f>
        <v>0.30645352081843924</v>
      </c>
      <c r="I97">
        <f>IF(I45=Stand!I45,Stand!I97,Hit!I97)</f>
        <v>0.28035116935946924</v>
      </c>
      <c r="J97">
        <f>IF(J45=Stand!J45,Stand!J97,Hit!J97)</f>
        <v>0.25011800638126686</v>
      </c>
      <c r="K97">
        <f>IF(K45=Stand!K45,Stand!K97,Hit!K97)</f>
        <v>0.21460599354594356</v>
      </c>
    </row>
    <row r="98" spans="1:11" x14ac:dyDescent="0.25">
      <c r="A98">
        <v>25</v>
      </c>
      <c r="B98">
        <f>IF(B46=Stand!B46,Stand!B98,Hit!B98)</f>
        <v>0.1836075265332566</v>
      </c>
      <c r="C98">
        <f>IF(C46=Stand!C46,Stand!C98,Hit!C98)</f>
        <v>0.35360813639536137</v>
      </c>
      <c r="D98">
        <f>IF(D46=Stand!D46,Stand!D98,Hit!D98)</f>
        <v>0.37387488538214331</v>
      </c>
      <c r="E98">
        <f>IF(E46=Stand!E46,Stand!E98,Hit!E98)</f>
        <v>0.39446844550254284</v>
      </c>
      <c r="F98">
        <f>IF(F46=Stand!F46,Stand!F98,Hit!F98)</f>
        <v>0.41640366958226238</v>
      </c>
      <c r="G98">
        <f>IF(G46=Stand!G46,Stand!G98,Hit!G98)</f>
        <v>0.42315049208499778</v>
      </c>
      <c r="H98">
        <f>IF(H46=Stand!H46,Stand!H98,Hit!H98)</f>
        <v>0.28456398361712221</v>
      </c>
      <c r="I98">
        <f>IF(I46=Stand!I46,Stand!I98,Hit!I98)</f>
        <v>0.26032608583379291</v>
      </c>
      <c r="J98">
        <f>IF(J46=Stand!J46,Stand!J98,Hit!J98)</f>
        <v>0.23225243449689065</v>
      </c>
      <c r="K98">
        <f>IF(K46=Stand!K46,Stand!K98,Hit!K98)</f>
        <v>0.19927699400694757</v>
      </c>
    </row>
    <row r="99" spans="1:11" x14ac:dyDescent="0.25">
      <c r="A99">
        <v>26</v>
      </c>
      <c r="B99">
        <f>IF(B47=Stand!B47,Stand!B99,Hit!B99)</f>
        <v>0.2121090766176992</v>
      </c>
      <c r="C99">
        <f>IF(C47=Stand!C47,Stand!C99,Hit!C99)</f>
        <v>0.35360813639536137</v>
      </c>
      <c r="D99">
        <f>IF(D47=Stand!D47,Stand!D99,Hit!D99)</f>
        <v>0.37387488538214331</v>
      </c>
      <c r="E99">
        <f>IF(E47=Stand!E47,Stand!E99,Hit!E99)</f>
        <v>0.39446844550254284</v>
      </c>
      <c r="F99">
        <f>IF(F47=Stand!F47,Stand!F99,Hit!F99)</f>
        <v>0.41640366958226238</v>
      </c>
      <c r="G99">
        <f>IF(G47=Stand!G47,Stand!G99,Hit!G99)</f>
        <v>0.42315049208499778</v>
      </c>
      <c r="H99">
        <f>IF(H47=Stand!H47,Stand!H99,Hit!H99)</f>
        <v>0.26423798478732774</v>
      </c>
      <c r="I99">
        <f>IF(I47=Stand!I47,Stand!I99,Hit!I99)</f>
        <v>0.24173136541709339</v>
      </c>
      <c r="J99">
        <f>IF(J47=Stand!J47,Stand!J99,Hit!J99)</f>
        <v>0.21566297488996986</v>
      </c>
      <c r="K99">
        <f>IF(K47=Stand!K47,Stand!K99,Hit!K99)</f>
        <v>0.18504292300645134</v>
      </c>
    </row>
    <row r="100" spans="1:11" x14ac:dyDescent="0.25">
      <c r="A100">
        <v>27</v>
      </c>
      <c r="B100">
        <f>IF(B48=Stand!B48,Stand!B100,Hit!B100)</f>
        <v>0.2121090766176992</v>
      </c>
      <c r="C100">
        <f>IF(C48=Stand!C48,Stand!C100,Hit!C100)</f>
        <v>0.35360813639536137</v>
      </c>
      <c r="D100">
        <f>IF(D48=Stand!D48,Stand!D100,Hit!D100)</f>
        <v>0.37387488538214331</v>
      </c>
      <c r="E100">
        <f>IF(E48=Stand!E48,Stand!E100,Hit!E100)</f>
        <v>0.39446844550254284</v>
      </c>
      <c r="F100">
        <f>IF(F48=Stand!F48,Stand!F100,Hit!F100)</f>
        <v>0.41640366958226238</v>
      </c>
      <c r="G100">
        <f>IF(G48=Stand!G48,Stand!G100,Hit!G100)</f>
        <v>0.42315049208499778</v>
      </c>
      <c r="H100">
        <f>IF(H48=Stand!H48,Stand!H100,Hit!H100)</f>
        <v>0.26231240836153336</v>
      </c>
      <c r="I100">
        <f>IF(I48=Stand!I48,Stand!I100,Hit!I100)</f>
        <v>0.24474124225119143</v>
      </c>
      <c r="J100">
        <f>IF(J48=Stand!J48,Stand!J100,Hit!J100)</f>
        <v>0.2284251594344453</v>
      </c>
      <c r="K100">
        <f>IF(K48=Stand!K48,Stand!K100,Hit!K100)</f>
        <v>0.21210907661769923</v>
      </c>
    </row>
    <row r="101" spans="1:11" x14ac:dyDescent="0.25">
      <c r="A101">
        <v>28</v>
      </c>
      <c r="B101">
        <f>IF(B49=Stand!B49,Stand!B101,Hit!B101)</f>
        <v>0.3235334151403132</v>
      </c>
      <c r="C101">
        <f>IF(C49=Stand!C49,Stand!C101,Hit!C101)</f>
        <v>0.4934172759230967</v>
      </c>
      <c r="D101">
        <f>IF(D49=Stand!D49,Stand!D101,Hit!D101)</f>
        <v>0.50890887319328326</v>
      </c>
      <c r="E101">
        <f>IF(E49=Stand!E49,Stand!E101,Hit!E101)</f>
        <v>0.52495818135214112</v>
      </c>
      <c r="F101">
        <f>IF(F49=Stand!F49,Stand!F101,Hit!F101)</f>
        <v>0.53865495485281323</v>
      </c>
      <c r="G101">
        <f>IF(G49=Stand!G49,Stand!G101,Hit!G101)</f>
        <v>0.58858866858834413</v>
      </c>
      <c r="H101">
        <f>IF(H49=Stand!H49,Stand!H101,Hit!H101)</f>
        <v>0.63087860215577196</v>
      </c>
      <c r="I101">
        <f>IF(I49=Stand!I49,Stand!I101,Hit!I101)</f>
        <v>0.37330778670036147</v>
      </c>
      <c r="J101">
        <f>IF(J49=Stand!J49,Stand!J101,Hit!J101)</f>
        <v>0.34842060092033733</v>
      </c>
      <c r="K101">
        <f>IF(K49=Stand!K49,Stand!K101,Hit!K101)</f>
        <v>0.32353341514031325</v>
      </c>
    </row>
    <row r="102" spans="1:11" x14ac:dyDescent="0.25">
      <c r="A102">
        <v>29</v>
      </c>
      <c r="B102">
        <f>IF(B50=Stand!B50,Stand!B102,Hit!B102)</f>
        <v>0.43495775366292722</v>
      </c>
      <c r="C102">
        <f>IF(C50=Stand!C50,Stand!C102,Hit!C102)</f>
        <v>0.62832462629779118</v>
      </c>
      <c r="D102">
        <f>IF(D50=Stand!D50,Stand!D102,Hit!D102)</f>
        <v>0.63939119964802815</v>
      </c>
      <c r="E102">
        <f>IF(E50=Stand!E50,Stand!E102,Hit!E102)</f>
        <v>0.65089625584534427</v>
      </c>
      <c r="F102">
        <f>IF(F50=Stand!F50,Stand!F102,Hit!F102)</f>
        <v>0.66090624012336407</v>
      </c>
      <c r="G102">
        <f>IF(G50=Stand!G50,Stand!G102,Hit!G102)</f>
        <v>0.69485524745855443</v>
      </c>
      <c r="H102">
        <f>IF(H50=Stand!H50,Stand!H102,Hit!H102)</f>
        <v>0.76867556518077984</v>
      </c>
      <c r="I102">
        <f>IF(I50=Stand!I50,Stand!I102,Hit!I102)</f>
        <v>0.73264356191876234</v>
      </c>
      <c r="J102">
        <f>IF(J50=Stand!J50,Stand!J102,Hit!J102)</f>
        <v>0.46841604240622936</v>
      </c>
      <c r="K102">
        <f>IF(K50=Stand!K50,Stand!K102,Hit!K102)</f>
        <v>0.43495775366292727</v>
      </c>
    </row>
    <row r="103" spans="1:11" x14ac:dyDescent="0.25">
      <c r="A103">
        <v>30</v>
      </c>
      <c r="B103">
        <f>IF(B51=Stand!B51,Stand!B103,Hit!B103)</f>
        <v>0.54638209218554123</v>
      </c>
      <c r="C103">
        <f>IF(C51=Stand!C51,Stand!C103,Hit!C103)</f>
        <v>0.75798005972279903</v>
      </c>
      <c r="D103">
        <f>IF(D51=Stand!D51,Stand!D103,Hit!D103)</f>
        <v>0.7649717369497322</v>
      </c>
      <c r="E103">
        <f>IF(E51=Stand!E51,Stand!E103,Hit!E103)</f>
        <v>0.77228266898215236</v>
      </c>
      <c r="F103">
        <f>IF(F51=Stand!F51,Stand!F103,Hit!F103)</f>
        <v>0.77860586403751975</v>
      </c>
      <c r="G103">
        <f>IF(G51=Stand!G51,Stand!G103,Hit!G103)</f>
        <v>0.80112182632876472</v>
      </c>
      <c r="H103">
        <f>IF(H51=Stand!H51,Stand!H103,Hit!H103)</f>
        <v>0.84730093057265166</v>
      </c>
      <c r="I103">
        <f>IF(I51=Stand!I51,Stand!I103,Hit!I103)</f>
        <v>0.86121010636793238</v>
      </c>
      <c r="J103">
        <f>IF(J51=Stand!J51,Stand!J103,Hit!J103)</f>
        <v>0.81918071466135212</v>
      </c>
      <c r="K103">
        <f>IF(K51=Stand!K51,Stand!K103,Hit!K103)</f>
        <v>0.54638209218554135</v>
      </c>
    </row>
    <row r="104" spans="1:11" x14ac:dyDescent="0.25">
      <c r="A104">
        <v>31</v>
      </c>
      <c r="B104">
        <f>IF(B52=Stand!B52,Stand!B104,Hit!B104)</f>
        <v>0.65780643070815525</v>
      </c>
      <c r="C104">
        <f>IF(C52=Stand!C52,Stand!C104,Hit!C104)</f>
        <v>0.88200651549404019</v>
      </c>
      <c r="D104">
        <f>IF(D52=Stand!D52,Stand!D104,Hit!D104)</f>
        <v>0.8853003573017495</v>
      </c>
      <c r="E104">
        <f>IF(E52=Stand!E52,Stand!E104,Hit!E104)</f>
        <v>0.88876729296591961</v>
      </c>
      <c r="F104">
        <f>IF(F52=Stand!F52,Stand!F104,Hit!F104)</f>
        <v>0.89175382659528035</v>
      </c>
      <c r="G104">
        <f>IF(G52=Stand!G52,Stand!G104,Hit!G104)</f>
        <v>0.90283674384257995</v>
      </c>
      <c r="H104">
        <f>IF(H52=Stand!H52,Stand!H104,Hit!H104)</f>
        <v>0.92592629596452347</v>
      </c>
      <c r="I104">
        <f>IF(I52=Stand!I52,Stand!I104,Hit!I104)</f>
        <v>0.93060505318396625</v>
      </c>
      <c r="J104">
        <f>IF(J52=Stand!J52,Stand!J104,Hit!J104)</f>
        <v>0.93917615614724415</v>
      </c>
      <c r="K104">
        <f>IF(K52=Stand!K52,Stand!K104,Hit!K104)</f>
        <v>0.88857566147738609</v>
      </c>
    </row>
    <row r="105" spans="1:11" x14ac:dyDescent="0.25">
      <c r="A105" s="526" t="s">
        <v>130</v>
      </c>
      <c r="B105" s="526"/>
      <c r="C105" s="526"/>
      <c r="D105" s="526"/>
      <c r="E105" s="526"/>
      <c r="F105" s="526"/>
      <c r="G105" s="526"/>
      <c r="H105" s="526"/>
      <c r="I105" s="526"/>
      <c r="J105" s="526"/>
      <c r="K105" s="526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IF(B3=Stand!B3,Stand!B107,Hit!B107)</f>
        <v>-0.64969215627243293</v>
      </c>
      <c r="C107">
        <f>IF(C3=Stand!C3,Stand!C107,Hit!C107)</f>
        <v>-0.62794445506581353</v>
      </c>
      <c r="D107">
        <f>IF(D3=Stand!D3,Stand!D107,Hit!D107)</f>
        <v>-0.62549382739723836</v>
      </c>
      <c r="E107">
        <f>IF(E3=Stand!E3,Stand!E107,Hit!E107)</f>
        <v>-0.64139839210054761</v>
      </c>
      <c r="F107">
        <f>IF(F3=Stand!F3,Stand!F107,Hit!F107)</f>
        <v>-0.63951804267999679</v>
      </c>
      <c r="G107">
        <f>IF(G3=Stand!G3,Stand!G107,Hit!G107)</f>
        <v>-0.63283750233551095</v>
      </c>
      <c r="H107">
        <f>IF(H3=Stand!H3,Stand!H107,Hit!H107)</f>
        <v>-0.49918158357350934</v>
      </c>
      <c r="I107">
        <f>IF(I3=Stand!I3,Stand!I107,Hit!I107)</f>
        <v>-0.53303800219597064</v>
      </c>
      <c r="J107">
        <f>IF(J3=Stand!J3,Stand!J107,Hit!J107)</f>
        <v>-0.57336816996507856</v>
      </c>
      <c r="K107">
        <f>IF(K3=Stand!K3,Stand!K107,Hit!K107)</f>
        <v>-0.62034738716819848</v>
      </c>
    </row>
    <row r="108" spans="1:11" x14ac:dyDescent="0.25">
      <c r="A108">
        <v>5</v>
      </c>
      <c r="B108">
        <f>IF(B4=Stand!B4,Stand!B108,Hit!B108)</f>
        <v>-0.66161021563681621</v>
      </c>
      <c r="C108">
        <f>IF(C4=Stand!C4,Stand!C108,Hit!C108)</f>
        <v>-0.63975586028521114</v>
      </c>
      <c r="D108">
        <f>IF(D4=Stand!D4,Stand!D108,Hit!D108)</f>
        <v>-0.63747965223362502</v>
      </c>
      <c r="E108">
        <f>IF(E4=Stand!E4,Stand!E108,Hit!E108)</f>
        <v>-0.65226238668282521</v>
      </c>
      <c r="F108">
        <f>IF(F4=Stand!F4,Stand!F108,Hit!F108)</f>
        <v>-0.65051607184757509</v>
      </c>
      <c r="G108">
        <f>IF(G4=Stand!G4,Stand!G108,Hit!G108)</f>
        <v>-0.64431188412953411</v>
      </c>
      <c r="H108">
        <f>IF(H4=Stand!H4,Stand!H108,Hit!H108)</f>
        <v>-0.51628322192830511</v>
      </c>
      <c r="I108">
        <f>IF(I4=Stand!I4,Stand!I108,Hit!I108)</f>
        <v>-0.54901899374941099</v>
      </c>
      <c r="J108">
        <f>IF(J4=Stand!J4,Stand!J108,Hit!J108)</f>
        <v>-0.58797254265475285</v>
      </c>
      <c r="K108">
        <f>IF(K4=Stand!K4,Stand!K108,Hit!K108)</f>
        <v>-0.63328384702255858</v>
      </c>
    </row>
    <row r="109" spans="1:11" x14ac:dyDescent="0.25">
      <c r="A109">
        <v>6</v>
      </c>
      <c r="B109">
        <f>IF(B5=Stand!B5,Stand!B109,Hit!B109)</f>
        <v>-0.67780484725526791</v>
      </c>
      <c r="C109">
        <f>IF(C5=Stand!C5,Stand!C109,Hit!C109)</f>
        <v>-0.65118323227086761</v>
      </c>
      <c r="D109">
        <f>IF(D5=Stand!D5,Stand!D109,Hit!D109)</f>
        <v>-0.64909810474299945</v>
      </c>
      <c r="E109">
        <f>IF(E5=Stand!E5,Stand!E109,Hit!E109)</f>
        <v>-0.66292687509510151</v>
      </c>
      <c r="F109">
        <f>IF(F5=Stand!F5,Stand!F109,Hit!F109)</f>
        <v>-0.6613324742233252</v>
      </c>
      <c r="G109">
        <f>IF(G5=Stand!G5,Stand!G109,Hit!G109)</f>
        <v>-0.65566123977056312</v>
      </c>
      <c r="H109">
        <f>IF(H5=Stand!H5,Stand!H109,Hit!H109)</f>
        <v>-0.53412528358263123</v>
      </c>
      <c r="I109">
        <f>IF(I5=Stand!I5,Stand!I109,Hit!I109)</f>
        <v>-0.5657286516448633</v>
      </c>
      <c r="J109">
        <f>IF(J5=Stand!J5,Stand!J109,Hit!J109)</f>
        <v>-0.60258608955731263</v>
      </c>
      <c r="K109">
        <f>IF(K5=Stand!K5,Stand!K109,Hit!K109)</f>
        <v>-0.64629383657022199</v>
      </c>
    </row>
    <row r="110" spans="1:11" x14ac:dyDescent="0.25">
      <c r="A110">
        <v>7</v>
      </c>
      <c r="B110">
        <f>IF(B6=Stand!B6,Stand!B110,Hit!B110)</f>
        <v>-0.65408751348945049</v>
      </c>
      <c r="C110">
        <f>IF(C6=Stand!C6,Stand!C110,Hit!C110)</f>
        <v>-0.57459899474076515</v>
      </c>
      <c r="D110">
        <f>IF(D6=Stand!D6,Stand!D110,Hit!D110)</f>
        <v>-0.56785808138444083</v>
      </c>
      <c r="E110">
        <f>IF(E6=Stand!E6,Stand!E110,Hit!E110)</f>
        <v>-0.57497300528939332</v>
      </c>
      <c r="F110">
        <f>IF(F6=Stand!F6,Stand!F110,Hit!F110)</f>
        <v>-0.56922223373423586</v>
      </c>
      <c r="G110">
        <f>IF(G6=Stand!G6,Stand!G110,Hit!G110)</f>
        <v>-0.54851117635997992</v>
      </c>
      <c r="H110">
        <f>IF(H6=Stand!H6,Stand!H110,Hit!H110)</f>
        <v>-0.44806397377899709</v>
      </c>
      <c r="I110">
        <f>IF(I6=Stand!I6,Stand!I110,Hit!I110)</f>
        <v>-0.54649948645992685</v>
      </c>
      <c r="J110">
        <f>IF(J6=Stand!J6,Stand!J110,Hit!J110)</f>
        <v>-0.59178605557427866</v>
      </c>
      <c r="K110">
        <f>IF(K6=Stand!K6,Stand!K110,Hit!K110)</f>
        <v>-0.63228864704315768</v>
      </c>
    </row>
    <row r="111" spans="1:11" x14ac:dyDescent="0.25">
      <c r="A111">
        <v>8</v>
      </c>
      <c r="B111">
        <f>IF(B7=Stand!B7,Stand!B111,Hit!B111)</f>
        <v>-0.61870368335035075</v>
      </c>
      <c r="C111">
        <f>IF(C7=Stand!C7,Stand!C111,Hit!C111)</f>
        <v>-0.52570125482952001</v>
      </c>
      <c r="D111">
        <f>IF(D7=Stand!D7,Stand!D111,Hit!D111)</f>
        <v>-0.51982063212531804</v>
      </c>
      <c r="E111">
        <f>IF(E7=Stand!E7,Stand!E111,Hit!E111)</f>
        <v>-0.52686965809573971</v>
      </c>
      <c r="F111">
        <f>IF(F7=Stand!F7,Stand!F111,Hit!F111)</f>
        <v>-0.52180592231171319</v>
      </c>
      <c r="G111">
        <f>IF(G7=Stand!G7,Stand!G111,Hit!G111)</f>
        <v>-0.50419996892272845</v>
      </c>
      <c r="H111">
        <f>IF(H7=Stand!H7,Stand!H111,Hit!H111)</f>
        <v>-0.40009338241588083</v>
      </c>
      <c r="I111">
        <f>IF(I7=Stand!I7,Stand!I111,Hit!I111)</f>
        <v>-0.44404302315822308</v>
      </c>
      <c r="J111">
        <f>IF(J7=Stand!J7,Stand!J111,Hit!J111)</f>
        <v>-0.54699786561582064</v>
      </c>
      <c r="K111">
        <f>IF(K7=Stand!K7,Stand!K111,Hit!K111)</f>
        <v>-0.60080448007436693</v>
      </c>
    </row>
    <row r="112" spans="1:11" x14ac:dyDescent="0.25">
      <c r="A112">
        <v>9</v>
      </c>
      <c r="B112">
        <f>IF(B8=Stand!B8,Stand!B112,Hit!B112)</f>
        <v>-0.57933468405491317</v>
      </c>
      <c r="C112">
        <f>IF(C8=Stand!C8,Stand!C112,Hit!C112)</f>
        <v>-0.47296850799930379</v>
      </c>
      <c r="D112">
        <f>IF(D8=Stand!D8,Stand!D112,Hit!D112)</f>
        <v>-0.46806812405463022</v>
      </c>
      <c r="E112">
        <f>IF(E8=Stand!E8,Stand!E112,Hit!E112)</f>
        <v>-0.47524662105573579</v>
      </c>
      <c r="F112">
        <f>IF(F8=Stand!F8,Stand!F112,Hit!F112)</f>
        <v>-0.47105232864362206</v>
      </c>
      <c r="G112">
        <f>IF(G8=Stand!G8,Stand!G112,Hit!G112)</f>
        <v>-0.45612413374487487</v>
      </c>
      <c r="H112">
        <f>IF(H8=Stand!H8,Stand!H112,Hit!H112)</f>
        <v>-0.36292586807283833</v>
      </c>
      <c r="I112">
        <f>IF(I8=Stand!I8,Stand!I112,Hit!I112)</f>
        <v>-0.39271659089901562</v>
      </c>
      <c r="J112">
        <f>IF(J8=Stand!J8,Stand!J112,Hit!J112)</f>
        <v>-0.44112297012360069</v>
      </c>
      <c r="K112">
        <f>IF(K8=Stand!K8,Stand!K112,Hit!K112)</f>
        <v>-0.54988410919942199</v>
      </c>
    </row>
    <row r="113" spans="1:11" x14ac:dyDescent="0.25">
      <c r="A113">
        <v>10</v>
      </c>
      <c r="B113">
        <f>IF(B9=Stand!B9,Stand!B113,Hit!B113)</f>
        <v>-0.51971754456469177</v>
      </c>
      <c r="C113">
        <f>IF(C9=Stand!C9,Stand!C113,Hit!C113)</f>
        <v>-0.41455289302374626</v>
      </c>
      <c r="D113">
        <f>IF(D9=Stand!D9,Stand!D113,Hit!D113)</f>
        <v>-0.41074063571208014</v>
      </c>
      <c r="E113">
        <f>IF(E9=Stand!E9,Stand!E113,Hit!E113)</f>
        <v>-0.4181729491437069</v>
      </c>
      <c r="F113">
        <f>IF(F9=Stand!F9,Stand!F113,Hit!F113)</f>
        <v>-0.41494401934743752</v>
      </c>
      <c r="G113">
        <f>IF(G9=Stand!G9,Stand!G113,Hit!G113)</f>
        <v>-0.40334937685888633</v>
      </c>
      <c r="H113">
        <f>IF(H9=Stand!H9,Stand!H113,Hit!H113)</f>
        <v>-0.3213752943194127</v>
      </c>
      <c r="I113">
        <f>IF(I9=Stand!I9,Stand!I113,Hit!I113)</f>
        <v>-0.35093893283822203</v>
      </c>
      <c r="J113">
        <f>IF(J9=Stand!J9,Stand!J113,Hit!J113)</f>
        <v>-0.38490346848624718</v>
      </c>
      <c r="K113">
        <f>IF(K9=Stand!K9,Stand!K113,Hit!K113)</f>
        <v>-0.4391161443290561</v>
      </c>
    </row>
    <row r="114" spans="1:11" x14ac:dyDescent="0.25">
      <c r="A114">
        <v>11</v>
      </c>
      <c r="B114">
        <f>IF(B10=Stand!B10,Stand!B114,Hit!B114)</f>
        <v>-0.44074979780503526</v>
      </c>
      <c r="C114">
        <f>IF(C10=Stand!C10,Stand!C114,Hit!C114)</f>
        <v>-0.38732362736852477</v>
      </c>
      <c r="D114">
        <f>IF(D10=Stand!D10,Stand!D114,Hit!D114)</f>
        <v>-0.38427148739709915</v>
      </c>
      <c r="E114">
        <f>IF(E10=Stand!E10,Stand!E114,Hit!E114)</f>
        <v>-0.39250386290507289</v>
      </c>
      <c r="F114">
        <f>IF(F10=Stand!F10,Stand!F114,Hit!F114)</f>
        <v>-0.38996413317711753</v>
      </c>
      <c r="G114">
        <f>IF(G10=Stand!G10,Stand!G114,Hit!G114)</f>
        <v>-0.38092708697640476</v>
      </c>
      <c r="H114">
        <f>IF(H10=Stand!H10,Stand!H114,Hit!H114)</f>
        <v>-0.30428136261891797</v>
      </c>
      <c r="I114">
        <f>IF(I10=Stand!I10,Stand!I114,Hit!I114)</f>
        <v>-0.33492471434221421</v>
      </c>
      <c r="J114">
        <f>IF(J10=Stand!J10,Stand!J114,Hit!J114)</f>
        <v>-0.37086719682791891</v>
      </c>
      <c r="K114">
        <f>IF(K10=Stand!K10,Stand!K114,Hit!K114)</f>
        <v>-0.41340283543922207</v>
      </c>
    </row>
    <row r="115" spans="1:11" x14ac:dyDescent="0.25">
      <c r="A115">
        <v>12</v>
      </c>
      <c r="B115">
        <f>IF(B11=Stand!B11,Stand!B115,Hit!B115)</f>
        <v>-0.69498195510467564</v>
      </c>
      <c r="C115">
        <f>IF(C11=Stand!C11,Stand!C115,Hit!C115)</f>
        <v>-0.64537193969934437</v>
      </c>
      <c r="D115">
        <f>IF(D11=Stand!D11,Stand!D115,Hit!D115)</f>
        <v>-0.64253780972587782</v>
      </c>
      <c r="E115">
        <f>IF(E11=Stand!E11,Stand!E115,Hit!E115)</f>
        <v>-0.78789092338230082</v>
      </c>
      <c r="F115">
        <f>IF(F11=Stand!F11,Stand!F115,Hit!F115)</f>
        <v>-0.78789092338230082</v>
      </c>
      <c r="G115">
        <f>IF(G11=Stand!G11,Stand!G115,Hit!G115)</f>
        <v>-0.78789092338230082</v>
      </c>
      <c r="H115">
        <f>IF(H11=Stand!H11,Stand!H115,Hit!H115)</f>
        <v>-0.56826126528899534</v>
      </c>
      <c r="I115">
        <f>IF(I11=Stand!I11,Stand!I115,Hit!I115)</f>
        <v>-0.59671580617491327</v>
      </c>
      <c r="J115">
        <f>IF(J11=Stand!J11,Stand!J115,Hit!J115)</f>
        <v>-0.63009096848306756</v>
      </c>
      <c r="K115">
        <f>IF(K11=Stand!K11,Stand!K115,Hit!K115)</f>
        <v>-0.66958834719356342</v>
      </c>
    </row>
    <row r="116" spans="1:11" x14ac:dyDescent="0.25">
      <c r="A116">
        <v>13</v>
      </c>
      <c r="B116">
        <f>IF(B12=Stand!B12,Stand!B116,Hit!B116)</f>
        <v>-0.71676895831148446</v>
      </c>
      <c r="C116">
        <f>IF(C12=Stand!C12,Stand!C116,Hit!C116)</f>
        <v>-0.78789092338230082</v>
      </c>
      <c r="D116">
        <f>IF(D12=Stand!D12,Stand!D116,Hit!D116)</f>
        <v>-0.78789092338230082</v>
      </c>
      <c r="E116">
        <f>IF(E12=Stand!E12,Stand!E116,Hit!E116)</f>
        <v>-0.78789092338230082</v>
      </c>
      <c r="F116">
        <f>IF(F12=Stand!F12,Stand!F116,Hit!F116)</f>
        <v>-0.78789092338230082</v>
      </c>
      <c r="G116">
        <f>IF(G12=Stand!G12,Stand!G116,Hit!G116)</f>
        <v>-0.78789092338230082</v>
      </c>
      <c r="H116">
        <f>IF(H12=Stand!H12,Stand!H116,Hit!H116)</f>
        <v>-0.59909974633978136</v>
      </c>
      <c r="I116">
        <f>IF(I12=Stand!I12,Stand!I116,Hit!I116)</f>
        <v>-0.62552182001956225</v>
      </c>
      <c r="J116">
        <f>IF(J12=Stand!J12,Stand!J116,Hit!J116)</f>
        <v>-0.65651304216284845</v>
      </c>
      <c r="K116">
        <f>IF(K12=Stand!K12,Stand!K116,Hit!K116)</f>
        <v>-0.69318917953688031</v>
      </c>
    </row>
    <row r="117" spans="1:11" x14ac:dyDescent="0.25">
      <c r="A117">
        <v>14</v>
      </c>
      <c r="B117">
        <f>IF(B13=Stand!B13,Stand!B117,Hit!B117)</f>
        <v>-0.73699974700352133</v>
      </c>
      <c r="C117">
        <f>IF(C13=Stand!C13,Stand!C117,Hit!C117)</f>
        <v>-0.78789092338230082</v>
      </c>
      <c r="D117">
        <f>IF(D13=Stand!D13,Stand!D117,Hit!D117)</f>
        <v>-0.78789092338230082</v>
      </c>
      <c r="E117">
        <f>IF(E13=Stand!E13,Stand!E117,Hit!E117)</f>
        <v>-0.78789092338230082</v>
      </c>
      <c r="F117">
        <f>IF(F13=Stand!F13,Stand!F117,Hit!F117)</f>
        <v>-0.78789092338230082</v>
      </c>
      <c r="G117">
        <f>IF(G13=Stand!G13,Stand!G117,Hit!G117)</f>
        <v>-0.78789092338230082</v>
      </c>
      <c r="H117">
        <f>IF(H13=Stand!H13,Stand!H117,Hit!H117)</f>
        <v>-0.62773547874408275</v>
      </c>
      <c r="I117">
        <f>IF(I13=Stand!I13,Stand!I117,Hit!I117)</f>
        <v>-0.65227026144673639</v>
      </c>
      <c r="J117">
        <f>IF(J13=Stand!J13,Stand!J117,Hit!J117)</f>
        <v>-0.68104782486550219</v>
      </c>
      <c r="K117">
        <f>IF(K13=Stand!K13,Stand!K117,Hit!K117)</f>
        <v>-0.71510423814138879</v>
      </c>
    </row>
    <row r="118" spans="1:11" x14ac:dyDescent="0.25">
      <c r="A118">
        <v>15</v>
      </c>
      <c r="B118">
        <f>IF(B14=Stand!B14,Stand!B118,Hit!B118)</f>
        <v>-0.75578547936041274</v>
      </c>
      <c r="C118">
        <f>IF(C14=Stand!C14,Stand!C118,Hit!C118)</f>
        <v>-0.78789092338230082</v>
      </c>
      <c r="D118">
        <f>IF(D14=Stand!D14,Stand!D118,Hit!D118)</f>
        <v>-0.78789092338230082</v>
      </c>
      <c r="E118">
        <f>IF(E14=Stand!E14,Stand!E118,Hit!E118)</f>
        <v>-0.78789092338230082</v>
      </c>
      <c r="F118">
        <f>IF(F14=Stand!F14,Stand!F118,Hit!F118)</f>
        <v>-0.78789092338230082</v>
      </c>
      <c r="G118">
        <f>IF(G14=Stand!G14,Stand!G118,Hit!G118)</f>
        <v>-0.78789092338230082</v>
      </c>
      <c r="H118">
        <f>IF(H14=Stand!H14,Stand!H118,Hit!H118)</f>
        <v>-0.65432580169093391</v>
      </c>
      <c r="I118">
        <f>IF(I14=Stand!I14,Stand!I118,Hit!I118)</f>
        <v>-0.67710809991482657</v>
      </c>
      <c r="J118">
        <f>IF(J14=Stand!J14,Stand!J118,Hit!J118)</f>
        <v>-0.70383012308939485</v>
      </c>
      <c r="K118">
        <f>IF(K14=Stand!K14,Stand!K118,Hit!K118)</f>
        <v>-0.73545393541700388</v>
      </c>
    </row>
    <row r="119" spans="1:11" x14ac:dyDescent="0.25">
      <c r="A119">
        <v>16</v>
      </c>
      <c r="B119">
        <f>IF(B15=Stand!B15,Stand!B119,Hit!B119)</f>
        <v>-0.78789092338230082</v>
      </c>
      <c r="C119">
        <f>IF(C15=Stand!C15,Stand!C119,Hit!C119)</f>
        <v>-0.78789092338230082</v>
      </c>
      <c r="D119">
        <f>IF(D15=Stand!D15,Stand!D119,Hit!D119)</f>
        <v>-0.78789092338230082</v>
      </c>
      <c r="E119">
        <f>IF(E15=Stand!E15,Stand!E119,Hit!E119)</f>
        <v>-0.78789092338230082</v>
      </c>
      <c r="F119">
        <f>IF(F15=Stand!F15,Stand!F119,Hit!F119)</f>
        <v>-0.78789092338230082</v>
      </c>
      <c r="G119">
        <f>IF(G15=Stand!G15,Stand!G119,Hit!G119)</f>
        <v>-0.78789092338230082</v>
      </c>
      <c r="H119">
        <f>IF(H15=Stand!H15,Stand!H119,Hit!H119)</f>
        <v>-0.67901681585586726</v>
      </c>
      <c r="I119">
        <f>IF(I15=Stand!I15,Stand!I119,Hit!I119)</f>
        <v>-0.70017180706376769</v>
      </c>
      <c r="J119">
        <f>IF(J15=Stand!J15,Stand!J119,Hit!J119)</f>
        <v>-0.72498511429729517</v>
      </c>
      <c r="K119">
        <f>IF(K15=Stand!K15,Stand!K119,Hit!K119)</f>
        <v>-0.75435008288721794</v>
      </c>
    </row>
    <row r="120" spans="1:11" x14ac:dyDescent="0.25">
      <c r="A120">
        <v>17</v>
      </c>
      <c r="B120">
        <f>IF(B16=Stand!B16,Stand!B120,Hit!B120)</f>
        <v>-0.67646658485968691</v>
      </c>
      <c r="C120">
        <f>IF(C16=Stand!C16,Stand!C120,Hit!C120)</f>
        <v>-0.50658272407690341</v>
      </c>
      <c r="D120">
        <f>IF(D16=Stand!D16,Stand!D120,Hit!D120)</f>
        <v>-0.49109112680671685</v>
      </c>
      <c r="E120">
        <f>IF(E16=Stand!E16,Stand!E120,Hit!E120)</f>
        <v>-0.47504181864785899</v>
      </c>
      <c r="F120">
        <f>IF(F16=Stand!F16,Stand!F120,Hit!F120)</f>
        <v>-0.46134504514718699</v>
      </c>
      <c r="G120">
        <f>IF(G16=Stand!G16,Stand!G120,Hit!G120)</f>
        <v>-0.41141133141165598</v>
      </c>
      <c r="H120">
        <f>IF(H16=Stand!H16,Stand!H120,Hit!H120)</f>
        <v>-0.36912139784422809</v>
      </c>
      <c r="I120">
        <f>IF(I16=Stand!I16,Stand!I120,Hit!I120)</f>
        <v>-0.62669221329963865</v>
      </c>
      <c r="J120">
        <f>IF(J16=Stand!J16,Stand!J120,Hit!J120)</f>
        <v>-0.65157939907966278</v>
      </c>
      <c r="K120">
        <f>IF(K16=Stand!K16,Stand!K120,Hit!K120)</f>
        <v>-0.6764665848596868</v>
      </c>
    </row>
    <row r="121" spans="1:11" x14ac:dyDescent="0.25">
      <c r="A121">
        <v>18</v>
      </c>
      <c r="B121">
        <f>IF(B17=Stand!B17,Stand!B121,Hit!B121)</f>
        <v>-0.56504224633707278</v>
      </c>
      <c r="C121">
        <f>IF(C17=Stand!C17,Stand!C121,Hit!C121)</f>
        <v>-0.37167537370220893</v>
      </c>
      <c r="D121">
        <f>IF(D17=Stand!D17,Stand!D121,Hit!D121)</f>
        <v>-0.36060880035197201</v>
      </c>
      <c r="E121">
        <f>IF(E17=Stand!E17,Stand!E121,Hit!E121)</f>
        <v>-0.34910374415465584</v>
      </c>
      <c r="F121">
        <f>IF(F17=Stand!F17,Stand!F121,Hit!F121)</f>
        <v>-0.33909375987663615</v>
      </c>
      <c r="G121">
        <f>IF(G17=Stand!G17,Stand!G121,Hit!G121)</f>
        <v>-0.30514475254144569</v>
      </c>
      <c r="H121">
        <f>IF(H17=Stand!H17,Stand!H121,Hit!H121)</f>
        <v>-0.23132443481922021</v>
      </c>
      <c r="I121">
        <f>IF(I17=Stand!I17,Stand!I121,Hit!I121)</f>
        <v>-0.26735643808123788</v>
      </c>
      <c r="J121">
        <f>IF(J17=Stand!J17,Stand!J121,Hit!J121)</f>
        <v>-0.53158395759377075</v>
      </c>
      <c r="K121">
        <f>IF(K17=Stand!K17,Stand!K121,Hit!K121)</f>
        <v>-0.56504224633707278</v>
      </c>
    </row>
    <row r="122" spans="1:11" x14ac:dyDescent="0.25">
      <c r="A122">
        <v>19</v>
      </c>
      <c r="B122">
        <f>IF(B18=Stand!B18,Stand!B122,Hit!B122)</f>
        <v>-0.45361790781445882</v>
      </c>
      <c r="C122">
        <f>IF(C18=Stand!C18,Stand!C122,Hit!C122)</f>
        <v>-0.24201994027720117</v>
      </c>
      <c r="D122">
        <f>IF(D18=Stand!D18,Stand!D122,Hit!D122)</f>
        <v>-0.23502826305026803</v>
      </c>
      <c r="E122">
        <f>IF(E18=Stand!E18,Stand!E122,Hit!E122)</f>
        <v>-0.22771733101784777</v>
      </c>
      <c r="F122">
        <f>IF(F18=Stand!F18,Stand!F122,Hit!F122)</f>
        <v>-0.22139413596248042</v>
      </c>
      <c r="G122">
        <f>IF(G18=Stand!G18,Stand!G122,Hit!G122)</f>
        <v>-0.19887817367123536</v>
      </c>
      <c r="H122">
        <f>IF(H18=Stand!H18,Stand!H122,Hit!H122)</f>
        <v>-0.15269906942734846</v>
      </c>
      <c r="I122">
        <f>IF(I18=Stand!I18,Stand!I122,Hit!I122)</f>
        <v>-0.13878989363206784</v>
      </c>
      <c r="J122">
        <f>IF(J18=Stand!J18,Stand!J122,Hit!J122)</f>
        <v>-0.18081928533864794</v>
      </c>
      <c r="K122">
        <f>IF(K18=Stand!K18,Stand!K122,Hit!K122)</f>
        <v>-0.45361790781445882</v>
      </c>
    </row>
    <row r="123" spans="1:11" x14ac:dyDescent="0.25">
      <c r="A123">
        <v>20</v>
      </c>
      <c r="B123">
        <f>IF(B19=Stand!B19,Stand!B123,Hit!B123)</f>
        <v>-0.3421935692918448</v>
      </c>
      <c r="C123">
        <f>IF(C19=Stand!C19,Stand!C123,Hit!C123)</f>
        <v>-0.11799348450596005</v>
      </c>
      <c r="D123">
        <f>IF(D19=Stand!D19,Stand!D123,Hit!D123)</f>
        <v>-0.11469964269825067</v>
      </c>
      <c r="E123">
        <f>IF(E19=Stand!E19,Stand!E123,Hit!E123)</f>
        <v>-0.11123270703408057</v>
      </c>
      <c r="F123">
        <f>IF(F19=Stand!F19,Stand!F123,Hit!F123)</f>
        <v>-0.10824617340471979</v>
      </c>
      <c r="G123">
        <f>IF(G19=Stand!G19,Stand!G123,Hit!G123)</f>
        <v>-9.7163256157420136E-2</v>
      </c>
      <c r="H123">
        <f>IF(H19=Stand!H19,Stand!H123,Hit!H123)</f>
        <v>-7.4073704035476681E-2</v>
      </c>
      <c r="I123">
        <f>IF(I19=Stand!I19,Stand!I123,Hit!I123)</f>
        <v>-6.939494681603392E-2</v>
      </c>
      <c r="J123">
        <f>IF(J19=Stand!J19,Stand!J123,Hit!J123)</f>
        <v>-6.0823843852755924E-2</v>
      </c>
      <c r="K123">
        <f>IF(K19=Stand!K19,Stand!K123,Hit!K123)</f>
        <v>-0.11142433852261402</v>
      </c>
    </row>
    <row r="124" spans="1:11" x14ac:dyDescent="0.25">
      <c r="A124">
        <v>21</v>
      </c>
      <c r="B124">
        <f>IF(B20=Stand!B20,Stand!B124,Hit!B124)</f>
        <v>0</v>
      </c>
      <c r="C124">
        <f>IF(C20=Stand!C20,Stand!C124,Hit!C124)</f>
        <v>0</v>
      </c>
      <c r="D124">
        <f>IF(D20=Stand!D20,Stand!D124,Hit!D124)</f>
        <v>0</v>
      </c>
      <c r="E124">
        <f>IF(E20=Stand!E20,Stand!E124,Hit!E124)</f>
        <v>0</v>
      </c>
      <c r="F124">
        <f>IF(F20=Stand!F20,Stand!F124,Hit!F124)</f>
        <v>0</v>
      </c>
      <c r="G124">
        <f>IF(G20=Stand!G20,Stand!G124,Hit!G124)</f>
        <v>0</v>
      </c>
      <c r="H124">
        <f>IF(H20=Stand!H20,Stand!H124,Hit!H124)</f>
        <v>0</v>
      </c>
      <c r="I124">
        <f>IF(I20=Stand!I20,Stand!I124,Hit!I124)</f>
        <v>0</v>
      </c>
      <c r="J124">
        <f>IF(J20=Stand!J20,Stand!J124,Hit!J124)</f>
        <v>0</v>
      </c>
      <c r="K124">
        <f>IF(K20=Stand!K20,Stand!K124,Hit!K124)</f>
        <v>0</v>
      </c>
    </row>
    <row r="125" spans="1:11" x14ac:dyDescent="0.25">
      <c r="A125">
        <v>22</v>
      </c>
      <c r="B125">
        <f>IF(B21=Stand!B21,Stand!B125,Hit!B125)</f>
        <v>-1</v>
      </c>
      <c r="C125">
        <f>IF(C21=Stand!C21,Stand!C125,Hit!C125)</f>
        <v>-1</v>
      </c>
      <c r="D125">
        <f>IF(D21=Stand!D21,Stand!D125,Hit!D125)</f>
        <v>-1</v>
      </c>
      <c r="E125">
        <f>IF(E21=Stand!E21,Stand!E125,Hit!E125)</f>
        <v>-1</v>
      </c>
      <c r="F125">
        <f>IF(F21=Stand!F21,Stand!F125,Hit!F125)</f>
        <v>-1</v>
      </c>
      <c r="G125">
        <f>IF(G21=Stand!G21,Stand!G125,Hit!G125)</f>
        <v>-1</v>
      </c>
      <c r="H125">
        <f>IF(H21=Stand!H21,Stand!H125,Hit!H125)</f>
        <v>-1</v>
      </c>
      <c r="I125">
        <f>IF(I21=Stand!I21,Stand!I125,Hit!I125)</f>
        <v>-1</v>
      </c>
      <c r="J125">
        <f>IF(J21=Stand!J21,Stand!J125,Hit!J125)</f>
        <v>-1</v>
      </c>
      <c r="K125">
        <f>IF(K21=Stand!K21,Stand!K125,Hit!K125)</f>
        <v>-1</v>
      </c>
    </row>
    <row r="126" spans="1:11" x14ac:dyDescent="0.25">
      <c r="A126">
        <v>23</v>
      </c>
      <c r="B126">
        <f>IF(B22=Stand!B22,Stand!B126,Hit!B126)</f>
        <v>-1</v>
      </c>
      <c r="C126">
        <f>IF(C22=Stand!C22,Stand!C126,Hit!C126)</f>
        <v>-1</v>
      </c>
      <c r="D126">
        <f>IF(D22=Stand!D22,Stand!D126,Hit!D126)</f>
        <v>-1</v>
      </c>
      <c r="E126">
        <f>IF(E22=Stand!E22,Stand!E126,Hit!E126)</f>
        <v>-1</v>
      </c>
      <c r="F126">
        <f>IF(F22=Stand!F22,Stand!F126,Hit!F126)</f>
        <v>-1</v>
      </c>
      <c r="G126">
        <f>IF(G22=Stand!G22,Stand!G126,Hit!G126)</f>
        <v>-1</v>
      </c>
      <c r="H126">
        <f>IF(H22=Stand!H22,Stand!H126,Hit!H126)</f>
        <v>-1</v>
      </c>
      <c r="I126">
        <f>IF(I22=Stand!I22,Stand!I126,Hit!I126)</f>
        <v>-1</v>
      </c>
      <c r="J126">
        <f>IF(J22=Stand!J22,Stand!J126,Hit!J126)</f>
        <v>-1</v>
      </c>
      <c r="K126">
        <f>IF(K22=Stand!K22,Stand!K126,Hit!K126)</f>
        <v>-1</v>
      </c>
    </row>
    <row r="127" spans="1:11" x14ac:dyDescent="0.25">
      <c r="A127">
        <v>24</v>
      </c>
      <c r="B127">
        <f>IF(B23=Stand!B23,Stand!B127,Hit!B127)</f>
        <v>-1</v>
      </c>
      <c r="C127">
        <f>IF(C23=Stand!C23,Stand!C127,Hit!C127)</f>
        <v>-1</v>
      </c>
      <c r="D127">
        <f>IF(D23=Stand!D23,Stand!D127,Hit!D127)</f>
        <v>-1</v>
      </c>
      <c r="E127">
        <f>IF(E23=Stand!E23,Stand!E127,Hit!E127)</f>
        <v>-1</v>
      </c>
      <c r="F127">
        <f>IF(F23=Stand!F23,Stand!F127,Hit!F127)</f>
        <v>-1</v>
      </c>
      <c r="G127">
        <f>IF(G23=Stand!G23,Stand!G127,Hit!G127)</f>
        <v>-1</v>
      </c>
      <c r="H127">
        <f>IF(H23=Stand!H23,Stand!H127,Hit!H127)</f>
        <v>-1</v>
      </c>
      <c r="I127">
        <f>IF(I23=Stand!I23,Stand!I127,Hit!I127)</f>
        <v>-1</v>
      </c>
      <c r="J127">
        <f>IF(J23=Stand!J23,Stand!J127,Hit!J127)</f>
        <v>-1</v>
      </c>
      <c r="K127">
        <f>IF(K23=Stand!K23,Stand!K127,Hit!K127)</f>
        <v>-1</v>
      </c>
    </row>
    <row r="128" spans="1:11" x14ac:dyDescent="0.25">
      <c r="A128">
        <v>25</v>
      </c>
      <c r="B128">
        <f>IF(B24=Stand!B24,Stand!B128,Hit!B128)</f>
        <v>-1</v>
      </c>
      <c r="C128">
        <f>IF(C24=Stand!C24,Stand!C128,Hit!C128)</f>
        <v>-1</v>
      </c>
      <c r="D128">
        <f>IF(D24=Stand!D24,Stand!D128,Hit!D128)</f>
        <v>-1</v>
      </c>
      <c r="E128">
        <f>IF(E24=Stand!E24,Stand!E128,Hit!E128)</f>
        <v>-1</v>
      </c>
      <c r="F128">
        <f>IF(F24=Stand!F24,Stand!F128,Hit!F128)</f>
        <v>-1</v>
      </c>
      <c r="G128">
        <f>IF(G24=Stand!G24,Stand!G128,Hit!G128)</f>
        <v>-1</v>
      </c>
      <c r="H128">
        <f>IF(H24=Stand!H24,Stand!H128,Hit!H128)</f>
        <v>-1</v>
      </c>
      <c r="I128">
        <f>IF(I24=Stand!I24,Stand!I128,Hit!I128)</f>
        <v>-1</v>
      </c>
      <c r="J128">
        <f>IF(J24=Stand!J24,Stand!J128,Hit!J128)</f>
        <v>-1</v>
      </c>
      <c r="K128">
        <f>IF(K24=Stand!K24,Stand!K128,Hit!K128)</f>
        <v>-1</v>
      </c>
    </row>
    <row r="129" spans="1:11" x14ac:dyDescent="0.25">
      <c r="A129">
        <v>26</v>
      </c>
      <c r="B129">
        <f>IF(B25=Stand!B25,Stand!B129,Hit!B129)</f>
        <v>-1</v>
      </c>
      <c r="C129">
        <f>IF(C25=Stand!C25,Stand!C129,Hit!C129)</f>
        <v>-1</v>
      </c>
      <c r="D129">
        <f>IF(D25=Stand!D25,Stand!D129,Hit!D129)</f>
        <v>-1</v>
      </c>
      <c r="E129">
        <f>IF(E25=Stand!E25,Stand!E129,Hit!E129)</f>
        <v>-1</v>
      </c>
      <c r="F129">
        <f>IF(F25=Stand!F25,Stand!F129,Hit!F129)</f>
        <v>-1</v>
      </c>
      <c r="G129">
        <f>IF(G25=Stand!G25,Stand!G129,Hit!G129)</f>
        <v>-1</v>
      </c>
      <c r="H129">
        <f>IF(H25=Stand!H25,Stand!H129,Hit!H129)</f>
        <v>-1</v>
      </c>
      <c r="I129">
        <f>IF(I25=Stand!I25,Stand!I129,Hit!I129)</f>
        <v>-1</v>
      </c>
      <c r="J129">
        <f>IF(J25=Stand!J25,Stand!J129,Hit!J129)</f>
        <v>-1</v>
      </c>
      <c r="K129">
        <f>IF(K25=Stand!K25,Stand!K129,Hit!K129)</f>
        <v>-1</v>
      </c>
    </row>
    <row r="130" spans="1:11" x14ac:dyDescent="0.25">
      <c r="A130">
        <v>27</v>
      </c>
      <c r="B130">
        <f>IF(B26=Stand!B26,Stand!B130,Hit!B130)</f>
        <v>-1</v>
      </c>
      <c r="C130">
        <f>IF(C26=Stand!C26,Stand!C130,Hit!C130)</f>
        <v>-1</v>
      </c>
      <c r="D130">
        <f>IF(D26=Stand!D26,Stand!D130,Hit!D130)</f>
        <v>-1</v>
      </c>
      <c r="E130">
        <f>IF(E26=Stand!E26,Stand!E130,Hit!E130)</f>
        <v>-1</v>
      </c>
      <c r="F130">
        <f>IF(F26=Stand!F26,Stand!F130,Hit!F130)</f>
        <v>-1</v>
      </c>
      <c r="G130">
        <f>IF(G26=Stand!G26,Stand!G130,Hit!G130)</f>
        <v>-1</v>
      </c>
      <c r="H130">
        <f>IF(H26=Stand!H26,Stand!H130,Hit!H130)</f>
        <v>-1</v>
      </c>
      <c r="I130">
        <f>IF(I26=Stand!I26,Stand!I130,Hit!I130)</f>
        <v>-1</v>
      </c>
      <c r="J130">
        <f>IF(J26=Stand!J26,Stand!J130,Hit!J130)</f>
        <v>-1</v>
      </c>
      <c r="K130">
        <f>IF(K26=Stand!K26,Stand!K130,Hit!K130)</f>
        <v>-1</v>
      </c>
    </row>
    <row r="131" spans="1:11" x14ac:dyDescent="0.25">
      <c r="A131">
        <v>28</v>
      </c>
      <c r="B131">
        <f>IF(B27=Stand!B27,Stand!B131,Hit!B131)</f>
        <v>-1</v>
      </c>
      <c r="C131">
        <f>IF(C27=Stand!C27,Stand!C131,Hit!C131)</f>
        <v>-1</v>
      </c>
      <c r="D131">
        <f>IF(D27=Stand!D27,Stand!D131,Hit!D131)</f>
        <v>-1</v>
      </c>
      <c r="E131">
        <f>IF(E27=Stand!E27,Stand!E131,Hit!E131)</f>
        <v>-1</v>
      </c>
      <c r="F131">
        <f>IF(F27=Stand!F27,Stand!F131,Hit!F131)</f>
        <v>-1</v>
      </c>
      <c r="G131">
        <f>IF(G27=Stand!G27,Stand!G131,Hit!G131)</f>
        <v>-1</v>
      </c>
      <c r="H131">
        <f>IF(H27=Stand!H27,Stand!H131,Hit!H131)</f>
        <v>-1</v>
      </c>
      <c r="I131">
        <f>IF(I27=Stand!I27,Stand!I131,Hit!I131)</f>
        <v>-1</v>
      </c>
      <c r="J131">
        <f>IF(J27=Stand!J27,Stand!J131,Hit!J131)</f>
        <v>-1</v>
      </c>
      <c r="K131">
        <f>IF(K27=Stand!K27,Stand!K131,Hit!K131)</f>
        <v>-1</v>
      </c>
    </row>
    <row r="132" spans="1:11" x14ac:dyDescent="0.25">
      <c r="A132">
        <v>29</v>
      </c>
      <c r="B132">
        <f>IF(B28=Stand!B28,Stand!B132,Hit!B132)</f>
        <v>-1</v>
      </c>
      <c r="C132">
        <f>IF(C28=Stand!C28,Stand!C132,Hit!C132)</f>
        <v>-1</v>
      </c>
      <c r="D132">
        <f>IF(D28=Stand!D28,Stand!D132,Hit!D132)</f>
        <v>-1</v>
      </c>
      <c r="E132">
        <f>IF(E28=Stand!E28,Stand!E132,Hit!E132)</f>
        <v>-1</v>
      </c>
      <c r="F132">
        <f>IF(F28=Stand!F28,Stand!F132,Hit!F132)</f>
        <v>-1</v>
      </c>
      <c r="G132">
        <f>IF(G28=Stand!G28,Stand!G132,Hit!G132)</f>
        <v>-1</v>
      </c>
      <c r="H132">
        <f>IF(H28=Stand!H28,Stand!H132,Hit!H132)</f>
        <v>-1</v>
      </c>
      <c r="I132">
        <f>IF(I28=Stand!I28,Stand!I132,Hit!I132)</f>
        <v>-1</v>
      </c>
      <c r="J132">
        <f>IF(J28=Stand!J28,Stand!J132,Hit!J132)</f>
        <v>-1</v>
      </c>
      <c r="K132">
        <f>IF(K28=Stand!K28,Stand!K132,Hit!K132)</f>
        <v>-1</v>
      </c>
    </row>
    <row r="133" spans="1:11" x14ac:dyDescent="0.25">
      <c r="A133">
        <v>30</v>
      </c>
      <c r="B133">
        <f>IF(B29=Stand!B29,Stand!B133,Hit!B133)</f>
        <v>-1</v>
      </c>
      <c r="C133">
        <f>IF(C29=Stand!C29,Stand!C133,Hit!C133)</f>
        <v>-1</v>
      </c>
      <c r="D133">
        <f>IF(D29=Stand!D29,Stand!D133,Hit!D133)</f>
        <v>-1</v>
      </c>
      <c r="E133">
        <f>IF(E29=Stand!E29,Stand!E133,Hit!E133)</f>
        <v>-1</v>
      </c>
      <c r="F133">
        <f>IF(F29=Stand!F29,Stand!F133,Hit!F133)</f>
        <v>-1</v>
      </c>
      <c r="G133">
        <f>IF(G29=Stand!G29,Stand!G133,Hit!G133)</f>
        <v>-1</v>
      </c>
      <c r="H133">
        <f>IF(H29=Stand!H29,Stand!H133,Hit!H133)</f>
        <v>-1</v>
      </c>
      <c r="I133">
        <f>IF(I29=Stand!I29,Stand!I133,Hit!I133)</f>
        <v>-1</v>
      </c>
      <c r="J133">
        <f>IF(J29=Stand!J29,Stand!J133,Hit!J133)</f>
        <v>-1</v>
      </c>
      <c r="K133">
        <f>IF(K29=Stand!K29,Stand!K133,Hit!K133)</f>
        <v>-1</v>
      </c>
    </row>
    <row r="134" spans="1:11" x14ac:dyDescent="0.25">
      <c r="A134">
        <v>31</v>
      </c>
      <c r="B134">
        <f>IF(B30=Stand!B30,Stand!B134,Hit!B134)</f>
        <v>-1</v>
      </c>
      <c r="C134">
        <f>IF(C30=Stand!C30,Stand!C134,Hit!C134)</f>
        <v>-1</v>
      </c>
      <c r="D134">
        <f>IF(D30=Stand!D30,Stand!D134,Hit!D134)</f>
        <v>-1</v>
      </c>
      <c r="E134">
        <f>IF(E30=Stand!E30,Stand!E134,Hit!E134)</f>
        <v>-1</v>
      </c>
      <c r="F134">
        <f>IF(F30=Stand!F30,Stand!F134,Hit!F134)</f>
        <v>-1</v>
      </c>
      <c r="G134">
        <f>IF(G30=Stand!G30,Stand!G134,Hit!G134)</f>
        <v>-1</v>
      </c>
      <c r="H134">
        <f>IF(H30=Stand!H30,Stand!H134,Hit!H134)</f>
        <v>-1</v>
      </c>
      <c r="I134">
        <f>IF(I30=Stand!I30,Stand!I134,Hit!I134)</f>
        <v>-1</v>
      </c>
      <c r="J134">
        <f>IF(J30=Stand!J30,Stand!J134,Hit!J134)</f>
        <v>-1</v>
      </c>
      <c r="K134">
        <f>IF(K30=Stand!K30,Stand!K134,Hit!K134)</f>
        <v>-1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>IF(B33=Stand!B33,Stand!B137,Hit!B137)</f>
        <v>-0.54550417377244853</v>
      </c>
      <c r="C137">
        <f>IF(C33=Stand!C33,Stand!C137,Hit!C137)</f>
        <v>-0.46053328988236136</v>
      </c>
      <c r="D137">
        <f>IF(D33=Stand!D33,Stand!D137,Hit!D137)</f>
        <v>-0.45669114292413376</v>
      </c>
      <c r="E137">
        <f>IF(E33=Stand!E33,Stand!E137,Hit!E137)</f>
        <v>-0.50343624548286681</v>
      </c>
      <c r="F137">
        <f>IF(F33=Stand!F33,Stand!F137,Hit!F137)</f>
        <v>-0.50084751526634408</v>
      </c>
      <c r="G137">
        <f>IF(G33=Stand!G33,Stand!G137,Hit!G137)</f>
        <v>-0.49173137064627787</v>
      </c>
      <c r="H137">
        <f>IF(H33=Stand!H33,Stand!H137,Hit!H137)</f>
        <v>-0.37197965652123854</v>
      </c>
      <c r="I137">
        <f>IF(I33=Stand!I33,Stand!I137,Hit!I137)</f>
        <v>-0.39617998580532177</v>
      </c>
      <c r="J137">
        <f>IF(J33=Stand!J33,Stand!J137,Hit!J137)</f>
        <v>-0.44239030336025914</v>
      </c>
      <c r="K137">
        <f>IF(K33=Stand!K33,Stand!K137,Hit!K137)</f>
        <v>-0.50432893007274882</v>
      </c>
    </row>
    <row r="138" spans="1:11" x14ac:dyDescent="0.25">
      <c r="A138">
        <v>13</v>
      </c>
      <c r="B138">
        <f>IF(B34=Stand!B34,Stand!B138,Hit!B138)</f>
        <v>-0.56240601621241026</v>
      </c>
      <c r="C138">
        <f>IF(C34=Stand!C34,Stand!C138,Hit!C138)</f>
        <v>-0.51445576020727635</v>
      </c>
      <c r="D138">
        <f>IF(D34=Stand!D34,Stand!D138,Hit!D138)</f>
        <v>-0.5114953658832363</v>
      </c>
      <c r="E138">
        <f>IF(E34=Stand!E34,Stand!E138,Hit!E138)</f>
        <v>-0.52375443676139788</v>
      </c>
      <c r="F138">
        <f>IF(F34=Stand!F34,Stand!F138,Hit!F138)</f>
        <v>-0.52135061584605524</v>
      </c>
      <c r="G138">
        <f>IF(G34=Stand!G34,Stand!G138,Hit!G138)</f>
        <v>-0.51288562441313668</v>
      </c>
      <c r="H138">
        <f>IF(H34=Stand!H34,Stand!H138,Hit!H138)</f>
        <v>-0.39481076601916004</v>
      </c>
      <c r="I138">
        <f>IF(I34=Stand!I34,Stand!I138,Hit!I138)</f>
        <v>-0.41873426264447799</v>
      </c>
      <c r="J138">
        <f>IF(J34=Stand!J34,Stand!J138,Hit!J138)</f>
        <v>-0.4633466576346828</v>
      </c>
      <c r="K138">
        <f>IF(K34=Stand!K34,Stand!K138,Hit!K138)</f>
        <v>-0.52287626910804041</v>
      </c>
    </row>
    <row r="139" spans="1:11" x14ac:dyDescent="0.25">
      <c r="A139">
        <v>14</v>
      </c>
      <c r="B139">
        <f>IF(B35=Stand!B35,Stand!B139,Hit!B139)</f>
        <v>-0.57921216598864034</v>
      </c>
      <c r="C139">
        <f>IF(C35=Stand!C35,Stand!C139,Hit!C139)</f>
        <v>-0.5339868432912066</v>
      </c>
      <c r="D139">
        <f>IF(D35=Stand!D35,Stand!D139,Hit!D139)</f>
        <v>-0.53123790570459806</v>
      </c>
      <c r="E139">
        <f>IF(E35=Stand!E35,Stand!E139,Hit!E139)</f>
        <v>-0.54262132866289092</v>
      </c>
      <c r="F139">
        <f>IF(F35=Stand!F35,Stand!F139,Hit!F139)</f>
        <v>-0.54038920924150124</v>
      </c>
      <c r="G139">
        <f>IF(G35=Stand!G35,Stand!G139,Hit!G139)</f>
        <v>-0.5325288600537913</v>
      </c>
      <c r="H139">
        <f>IF(H35=Stand!H35,Stand!H139,Hit!H139)</f>
        <v>-0.41758447387186204</v>
      </c>
      <c r="I139">
        <f>IF(I35=Stand!I35,Stand!I139,Hit!I139)</f>
        <v>-0.44114721429331949</v>
      </c>
      <c r="J139">
        <f>IF(J35=Stand!J35,Stand!J139,Hit!J139)</f>
        <v>-0.48415419444459573</v>
      </c>
      <c r="K139">
        <f>IF(K35=Stand!K35,Stand!K139,Hit!K139)</f>
        <v>-0.54130292231138855</v>
      </c>
    </row>
    <row r="140" spans="1:11" x14ac:dyDescent="0.25">
      <c r="A140">
        <v>15</v>
      </c>
      <c r="B140">
        <f>IF(B36=Stand!B36,Stand!B140,Hit!B140)</f>
        <v>-0.59585005959167214</v>
      </c>
      <c r="C140">
        <f>IF(C36=Stand!C36,Stand!C140,Hit!C140)</f>
        <v>-0.55212284901199915</v>
      </c>
      <c r="D140">
        <f>IF(D36=Stand!D36,Stand!D140,Hit!D140)</f>
        <v>-0.54957026411014831</v>
      </c>
      <c r="E140">
        <f>IF(E36=Stand!E36,Stand!E140,Hit!E140)</f>
        <v>-0.56014058542856304</v>
      </c>
      <c r="F140">
        <f>IF(F36=Stand!F36,Stand!F140,Hit!F140)</f>
        <v>-0.55806790310870125</v>
      </c>
      <c r="G140">
        <f>IF(G36=Stand!G36,Stand!G140,Hit!G140)</f>
        <v>-0.55076900743439905</v>
      </c>
      <c r="H140">
        <f>IF(H36=Stand!H36,Stand!H140,Hit!H140)</f>
        <v>-0.44019249506183517</v>
      </c>
      <c r="I140">
        <f>IF(I36=Stand!I36,Stand!I140,Hit!I140)</f>
        <v>-0.46332395722373215</v>
      </c>
      <c r="J140">
        <f>IF(J36=Stand!J36,Stand!J140,Hit!J140)</f>
        <v>-0.50472725325291556</v>
      </c>
      <c r="K140">
        <f>IF(K36=Stand!K36,Stand!K140,Hit!K140)</f>
        <v>-0.55953150123513584</v>
      </c>
    </row>
    <row r="141" spans="1:11" x14ac:dyDescent="0.25">
      <c r="A141">
        <v>16</v>
      </c>
      <c r="B141">
        <f>IF(B37=Stand!B37,Stand!B141,Hit!B141)</f>
        <v>-0.61644700215283599</v>
      </c>
      <c r="C141">
        <f>IF(C37=Stand!C37,Stand!C141,Hit!C141)</f>
        <v>-0.56896342575273495</v>
      </c>
      <c r="D141">
        <f>IF(D37=Stand!D37,Stand!D141,Hit!D141)</f>
        <v>-0.56659316834387352</v>
      </c>
      <c r="E141">
        <f>IF(E37=Stand!E37,Stand!E141,Hit!E141)</f>
        <v>-0.5764084667109729</v>
      </c>
      <c r="F141">
        <f>IF(F37=Stand!F37,Stand!F141,Hit!F141)</f>
        <v>-0.57448383312824414</v>
      </c>
      <c r="G141">
        <f>IF(G37=Stand!G37,Stand!G141,Hit!G141)</f>
        <v>-0.56770628714496352</v>
      </c>
      <c r="H141">
        <f>IF(H37=Stand!H37,Stand!H141,Hit!H141)</f>
        <v>-0.46254230672532326</v>
      </c>
      <c r="I141">
        <f>IF(I37=Stand!I37,Stand!I141,Hit!I141)</f>
        <v>-0.48518388374422211</v>
      </c>
      <c r="J141">
        <f>IF(J37=Stand!J37,Stand!J141,Hit!J141)</f>
        <v>-0.5249931700149213</v>
      </c>
      <c r="K141">
        <f>IF(K37=Stand!K37,Stand!K141,Hit!K141)</f>
        <v>-0.57749628866818747</v>
      </c>
    </row>
    <row r="142" spans="1:11" x14ac:dyDescent="0.25">
      <c r="A142">
        <v>17</v>
      </c>
      <c r="B142">
        <f>IF(B38=Stand!B38,Stand!B142,Hit!B142)</f>
        <v>-0.59685747123419386</v>
      </c>
      <c r="C142">
        <f>IF(C38=Stand!C38,Stand!C142,Hit!C142)</f>
        <v>-0.50422733292473321</v>
      </c>
      <c r="D142">
        <f>IF(D38=Stand!D38,Stand!D142,Hit!D142)</f>
        <v>-0.49760020896787999</v>
      </c>
      <c r="E142">
        <f>IF(E38=Stand!E38,Stand!E142,Hit!E142)</f>
        <v>-0.50212889797765581</v>
      </c>
      <c r="F142">
        <f>IF(F38=Stand!F38,Stand!F142,Hit!F142)</f>
        <v>-0.49642837436492993</v>
      </c>
      <c r="G142">
        <f>IF(G38=Stand!G38,Stand!G142,Hit!G142)</f>
        <v>-0.47586816345601768</v>
      </c>
      <c r="H142">
        <f>IF(H38=Stand!H38,Stand!H142,Hit!H142)</f>
        <v>-0.38946322365989378</v>
      </c>
      <c r="I142">
        <f>IF(I38=Stand!I38,Stand!I142,Hit!I142)</f>
        <v>-0.47954599433443851</v>
      </c>
      <c r="J142">
        <f>IF(J38=Stand!J38,Stand!J142,Hit!J142)</f>
        <v>-0.51830524740148154</v>
      </c>
      <c r="K142">
        <f>IF(K38=Stand!K38,Stand!K142,Hit!K142)</f>
        <v>-0.5678762745331094</v>
      </c>
    </row>
    <row r="143" spans="1:11" x14ac:dyDescent="0.25">
      <c r="A143">
        <v>18</v>
      </c>
      <c r="B143">
        <f>IF(B39=Stand!B39,Stand!B143,Hit!B143)</f>
        <v>-0.56504224633707278</v>
      </c>
      <c r="C143">
        <f>IF(C39=Stand!C39,Stand!C143,Hit!C143)</f>
        <v>-0.37167537370220893</v>
      </c>
      <c r="D143">
        <f>IF(D39=Stand!D39,Stand!D143,Hit!D143)</f>
        <v>-0.36060880035197201</v>
      </c>
      <c r="E143">
        <f>IF(E39=Stand!E39,Stand!E143,Hit!E143)</f>
        <v>-0.34910374415465584</v>
      </c>
      <c r="F143">
        <f>IF(F39=Stand!F39,Stand!F143,Hit!F143)</f>
        <v>-0.33909375987663615</v>
      </c>
      <c r="G143">
        <f>IF(G39=Stand!G39,Stand!G143,Hit!G143)</f>
        <v>-0.30514475254144569</v>
      </c>
      <c r="H143">
        <f>IF(H39=Stand!H39,Stand!H143,Hit!H143)</f>
        <v>-0.23132443481922021</v>
      </c>
      <c r="I143">
        <f>IF(I39=Stand!I39,Stand!I143,Hit!I143)</f>
        <v>-0.26735643808123788</v>
      </c>
      <c r="J143">
        <f>IF(J39=Stand!J39,Stand!J143,Hit!J143)</f>
        <v>-0.49354041781109681</v>
      </c>
      <c r="K143">
        <f>IF(K39=Stand!K39,Stand!K143,Hit!K143)</f>
        <v>-0.54379719997854659</v>
      </c>
    </row>
    <row r="144" spans="1:11" x14ac:dyDescent="0.25">
      <c r="A144">
        <v>19</v>
      </c>
      <c r="B144">
        <f>IF(B40=Stand!B40,Stand!B144,Hit!B144)</f>
        <v>-0.45361790781445882</v>
      </c>
      <c r="C144">
        <f>IF(C40=Stand!C40,Stand!C144,Hit!C144)</f>
        <v>-0.24201994027720117</v>
      </c>
      <c r="D144">
        <f>IF(D40=Stand!D40,Stand!D144,Hit!D144)</f>
        <v>-0.23502826305026803</v>
      </c>
      <c r="E144">
        <f>IF(E40=Stand!E40,Stand!E144,Hit!E144)</f>
        <v>-0.22771733101784777</v>
      </c>
      <c r="F144">
        <f>IF(F40=Stand!F40,Stand!F144,Hit!F144)</f>
        <v>-0.22139413596248042</v>
      </c>
      <c r="G144">
        <f>IF(G40=Stand!G40,Stand!G144,Hit!G144)</f>
        <v>-0.19887817367123536</v>
      </c>
      <c r="H144">
        <f>IF(H40=Stand!H40,Stand!H144,Hit!H144)</f>
        <v>-0.15269906942734846</v>
      </c>
      <c r="I144">
        <f>IF(I40=Stand!I40,Stand!I144,Hit!I144)</f>
        <v>-0.13878989363206784</v>
      </c>
      <c r="J144">
        <f>IF(J40=Stand!J40,Stand!J144,Hit!J144)</f>
        <v>-0.18081928533864794</v>
      </c>
      <c r="K144">
        <f>IF(K40=Stand!K40,Stand!K144,Hit!K144)</f>
        <v>-0.45361790781445882</v>
      </c>
    </row>
    <row r="145" spans="1:11" x14ac:dyDescent="0.25">
      <c r="A145">
        <v>20</v>
      </c>
      <c r="B145">
        <f>IF(B41=Stand!B41,Stand!B145,Hit!B145)</f>
        <v>-0.3421935692918448</v>
      </c>
      <c r="C145">
        <f>IF(C41=Stand!C41,Stand!C145,Hit!C145)</f>
        <v>-0.11799348450596005</v>
      </c>
      <c r="D145">
        <f>IF(D41=Stand!D41,Stand!D145,Hit!D145)</f>
        <v>-0.11469964269825067</v>
      </c>
      <c r="E145">
        <f>IF(E41=Stand!E41,Stand!E145,Hit!E145)</f>
        <v>-0.11123270703408057</v>
      </c>
      <c r="F145">
        <f>IF(F41=Stand!F41,Stand!F145,Hit!F145)</f>
        <v>-0.10824617340471979</v>
      </c>
      <c r="G145">
        <f>IF(G41=Stand!G41,Stand!G145,Hit!G145)</f>
        <v>-9.7163256157420136E-2</v>
      </c>
      <c r="H145">
        <f>IF(H41=Stand!H41,Stand!H145,Hit!H145)</f>
        <v>-7.4073704035476681E-2</v>
      </c>
      <c r="I145">
        <f>IF(I41=Stand!I41,Stand!I145,Hit!I145)</f>
        <v>-6.939494681603392E-2</v>
      </c>
      <c r="J145">
        <f>IF(J41=Stand!J41,Stand!J145,Hit!J145)</f>
        <v>-6.0823843852755924E-2</v>
      </c>
      <c r="K145">
        <f>IF(K41=Stand!K41,Stand!K145,Hit!K145)</f>
        <v>-0.11142433852261402</v>
      </c>
    </row>
    <row r="146" spans="1:11" x14ac:dyDescent="0.25">
      <c r="A146">
        <v>21</v>
      </c>
      <c r="B146">
        <f>IF(B42=Stand!B42,Stand!B146,Hit!B146)</f>
        <v>0</v>
      </c>
      <c r="C146">
        <f>IF(C42=Stand!C42,Stand!C146,Hit!C146)</f>
        <v>0</v>
      </c>
      <c r="D146">
        <f>IF(D42=Stand!D42,Stand!D146,Hit!D146)</f>
        <v>0</v>
      </c>
      <c r="E146">
        <f>IF(E42=Stand!E42,Stand!E146,Hit!E146)</f>
        <v>0</v>
      </c>
      <c r="F146">
        <f>IF(F42=Stand!F42,Stand!F146,Hit!F146)</f>
        <v>0</v>
      </c>
      <c r="G146">
        <f>IF(G42=Stand!G42,Stand!G146,Hit!G146)</f>
        <v>0</v>
      </c>
      <c r="H146">
        <f>IF(H42=Stand!H42,Stand!H146,Hit!H146)</f>
        <v>0</v>
      </c>
      <c r="I146">
        <f>IF(I42=Stand!I42,Stand!I146,Hit!I146)</f>
        <v>0</v>
      </c>
      <c r="J146">
        <f>IF(J42=Stand!J42,Stand!J146,Hit!J146)</f>
        <v>0</v>
      </c>
      <c r="K146">
        <f>IF(K42=Stand!K42,Stand!K146,Hit!K146)</f>
        <v>0</v>
      </c>
    </row>
    <row r="147" spans="1:11" x14ac:dyDescent="0.25">
      <c r="A147">
        <v>22</v>
      </c>
      <c r="B147">
        <f>IF(B43=Stand!B43,Stand!B147,Hit!B147)</f>
        <v>-0.69498195510467564</v>
      </c>
      <c r="C147">
        <f>IF(C43=Stand!C43,Stand!C147,Hit!C147)</f>
        <v>-0.64537193969934437</v>
      </c>
      <c r="D147">
        <f>IF(D43=Stand!D43,Stand!D147,Hit!D147)</f>
        <v>-0.64253780972587782</v>
      </c>
      <c r="E147">
        <f>IF(E43=Stand!E43,Stand!E147,Hit!E147)</f>
        <v>-0.78789092338230082</v>
      </c>
      <c r="F147">
        <f>IF(F43=Stand!F43,Stand!F147,Hit!F147)</f>
        <v>-0.78789092338230082</v>
      </c>
      <c r="G147">
        <f>IF(G43=Stand!G43,Stand!G147,Hit!G147)</f>
        <v>-0.78789092338230082</v>
      </c>
      <c r="H147">
        <f>IF(H43=Stand!H43,Stand!H147,Hit!H147)</f>
        <v>-0.56826126528899534</v>
      </c>
      <c r="I147">
        <f>IF(I43=Stand!I43,Stand!I147,Hit!I147)</f>
        <v>-0.59671580617491327</v>
      </c>
      <c r="J147">
        <f>IF(J43=Stand!J43,Stand!J147,Hit!J147)</f>
        <v>-0.63009096848306756</v>
      </c>
      <c r="K147">
        <f>IF(K43=Stand!K43,Stand!K147,Hit!K147)</f>
        <v>-0.66958834719356342</v>
      </c>
    </row>
    <row r="148" spans="1:11" x14ac:dyDescent="0.25">
      <c r="A148">
        <v>23</v>
      </c>
      <c r="B148">
        <f>IF(B44=Stand!B44,Stand!B148,Hit!B148)</f>
        <v>-0.71676895831148446</v>
      </c>
      <c r="C148">
        <f>IF(C44=Stand!C44,Stand!C148,Hit!C148)</f>
        <v>-0.78789092338230082</v>
      </c>
      <c r="D148">
        <f>IF(D44=Stand!D44,Stand!D148,Hit!D148)</f>
        <v>-0.78789092338230082</v>
      </c>
      <c r="E148">
        <f>IF(E44=Stand!E44,Stand!E148,Hit!E148)</f>
        <v>-0.78789092338230082</v>
      </c>
      <c r="F148">
        <f>IF(F44=Stand!F44,Stand!F148,Hit!F148)</f>
        <v>-0.78789092338230082</v>
      </c>
      <c r="G148">
        <f>IF(G44=Stand!G44,Stand!G148,Hit!G148)</f>
        <v>-0.78789092338230082</v>
      </c>
      <c r="H148">
        <f>IF(H44=Stand!H44,Stand!H148,Hit!H148)</f>
        <v>-0.59909974633978136</v>
      </c>
      <c r="I148">
        <f>IF(I44=Stand!I44,Stand!I148,Hit!I148)</f>
        <v>-0.62552182001956225</v>
      </c>
      <c r="J148">
        <f>IF(J44=Stand!J44,Stand!J148,Hit!J148)</f>
        <v>-0.65651304216284845</v>
      </c>
      <c r="K148">
        <f>IF(K44=Stand!K44,Stand!K148,Hit!K148)</f>
        <v>-0.69318917953688031</v>
      </c>
    </row>
    <row r="149" spans="1:11" x14ac:dyDescent="0.25">
      <c r="A149">
        <v>24</v>
      </c>
      <c r="B149">
        <f>IF(B45=Stand!B45,Stand!B149,Hit!B149)</f>
        <v>-0.73699974700352133</v>
      </c>
      <c r="C149">
        <f>IF(C45=Stand!C45,Stand!C149,Hit!C149)</f>
        <v>-0.78789092338230082</v>
      </c>
      <c r="D149">
        <f>IF(D45=Stand!D45,Stand!D149,Hit!D149)</f>
        <v>-0.78789092338230082</v>
      </c>
      <c r="E149">
        <f>IF(E45=Stand!E45,Stand!E149,Hit!E149)</f>
        <v>-0.78789092338230082</v>
      </c>
      <c r="F149">
        <f>IF(F45=Stand!F45,Stand!F149,Hit!F149)</f>
        <v>-0.78789092338230082</v>
      </c>
      <c r="G149">
        <f>IF(G45=Stand!G45,Stand!G149,Hit!G149)</f>
        <v>-0.78789092338230082</v>
      </c>
      <c r="H149">
        <f>IF(H45=Stand!H45,Stand!H149,Hit!H149)</f>
        <v>-0.62773547874408275</v>
      </c>
      <c r="I149">
        <f>IF(I45=Stand!I45,Stand!I149,Hit!I149)</f>
        <v>-0.65227026144673639</v>
      </c>
      <c r="J149">
        <f>IF(J45=Stand!J45,Stand!J149,Hit!J149)</f>
        <v>-0.68104782486550219</v>
      </c>
      <c r="K149">
        <f>IF(K45=Stand!K45,Stand!K149,Hit!K149)</f>
        <v>-0.71510423814138879</v>
      </c>
    </row>
    <row r="150" spans="1:11" x14ac:dyDescent="0.25">
      <c r="A150">
        <v>25</v>
      </c>
      <c r="B150">
        <f>IF(B46=Stand!B46,Stand!B150,Hit!B150)</f>
        <v>-0.75578547936041274</v>
      </c>
      <c r="C150">
        <f>IF(C46=Stand!C46,Stand!C150,Hit!C150)</f>
        <v>-0.78789092338230082</v>
      </c>
      <c r="D150">
        <f>IF(D46=Stand!D46,Stand!D150,Hit!D150)</f>
        <v>-0.78789092338230082</v>
      </c>
      <c r="E150">
        <f>IF(E46=Stand!E46,Stand!E150,Hit!E150)</f>
        <v>-0.78789092338230082</v>
      </c>
      <c r="F150">
        <f>IF(F46=Stand!F46,Stand!F150,Hit!F150)</f>
        <v>-0.78789092338230082</v>
      </c>
      <c r="G150">
        <f>IF(G46=Stand!G46,Stand!G150,Hit!G150)</f>
        <v>-0.78789092338230082</v>
      </c>
      <c r="H150">
        <f>IF(H46=Stand!H46,Stand!H150,Hit!H150)</f>
        <v>-0.65432580169093391</v>
      </c>
      <c r="I150">
        <f>IF(I46=Stand!I46,Stand!I150,Hit!I150)</f>
        <v>-0.67710809991482657</v>
      </c>
      <c r="J150">
        <f>IF(J46=Stand!J46,Stand!J150,Hit!J150)</f>
        <v>-0.70383012308939485</v>
      </c>
      <c r="K150">
        <f>IF(K46=Stand!K46,Stand!K150,Hit!K150)</f>
        <v>-0.73545393541700388</v>
      </c>
    </row>
    <row r="151" spans="1:11" x14ac:dyDescent="0.25">
      <c r="A151">
        <v>26</v>
      </c>
      <c r="B151">
        <f>IF(B47=Stand!B47,Stand!B151,Hit!B151)</f>
        <v>-0.78789092338230082</v>
      </c>
      <c r="C151">
        <f>IF(C47=Stand!C47,Stand!C151,Hit!C151)</f>
        <v>-0.78789092338230082</v>
      </c>
      <c r="D151">
        <f>IF(D47=Stand!D47,Stand!D151,Hit!D151)</f>
        <v>-0.78789092338230082</v>
      </c>
      <c r="E151">
        <f>IF(E47=Stand!E47,Stand!E151,Hit!E151)</f>
        <v>-0.78789092338230082</v>
      </c>
      <c r="F151">
        <f>IF(F47=Stand!F47,Stand!F151,Hit!F151)</f>
        <v>-0.78789092338230082</v>
      </c>
      <c r="G151">
        <f>IF(G47=Stand!G47,Stand!G151,Hit!G151)</f>
        <v>-0.78789092338230082</v>
      </c>
      <c r="H151">
        <f>IF(H47=Stand!H47,Stand!H151,Hit!H151)</f>
        <v>-0.67901681585586726</v>
      </c>
      <c r="I151">
        <f>IF(I47=Stand!I47,Stand!I151,Hit!I151)</f>
        <v>-0.70017180706376769</v>
      </c>
      <c r="J151">
        <f>IF(J47=Stand!J47,Stand!J151,Hit!J151)</f>
        <v>-0.72498511429729517</v>
      </c>
      <c r="K151">
        <f>IF(K47=Stand!K47,Stand!K151,Hit!K151)</f>
        <v>-0.75435008288721794</v>
      </c>
    </row>
    <row r="152" spans="1:11" x14ac:dyDescent="0.25">
      <c r="A152">
        <v>27</v>
      </c>
      <c r="B152">
        <f>IF(B48=Stand!B48,Stand!B152,Hit!B152)</f>
        <v>-0.67646658485968691</v>
      </c>
      <c r="C152">
        <f>IF(C48=Stand!C48,Stand!C152,Hit!C152)</f>
        <v>-0.50658272407690341</v>
      </c>
      <c r="D152">
        <f>IF(D48=Stand!D48,Stand!D152,Hit!D152)</f>
        <v>-0.49109112680671685</v>
      </c>
      <c r="E152">
        <f>IF(E48=Stand!E48,Stand!E152,Hit!E152)</f>
        <v>-0.47504181864785899</v>
      </c>
      <c r="F152">
        <f>IF(F48=Stand!F48,Stand!F152,Hit!F152)</f>
        <v>-0.46134504514718699</v>
      </c>
      <c r="G152">
        <f>IF(G48=Stand!G48,Stand!G152,Hit!G152)</f>
        <v>-0.41141133141165598</v>
      </c>
      <c r="H152">
        <f>IF(H48=Stand!H48,Stand!H152,Hit!H152)</f>
        <v>-0.36912139784422809</v>
      </c>
      <c r="I152">
        <f>IF(I48=Stand!I48,Stand!I152,Hit!I152)</f>
        <v>-0.62669221329963865</v>
      </c>
      <c r="J152">
        <f>IF(J48=Stand!J48,Stand!J152,Hit!J152)</f>
        <v>-0.65157939907966278</v>
      </c>
      <c r="K152">
        <f>IF(K48=Stand!K48,Stand!K152,Hit!K152)</f>
        <v>-0.6764665848596868</v>
      </c>
    </row>
    <row r="153" spans="1:11" x14ac:dyDescent="0.25">
      <c r="A153">
        <v>28</v>
      </c>
      <c r="B153">
        <f>IF(B49=Stand!B49,Stand!B153,Hit!B153)</f>
        <v>-0.56504224633707278</v>
      </c>
      <c r="C153">
        <f>IF(C49=Stand!C49,Stand!C153,Hit!C153)</f>
        <v>-0.37167537370220893</v>
      </c>
      <c r="D153">
        <f>IF(D49=Stand!D49,Stand!D153,Hit!D153)</f>
        <v>-0.36060880035197201</v>
      </c>
      <c r="E153">
        <f>IF(E49=Stand!E49,Stand!E153,Hit!E153)</f>
        <v>-0.34910374415465584</v>
      </c>
      <c r="F153">
        <f>IF(F49=Stand!F49,Stand!F153,Hit!F153)</f>
        <v>-0.33909375987663615</v>
      </c>
      <c r="G153">
        <f>IF(G49=Stand!G49,Stand!G153,Hit!G153)</f>
        <v>-0.30514475254144569</v>
      </c>
      <c r="H153">
        <f>IF(H49=Stand!H49,Stand!H153,Hit!H153)</f>
        <v>-0.23132443481922021</v>
      </c>
      <c r="I153">
        <f>IF(I49=Stand!I49,Stand!I153,Hit!I153)</f>
        <v>-0.26735643808123788</v>
      </c>
      <c r="J153">
        <f>IF(J49=Stand!J49,Stand!J153,Hit!J153)</f>
        <v>-0.53158395759377075</v>
      </c>
      <c r="K153">
        <f>IF(K49=Stand!K49,Stand!K153,Hit!K153)</f>
        <v>-0.56504224633707278</v>
      </c>
    </row>
    <row r="154" spans="1:11" x14ac:dyDescent="0.25">
      <c r="A154">
        <v>29</v>
      </c>
      <c r="B154">
        <f>IF(B50=Stand!B50,Stand!B154,Hit!B154)</f>
        <v>-0.45361790781445882</v>
      </c>
      <c r="C154">
        <f>IF(C50=Stand!C50,Stand!C154,Hit!C154)</f>
        <v>-0.24201994027720117</v>
      </c>
      <c r="D154">
        <f>IF(D50=Stand!D50,Stand!D154,Hit!D154)</f>
        <v>-0.23502826305026803</v>
      </c>
      <c r="E154">
        <f>IF(E50=Stand!E50,Stand!E154,Hit!E154)</f>
        <v>-0.22771733101784777</v>
      </c>
      <c r="F154">
        <f>IF(F50=Stand!F50,Stand!F154,Hit!F154)</f>
        <v>-0.22139413596248042</v>
      </c>
      <c r="G154">
        <f>IF(G50=Stand!G50,Stand!G154,Hit!G154)</f>
        <v>-0.19887817367123536</v>
      </c>
      <c r="H154">
        <f>IF(H50=Stand!H50,Stand!H154,Hit!H154)</f>
        <v>-0.15269906942734846</v>
      </c>
      <c r="I154">
        <f>IF(I50=Stand!I50,Stand!I154,Hit!I154)</f>
        <v>-0.13878989363206784</v>
      </c>
      <c r="J154">
        <f>IF(J50=Stand!J50,Stand!J154,Hit!J154)</f>
        <v>-0.18081928533864794</v>
      </c>
      <c r="K154">
        <f>IF(K50=Stand!K50,Stand!K154,Hit!K154)</f>
        <v>-0.45361790781445882</v>
      </c>
    </row>
    <row r="155" spans="1:11" x14ac:dyDescent="0.25">
      <c r="A155">
        <v>30</v>
      </c>
      <c r="B155">
        <f>IF(B51=Stand!B51,Stand!B155,Hit!B155)</f>
        <v>-0.3421935692918448</v>
      </c>
      <c r="C155">
        <f>IF(C51=Stand!C51,Stand!C155,Hit!C155)</f>
        <v>-0.11799348450596005</v>
      </c>
      <c r="D155">
        <f>IF(D51=Stand!D51,Stand!D155,Hit!D155)</f>
        <v>-0.11469964269825067</v>
      </c>
      <c r="E155">
        <f>IF(E51=Stand!E51,Stand!E155,Hit!E155)</f>
        <v>-0.11123270703408057</v>
      </c>
      <c r="F155">
        <f>IF(F51=Stand!F51,Stand!F155,Hit!F155)</f>
        <v>-0.10824617340471979</v>
      </c>
      <c r="G155">
        <f>IF(G51=Stand!G51,Stand!G155,Hit!G155)</f>
        <v>-9.7163256157420136E-2</v>
      </c>
      <c r="H155">
        <f>IF(H51=Stand!H51,Stand!H155,Hit!H155)</f>
        <v>-7.4073704035476681E-2</v>
      </c>
      <c r="I155">
        <f>IF(I51=Stand!I51,Stand!I155,Hit!I155)</f>
        <v>-6.939494681603392E-2</v>
      </c>
      <c r="J155">
        <f>IF(J51=Stand!J51,Stand!J155,Hit!J155)</f>
        <v>-6.0823843852755924E-2</v>
      </c>
      <c r="K155">
        <f>IF(K51=Stand!K51,Stand!K155,Hit!K155)</f>
        <v>-0.11142433852261402</v>
      </c>
    </row>
    <row r="156" spans="1:11" x14ac:dyDescent="0.25">
      <c r="A156">
        <v>31</v>
      </c>
      <c r="B156">
        <f>IF(B52=Stand!B52,Stand!B156,Hit!B156)</f>
        <v>0</v>
      </c>
      <c r="C156">
        <f>IF(C52=Stand!C52,Stand!C156,Hit!C156)</f>
        <v>0</v>
      </c>
      <c r="D156">
        <f>IF(D52=Stand!D52,Stand!D156,Hit!D156)</f>
        <v>0</v>
      </c>
      <c r="E156">
        <f>IF(E52=Stand!E52,Stand!E156,Hit!E156)</f>
        <v>0</v>
      </c>
      <c r="F156">
        <f>IF(F52=Stand!F52,Stand!F156,Hit!F156)</f>
        <v>0</v>
      </c>
      <c r="G156">
        <f>IF(G52=Stand!G52,Stand!G156,Hit!G156)</f>
        <v>0</v>
      </c>
      <c r="H156">
        <f>IF(H52=Stand!H52,Stand!H156,Hit!H156)</f>
        <v>0</v>
      </c>
      <c r="I156">
        <f>IF(I52=Stand!I52,Stand!I156,Hit!I156)</f>
        <v>0</v>
      </c>
      <c r="J156">
        <f>IF(J52=Stand!J52,Stand!J156,Hit!J156)</f>
        <v>0</v>
      </c>
      <c r="K156">
        <f>IF(K52=Stand!K52,Stand!K156,Hit!K156)</f>
        <v>0</v>
      </c>
    </row>
  </sheetData>
  <sheetProtection sheet="1" objects="1" scenarios="1"/>
  <mergeCells count="3">
    <mergeCell ref="A53:K53"/>
    <mergeCell ref="A105:K105"/>
    <mergeCell ref="A1:X1"/>
  </mergeCells>
  <phoneticPr fontId="16" type="noConversion"/>
  <conditionalFormatting sqref="O3:X30">
    <cfRule type="containsText" dxfId="366" priority="5" operator="containsText" text="S">
      <formula>NOT(ISERROR(SEARCH("S",O3)))</formula>
    </cfRule>
    <cfRule type="containsText" dxfId="365" priority="6" operator="containsText" text="H">
      <formula>NOT(ISERROR(SEARCH("H",O3)))</formula>
    </cfRule>
  </conditionalFormatting>
  <conditionalFormatting sqref="O33:X52">
    <cfRule type="containsText" dxfId="364" priority="3" operator="containsText" text="S">
      <formula>NOT(ISERROR(SEARCH("S",O33)))</formula>
    </cfRule>
    <cfRule type="containsText" dxfId="363" priority="4" operator="containsText" text="H">
      <formula>NOT(ISERROR(SEARCH("H",O33)))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U156"/>
  <sheetViews>
    <sheetView workbookViewId="0">
      <selection activeCell="A2" sqref="A2"/>
    </sheetView>
  </sheetViews>
  <sheetFormatPr defaultColWidth="8.75" defaultRowHeight="15.75" x14ac:dyDescent="0.25"/>
  <sheetData>
    <row r="1" spans="1:21" ht="26.25" x14ac:dyDescent="0.4">
      <c r="A1" s="527" t="s">
        <v>295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</row>
    <row r="2" spans="1:21" x14ac:dyDescent="0.2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4</v>
      </c>
      <c r="B3">
        <f>IF(Rules!$B$7=Rules!$D$7,2*(SUM(Stand!B36*Inittialize!$F$3,Stand!B5*Inittialize!$F$4,Stand!B6*Inittialize!$F$5,Stand!B7*Inittialize!$F$6,Stand!B8*Inittialize!$F$7,Stand!B9*Inittialize!$F$8,Stand!B10*Inittialize!$F$9,Stand!B11*Inittialize!$F$10,Stand!B12*Inittialize!$F$11,Stand!B13*Inittialize!$F$12)),HS!B3)</f>
        <v>-1.1515636935292033</v>
      </c>
      <c r="C3">
        <f>IF(Rules!$B$7=Rules!$D$7,2*(SUM(Stand!C36*Inittialize!$F$3,Stand!C5*Inittialize!$F$4,Stand!C6*Inittialize!$F$5,Stand!C7*Inittialize!$F$6,Stand!C8*Inittialize!$F$7,Stand!C9*Inittialize!$F$8,Stand!C10*Inittialize!$F$9,Stand!C11*Inittialize!$F$10,Stand!C12*Inittialize!$F$11,Stand!C13*Inittialize!$F$12)),HS!C3)</f>
        <v>-0.58556745441855473</v>
      </c>
      <c r="D3">
        <f>IF(Rules!$B$7=Rules!$D$7,2*(SUM(Stand!D36*Inittialize!$F$3,Stand!D5*Inittialize!$F$4,Stand!D6*Inittialize!$F$5,Stand!D7*Inittialize!$F$6,Stand!D8*Inittialize!$F$7,Stand!D9*Inittialize!$F$8,Stand!D10*Inittialize!$F$9,Stand!D11*Inittialize!$F$10,Stand!D12*Inittialize!$F$11,Stand!D13*Inittialize!$F$12)),HS!D3)</f>
        <v>-0.5045004584714271</v>
      </c>
      <c r="E3">
        <f>IF(Rules!$B$7=Rules!$D$7,2*(SUM(Stand!E36*Inittialize!$F$3,Stand!E5*Inittialize!$F$4,Stand!E6*Inittialize!$F$5,Stand!E7*Inittialize!$F$6,Stand!E8*Inittialize!$F$7,Stand!E9*Inittialize!$F$8,Stand!E10*Inittialize!$F$9,Stand!E11*Inittialize!$F$10,Stand!E12*Inittialize!$F$11,Stand!E13*Inittialize!$F$12)),HS!E3)</f>
        <v>-0.42212621798982886</v>
      </c>
      <c r="F3">
        <f>IF(OR(Rules!$B26=Rules!D26,Rules!$B$7=Rules!$D$7),2*(SUM(Stand!F36*Inittialize!$F$3,Stand!F5*Inittialize!$F$4,Stand!F6*Inittialize!$F$5,Stand!F7*Inittialize!$F$6,Stand!F8*Inittialize!$F$7,Stand!F9*Inittialize!$F$8,Stand!F10*Inittialize!$F$9,Stand!F11*Inittialize!$F$10,Stand!F12*Inittialize!$F$11,Stand!F13*Inittialize!$F$12)),HS!F3)</f>
        <v>-0.33438532167095097</v>
      </c>
      <c r="G3">
        <f>IF(OR(Rules!$B26=Rules!D26,Rules!$B$7=Rules!$D$7),2*(SUM(Stand!G36*Inittialize!$F$3,Stand!G5*Inittialize!$F$4,Stand!G6*Inittialize!$F$5,Stand!G7*Inittialize!$F$6,Stand!G8*Inittialize!$F$7,Stand!G9*Inittialize!$F$8,Stand!G10*Inittialize!$F$9,Stand!G11*Inittialize!$F$10,Stand!G12*Inittialize!$F$11,Stand!G13*Inittialize!$F$12)),HS!G3)</f>
        <v>-0.30739803166000912</v>
      </c>
      <c r="H3">
        <f>IF(Rules!$B$7=Rules!$D$7,2*(SUM(Stand!H36*Inittialize!$F$3,Stand!H5*Inittialize!$F$4,Stand!H6*Inittialize!$F$5,Stand!H7*Inittialize!$F$6,Stand!H8*Inittialize!$F$7,Stand!H9*Inittialize!$F$8,Stand!H10*Inittialize!$F$9,Stand!H11*Inittialize!$F$10,Stand!H12*Inittialize!$F$11,Stand!H13*Inittialize!$F$12)),HS!H3)</f>
        <v>-0.95075036655386702</v>
      </c>
      <c r="I3">
        <f>IF(Rules!$B$7=Rules!$D$7,2*(SUM(Stand!I36*Inittialize!$F$3,Stand!I5*Inittialize!$F$4,Stand!I6*Inittialize!$F$5,Stand!I7*Inittialize!$F$6,Stand!I8*Inittialize!$F$7,Stand!I9*Inittialize!$F$8,Stand!I10*Inittialize!$F$9,Stand!I11*Inittialize!$F$10,Stand!I12*Inittialize!$F$11,Stand!I13*Inittialize!$F$12)),HS!I3)</f>
        <v>-1.0210350309952347</v>
      </c>
      <c r="J3">
        <f>IF(Rules!$B$7=Rules!$D$7,2*(SUM(Stand!J36*Inittialize!$F$3,Stand!J5*Inittialize!$F$4,Stand!J6*Inittialize!$F$5,Stand!J7*Inittialize!$F$6,Stand!J8*Inittialize!$F$7,Stand!J9*Inittialize!$F$8,Stand!J10*Inittialize!$F$9,Stand!J11*Inittialize!$F$10,Stand!J12*Inittialize!$F$11,Stand!J13*Inittialize!$F$12)),HS!J3)</f>
        <v>-1.086299362262219</v>
      </c>
      <c r="K3">
        <f>IF(Rules!$B$7=Rules!$D$7,2*(SUM(Stand!K36*Inittialize!$F$3,Stand!K5*Inittialize!$F$4,Stand!K6*Inittialize!$F$5,Stand!K7*Inittialize!$F$6,Stand!K8*Inittialize!$F$7,Stand!K9*Inittialize!$F$8,Stand!K10*Inittialize!$F$9,Stand!K11*Inittialize!$F$10,Stand!K12*Inittialize!$F$11,Stand!K13*Inittialize!$F$12)),HS!K3)</f>
        <v>-1.1515636935292033</v>
      </c>
    </row>
    <row r="4" spans="1:21" x14ac:dyDescent="0.25">
      <c r="A4">
        <v>5</v>
      </c>
      <c r="B4">
        <f>IF(Rules!$B$7=Rules!$D$7,2*(SUM(Stand!B37*Inittialize!$F$3,Stand!B6*Inittialize!$F$4,Stand!B7*Inittialize!$F$5,Stand!B8*Inittialize!$F$6,Stand!B9*Inittialize!$F$7,Stand!B10*Inittialize!$F$8,Stand!B11*Inittialize!$F$9,Stand!B12*Inittialize!$F$10,Stand!B13*Inittialize!$F$11,Stand!B14*Inittialize!$F$12)),HS!B4)</f>
        <v>-1.1515636935292033</v>
      </c>
      <c r="C4">
        <f>IF(Rules!$B$7=Rules!$D$7,2*(SUM(Stand!C37*Inittialize!$F$3,Stand!C6*Inittialize!$F$4,Stand!C7*Inittialize!$F$5,Stand!C8*Inittialize!$F$6,Stand!C9*Inittialize!$F$7,Stand!C10*Inittialize!$F$8,Stand!C11*Inittialize!$F$9,Stand!C12*Inittialize!$F$10,Stand!C13*Inittialize!$F$11,Stand!C14*Inittialize!$F$12)),HS!C4)</f>
        <v>-0.58556745441855473</v>
      </c>
      <c r="D4">
        <f>IF(Rules!$B$7=Rules!$D$7,2*(SUM(Stand!D37*Inittialize!$F$3,Stand!D6*Inittialize!$F$4,Stand!D7*Inittialize!$F$5,Stand!D8*Inittialize!$F$6,Stand!D9*Inittialize!$F$7,Stand!D10*Inittialize!$F$8,Stand!D11*Inittialize!$F$9,Stand!D12*Inittialize!$F$10,Stand!D13*Inittialize!$F$11,Stand!D14*Inittialize!$F$12)),HS!D4)</f>
        <v>-0.5045004584714271</v>
      </c>
      <c r="E4">
        <f>IF(Rules!$B$7=Rules!$D$7,2*(SUM(Stand!E37*Inittialize!$F$3,Stand!E6*Inittialize!$F$4,Stand!E7*Inittialize!$F$5,Stand!E8*Inittialize!$F$6,Stand!E9*Inittialize!$F$7,Stand!E10*Inittialize!$F$8,Stand!E11*Inittialize!$F$9,Stand!E12*Inittialize!$F$10,Stand!E13*Inittialize!$F$11,Stand!E14*Inittialize!$F$12)),HS!E4)</f>
        <v>-0.42212621798982886</v>
      </c>
      <c r="F4">
        <f>IF(OR(Rules!$B26=Rules!D26,Rules!$B$7=Rules!$D$7),2*(SUM(Stand!F37*Inittialize!$F$3,Stand!F6*Inittialize!$F$4,Stand!F7*Inittialize!$F$5,Stand!F8*Inittialize!$F$6,Stand!F9*Inittialize!$F$7,Stand!F10*Inittialize!$F$8,Stand!F11*Inittialize!$F$9,Stand!F12*Inittialize!$F$10,Stand!F13*Inittialize!$F$11,Stand!F14*Inittialize!$F$12)),HS!F4)</f>
        <v>-0.33438532167095097</v>
      </c>
      <c r="G4">
        <f>IF(OR(Rules!$B26=Rules!D26,Rules!$B$7=Rules!$D$7),2*(SUM(Stand!G37*Inittialize!$F$3,Stand!G6*Inittialize!$F$4,Stand!G7*Inittialize!$F$5,Stand!G8*Inittialize!$F$6,Stand!G9*Inittialize!$F$7,Stand!G10*Inittialize!$F$8,Stand!G11*Inittialize!$F$9,Stand!G12*Inittialize!$F$10,Stand!G13*Inittialize!$F$11,Stand!G14*Inittialize!$F$12)),HS!G4)</f>
        <v>-0.30739803166000912</v>
      </c>
      <c r="H4">
        <f>IF(Rules!$B$7=Rules!$D$7,2*(SUM(Stand!H37*Inittialize!$F$3,Stand!H6*Inittialize!$F$4,Stand!H7*Inittialize!$F$5,Stand!H8*Inittialize!$F$6,Stand!H9*Inittialize!$F$7,Stand!H10*Inittialize!$F$8,Stand!H11*Inittialize!$F$9,Stand!H12*Inittialize!$F$10,Stand!H13*Inittialize!$F$11,Stand!H14*Inittialize!$F$12)),HS!H4)</f>
        <v>-0.95075036655386702</v>
      </c>
      <c r="I4">
        <f>IF(Rules!$B$7=Rules!$D$7,2*(SUM(Stand!I37*Inittialize!$F$3,Stand!I6*Inittialize!$F$4,Stand!I7*Inittialize!$F$5,Stand!I8*Inittialize!$F$6,Stand!I9*Inittialize!$F$7,Stand!I10*Inittialize!$F$8,Stand!I11*Inittialize!$F$9,Stand!I12*Inittialize!$F$10,Stand!I13*Inittialize!$F$11,Stand!I14*Inittialize!$F$12)),HS!I4)</f>
        <v>-1.0210350309952347</v>
      </c>
      <c r="J4">
        <f>IF(Rules!$B$7=Rules!$D$7,2*(SUM(Stand!J37*Inittialize!$F$3,Stand!J6*Inittialize!$F$4,Stand!J7*Inittialize!$F$5,Stand!J8*Inittialize!$F$6,Stand!J9*Inittialize!$F$7,Stand!J10*Inittialize!$F$8,Stand!J11*Inittialize!$F$9,Stand!J12*Inittialize!$F$10,Stand!J13*Inittialize!$F$11,Stand!J14*Inittialize!$F$12)),HS!J4)</f>
        <v>-1.086299362262219</v>
      </c>
      <c r="K4">
        <f>IF(Rules!$B$7=Rules!$D$7,2*(SUM(Stand!K37*Inittialize!$F$3,Stand!K6*Inittialize!$F$4,Stand!K7*Inittialize!$F$5,Stand!K8*Inittialize!$F$6,Stand!K9*Inittialize!$F$7,Stand!K10*Inittialize!$F$8,Stand!K11*Inittialize!$F$9,Stand!K12*Inittialize!$F$10,Stand!K13*Inittialize!$F$11,Stand!K14*Inittialize!$F$12)),HS!K4)</f>
        <v>-1.1515636935292033</v>
      </c>
    </row>
    <row r="5" spans="1:21" x14ac:dyDescent="0.25">
      <c r="A5">
        <v>6</v>
      </c>
      <c r="B5">
        <f>IF(Rules!$B$7=Rules!$D$7,2*(SUM(Stand!B38*Inittialize!$F$3,Stand!B7*Inittialize!$F$4,Stand!B8*Inittialize!$F$5,Stand!B9*Inittialize!$F$6,Stand!B10*Inittialize!$F$7,Stand!B11*Inittialize!$F$8,Stand!B12*Inittialize!$F$9,Stand!B13*Inittialize!$F$10,Stand!B14*Inittialize!$F$11,Stand!B15*Inittialize!$F$12)),HS!B5)</f>
        <v>-1.1344214876026473</v>
      </c>
      <c r="C5">
        <f>IF(Rules!$B$7=Rules!$D$7,2*(SUM(Stand!C38*Inittialize!$F$3,Stand!C7*Inittialize!$F$4,Stand!C8*Inittialize!$F$5,Stand!C9*Inittialize!$F$6,Stand!C10*Inittialize!$F$7,Stand!C11*Inittialize!$F$8,Stand!C12*Inittialize!$F$9,Stand!C13*Inittialize!$F$10,Stand!C14*Inittialize!$F$11,Stand!C15*Inittialize!$F$12)),HS!C5)</f>
        <v>-0.56405835602967236</v>
      </c>
      <c r="D5">
        <f>IF(Rules!$B$7=Rules!$D$7,2*(SUM(Stand!D38*Inittialize!$F$3,Stand!D7*Inittialize!$F$4,Stand!D8*Inittialize!$F$5,Stand!D9*Inittialize!$F$6,Stand!D10*Inittialize!$F$7,Stand!D11*Inittialize!$F$8,Stand!D12*Inittialize!$F$9,Stand!D13*Inittialize!$F$10,Stand!D14*Inittialize!$F$11,Stand!D15*Inittialize!$F$12)),HS!D5)</f>
        <v>-0.4837259988081748</v>
      </c>
      <c r="E5">
        <f>IF(Rules!$B$7=Rules!$D$7,2*(SUM(Stand!E38*Inittialize!$F$3,Stand!E7*Inittialize!$F$4,Stand!E8*Inittialize!$F$5,Stand!E9*Inittialize!$F$6,Stand!E10*Inittialize!$F$7,Stand!E11*Inittialize!$F$8,Stand!E12*Inittialize!$F$9,Stand!E13*Inittialize!$F$10,Stand!E14*Inittialize!$F$11,Stand!E15*Inittialize!$F$12)),HS!E5)</f>
        <v>-0.40205087401296746</v>
      </c>
      <c r="F5">
        <f>IF(OR(Rules!$B26=Rules!D26,Rules!$B$7=Rules!$D$7),2*(SUM(Stand!F38*Inittialize!$F$3,Stand!F7*Inittialize!$F$4,Stand!F8*Inittialize!$F$5,Stand!F9*Inittialize!$F$6,Stand!F10*Inittialize!$F$7,Stand!F11*Inittialize!$F$8,Stand!F12*Inittialize!$F$9,Stand!F13*Inittialize!$F$10,Stand!F14*Inittialize!$F$11,Stand!F15*Inittialize!$F$12)),HS!F5)</f>
        <v>-0.31557743162932772</v>
      </c>
      <c r="G5">
        <f>IF(OR(Rules!$B26=Rules!D26,Rules!$B$7=Rules!$D$7),2*(SUM(Stand!G38*Inittialize!$F$3,Stand!G7*Inittialize!$F$4,Stand!G8*Inittialize!$F$5,Stand!G9*Inittialize!$F$6,Stand!G10*Inittialize!$F$7,Stand!G11*Inittialize!$F$8,Stand!G12*Inittialize!$F$9,Stand!G13*Inittialize!$F$10,Stand!G14*Inittialize!$F$11,Stand!G15*Inittialize!$F$12)),HS!G5)</f>
        <v>-0.28194600450564811</v>
      </c>
      <c r="H5">
        <f>IF(Rules!$B$7=Rules!$D$7,2*(SUM(Stand!H38*Inittialize!$F$3,Stand!H7*Inittialize!$F$4,Stand!H8*Inittialize!$F$5,Stand!H9*Inittialize!$F$6,Stand!H10*Inittialize!$F$7,Stand!H11*Inittialize!$F$8,Stand!H12*Inittialize!$F$9,Stand!H13*Inittialize!$F$10,Stand!H14*Inittialize!$F$11,Stand!H15*Inittialize!$F$12)),HS!H5)</f>
        <v>-0.89404787520090723</v>
      </c>
      <c r="I5">
        <f>IF(Rules!$B$7=Rules!$D$7,2*(SUM(Stand!I38*Inittialize!$F$3,Stand!I7*Inittialize!$F$4,Stand!I8*Inittialize!$F$5,Stand!I9*Inittialize!$F$6,Stand!I10*Inittialize!$F$7,Stand!I11*Inittialize!$F$8,Stand!I12*Inittialize!$F$9,Stand!I13*Inittialize!$F$10,Stand!I14*Inittialize!$F$11,Stand!I15*Inittialize!$F$12)),HS!I5)</f>
        <v>-1.0012555626184394</v>
      </c>
      <c r="J5">
        <f>IF(Rules!$B$7=Rules!$D$7,2*(SUM(Stand!J38*Inittialize!$F$3,Stand!J7*Inittialize!$F$4,Stand!J8*Inittialize!$F$5,Stand!J9*Inittialize!$F$6,Stand!J10*Inittialize!$F$7,Stand!J11*Inittialize!$F$8,Stand!J12*Inittialize!$F$9,Stand!J13*Inittialize!$F$10,Stand!J14*Inittialize!$F$11,Stand!J15*Inittialize!$F$12)),HS!J5)</f>
        <v>-1.0678385251105433</v>
      </c>
      <c r="K5">
        <f>IF(Rules!$B$7=Rules!$D$7,2*(SUM(Stand!K38*Inittialize!$F$3,Stand!K7*Inittialize!$F$4,Stand!K8*Inittialize!$F$5,Stand!K9*Inittialize!$F$6,Stand!K10*Inittialize!$F$7,Stand!K11*Inittialize!$F$8,Stand!K12*Inittialize!$F$9,Stand!K13*Inittialize!$F$10,Stand!K14*Inittialize!$F$11,Stand!K15*Inittialize!$F$12)),HS!K5)</f>
        <v>-1.1344214876026473</v>
      </c>
    </row>
    <row r="6" spans="1:21" x14ac:dyDescent="0.25">
      <c r="A6">
        <v>7</v>
      </c>
      <c r="B6">
        <f>IF(Rules!$B$7=Rules!$D$7,2*(SUM(Stand!B39*Inittialize!$F$3,Stand!B8*Inittialize!$F$4,Stand!B9*Inittialize!$F$5,Stand!B10*Inittialize!$F$6,Stand!B11*Inittialize!$F$7,Stand!B12*Inittialize!$F$8,Stand!B13*Inittialize!$F$9,Stand!B14*Inittialize!$F$10,Stand!B15*Inittialize!$F$11,Stand!B16*Inittialize!$F$12)),HS!B6)</f>
        <v>-1.0315682520433114</v>
      </c>
      <c r="C6">
        <f>IF(Rules!$B$7=Rules!$D$7,2*(SUM(Stand!C39*Inittialize!$F$3,Stand!C8*Inittialize!$F$4,Stand!C9*Inittialize!$F$5,Stand!C10*Inittialize!$F$6,Stand!C11*Inittialize!$F$7,Stand!C12*Inittialize!$F$8,Stand!C13*Inittialize!$F$9,Stand!C14*Inittialize!$F$10,Stand!C15*Inittialize!$F$11,Stand!C16*Inittialize!$F$12)),HS!C6)</f>
        <v>-0.43575788710453839</v>
      </c>
      <c r="D6">
        <f>IF(Rules!$B$7=Rules!$D$7,2*(SUM(Stand!D39*Inittialize!$F$3,Stand!D8*Inittialize!$F$4,Stand!D9*Inittialize!$F$5,Stand!D10*Inittialize!$F$6,Stand!D11*Inittialize!$F$7,Stand!D12*Inittialize!$F$8,Stand!D13*Inittialize!$F$9,Stand!D14*Inittialize!$F$10,Stand!D15*Inittialize!$F$11,Stand!D16*Inittialize!$F$12)),HS!D6)</f>
        <v>-0.3597794964219525</v>
      </c>
      <c r="E6">
        <f>IF(Rules!$B$7=Rules!$D$7,2*(SUM(Stand!E39*Inittialize!$F$3,Stand!E8*Inittialize!$F$4,Stand!E9*Inittialize!$F$5,Stand!E10*Inittialize!$F$6,Stand!E11*Inittialize!$F$7,Stand!E12*Inittialize!$F$8,Stand!E13*Inittialize!$F$9,Stand!E14*Inittialize!$F$10,Stand!E15*Inittialize!$F$11,Stand!E16*Inittialize!$F$12)),HS!E6)</f>
        <v>-0.28229906574509145</v>
      </c>
      <c r="F6">
        <f>IF(OR(Rules!$B26=Rules!D26,Rules!$B$7=Rules!$D$7),2*(SUM(Stand!F39*Inittialize!$F$3,Stand!F8*Inittialize!$F$4,Stand!F9*Inittialize!$F$5,Stand!F10*Inittialize!$F$6,Stand!F11*Inittialize!$F$7,Stand!F12*Inittialize!$F$8,Stand!F13*Inittialize!$F$9,Stand!F14*Inittialize!$F$10,Stand!F15*Inittialize!$F$11,Stand!F16*Inittialize!$F$12)),HS!F6)</f>
        <v>-0.20273009137958847</v>
      </c>
      <c r="G6">
        <f>IF(OR(Rules!$B26=Rules!D26,Rules!$B$7=Rules!$D$7),2*(SUM(Stand!G39*Inittialize!$F$3,Stand!G8*Inittialize!$F$4,Stand!G9*Inittialize!$F$5,Stand!G10*Inittialize!$F$6,Stand!G11*Inittialize!$F$7,Stand!G12*Inittialize!$F$8,Stand!G13*Inittialize!$F$9,Stand!G14*Inittialize!$F$10,Stand!G15*Inittialize!$F$11,Stand!G16*Inittialize!$F$12)),HS!G6)</f>
        <v>-0.13833716429227241</v>
      </c>
      <c r="H6">
        <f>IF(Rules!$B$7=Rules!$D$7,2*(SUM(Stand!H39*Inittialize!$F$3,Stand!H8*Inittialize!$F$4,Stand!H9*Inittialize!$F$5,Stand!H10*Inittialize!$F$6,Stand!H11*Inittialize!$F$7,Stand!H12*Inittialize!$F$8,Stand!H13*Inittialize!$F$9,Stand!H14*Inittialize!$F$10,Stand!H15*Inittialize!$F$11,Stand!H16*Inittialize!$F$12)),HS!H6)</f>
        <v>-0.58933588566302997</v>
      </c>
      <c r="I6">
        <f>IF(Rules!$B$7=Rules!$D$7,2*(SUM(Stand!I39*Inittialize!$F$3,Stand!I8*Inittialize!$F$4,Stand!I9*Inittialize!$F$5,Stand!I10*Inittialize!$F$6,Stand!I11*Inittialize!$F$7,Stand!I12*Inittialize!$F$8,Stand!I13*Inittialize!$F$9,Stand!I14*Inittialize!$F$10,Stand!I15*Inittialize!$F$11,Stand!I16*Inittialize!$F$12)),HS!I6)</f>
        <v>-0.84707579377778541</v>
      </c>
      <c r="J6">
        <f>IF(Rules!$B$7=Rules!$D$7,2*(SUM(Stand!J39*Inittialize!$F$3,Stand!J8*Inittialize!$F$4,Stand!J9*Inittialize!$F$5,Stand!J10*Inittialize!$F$6,Stand!J11*Inittialize!$F$7,Stand!J12*Inittialize!$F$8,Stand!J13*Inittialize!$F$9,Stand!J14*Inittialize!$F$10,Stand!J15*Inittialize!$F$11,Stand!J16*Inittialize!$F$12)),HS!J6)</f>
        <v>-0.95707350220048926</v>
      </c>
      <c r="K6">
        <f>IF(Rules!$B$7=Rules!$D$7,2*(SUM(Stand!K39*Inittialize!$F$3,Stand!K8*Inittialize!$F$4,Stand!K9*Inittialize!$F$5,Stand!K10*Inittialize!$F$6,Stand!K11*Inittialize!$F$7,Stand!K12*Inittialize!$F$8,Stand!K13*Inittialize!$F$9,Stand!K14*Inittialize!$F$10,Stand!K15*Inittialize!$F$11,Stand!K16*Inittialize!$F$12)),HS!K6)</f>
        <v>-1.0315682520433112</v>
      </c>
    </row>
    <row r="7" spans="1:21" x14ac:dyDescent="0.25">
      <c r="A7">
        <v>8</v>
      </c>
      <c r="B7">
        <f>IF(Rules!$B$7=Rules!$D$7,2*(SUM(Stand!B40*Inittialize!$F$3,Stand!B9*Inittialize!$F$4,Stand!B10*Inittialize!$F$5,Stand!B11*Inittialize!$F$6,Stand!B12*Inittialize!$F$7,Stand!B13*Inittialize!$F$8,Stand!B14*Inittialize!$F$9,Stand!B15*Inittialize!$F$10,Stand!B16*Inittialize!$F$11,Stand!B17*Inittialize!$F$12)),HS!B7)</f>
        <v>-0.84300398685119515</v>
      </c>
      <c r="C7">
        <f>IF(Rules!$B$7=Rules!$D$7,2*(SUM(Stand!C40*Inittialize!$F$3,Stand!C9*Inittialize!$F$4,Stand!C10*Inittialize!$F$5,Stand!C11*Inittialize!$F$6,Stand!C12*Inittialize!$F$7,Stand!C13*Inittialize!$F$8,Stand!C14*Inittialize!$F$9,Stand!C15*Inittialize!$F$10,Stand!C16*Inittialize!$F$11,Stand!C17*Inittialize!$F$12)),HS!C7)</f>
        <v>-0.20449052049882196</v>
      </c>
      <c r="D7">
        <f>IF(Rules!$B$7=Rules!$D$7,2*(SUM(Stand!D40*Inittialize!$F$3,Stand!D9*Inittialize!$F$4,Stand!D10*Inittialize!$F$5,Stand!D11*Inittialize!$F$6,Stand!D12*Inittialize!$F$7,Stand!D13*Inittialize!$F$8,Stand!D14*Inittialize!$F$9,Stand!D15*Inittialize!$F$10,Stand!D16*Inittialize!$F$11,Stand!D17*Inittialize!$F$12)),HS!D7)</f>
        <v>-0.13621609509408666</v>
      </c>
      <c r="E7">
        <f>IF(Rules!$B$7=Rules!$D$7,2*(SUM(Stand!E40*Inittialize!$F$3,Stand!E9*Inittialize!$F$4,Stand!E10*Inittialize!$F$5,Stand!E11*Inittialize!$F$6,Stand!E12*Inittialize!$F$7,Stand!E13*Inittialize!$F$8,Stand!E14*Inittialize!$F$9,Stand!E15*Inittialize!$F$10,Stand!E16*Inittialize!$F$11,Stand!E17*Inittialize!$F$12)),HS!E7)</f>
        <v>-6.6372071152658363E-2</v>
      </c>
      <c r="F7">
        <f>IF(OR(Rules!$B26=Rules!D26,Rules!$B$7=Rules!$D$7),2*(SUM(Stand!F40*Inittialize!$F$3,Stand!F9*Inittialize!$F$4,Stand!F10*Inittialize!$F$5,Stand!F11*Inittialize!$F$6,Stand!F12*Inittialize!$F$7,Stand!F13*Inittialize!$F$8,Stand!F14*Inittialize!$F$9,Stand!F15*Inittialize!$F$10,Stand!F16*Inittialize!$F$11,Stand!F17*Inittialize!$F$12)),HS!F7)</f>
        <v>3.4564434849752718E-3</v>
      </c>
      <c r="G7">
        <f>IF(OR(Rules!$B26=Rules!D26,Rules!$B$7=Rules!$D$7),2*(SUM(Stand!G40*Inittialize!$F$3,Stand!G9*Inittialize!$F$4,Stand!G10*Inittialize!$F$5,Stand!G11*Inittialize!$F$6,Stand!G12*Inittialize!$F$7,Stand!G13*Inittialize!$F$8,Stand!G14*Inittialize!$F$9,Stand!G15*Inittialize!$F$10,Stand!G16*Inittialize!$F$11,Stand!G17*Inittialize!$F$12)),HS!G7)</f>
        <v>8.7015198128957347E-2</v>
      </c>
      <c r="H7">
        <f>IF(Rules!$B$7=Rules!$D$7,2*(SUM(Stand!H40*Inittialize!$F$3,Stand!H9*Inittialize!$F$4,Stand!H10*Inittialize!$F$5,Stand!H11*Inittialize!$F$6,Stand!H12*Inittialize!$F$7,Stand!H13*Inittialize!$F$8,Stand!H14*Inittialize!$F$9,Stand!H15*Inittialize!$F$10,Stand!H16*Inittialize!$F$11,Stand!H17*Inittialize!$F$12)),HS!H7)</f>
        <v>-0.18772955497255245</v>
      </c>
      <c r="I7">
        <f>IF(Rules!$B$7=Rules!$D$7,2*(SUM(Stand!I40*Inittialize!$F$3,Stand!I9*Inittialize!$F$4,Stand!I10*Inittialize!$F$5,Stand!I11*Inittialize!$F$6,Stand!I12*Inittialize!$F$7,Stand!I13*Inittialize!$F$8,Stand!I14*Inittialize!$F$9,Stand!I15*Inittialize!$F$10,Stand!I16*Inittialize!$F$11,Stand!I17*Inittialize!$F$12)),HS!I7)</f>
        <v>-0.45198684873362766</v>
      </c>
      <c r="J7">
        <f>IF(Rules!$B$7=Rules!$D$7,2*(SUM(Stand!J40*Inittialize!$F$3,Stand!J9*Inittialize!$F$4,Stand!J10*Inittialize!$F$5,Stand!J11*Inittialize!$F$6,Stand!J12*Inittialize!$F$7,Stand!J13*Inittialize!$F$8,Stand!J14*Inittialize!$F$9,Stand!J15*Inittialize!$F$10,Stand!J16*Inittialize!$F$11,Stand!J17*Inittialize!$F$12)),HS!J7)</f>
        <v>-0.71850133495217472</v>
      </c>
      <c r="K7">
        <f>IF(Rules!$B$7=Rules!$D$7,2*(SUM(Stand!K40*Inittialize!$F$3,Stand!K9*Inittialize!$F$4,Stand!K10*Inittialize!$F$5,Stand!K11*Inittialize!$F$6,Stand!K12*Inittialize!$F$7,Stand!K13*Inittialize!$F$8,Stand!K14*Inittialize!$F$9,Stand!K15*Inittialize!$F$10,Stand!K16*Inittialize!$F$11,Stand!K17*Inittialize!$F$12)),HS!K7)</f>
        <v>-0.84300398685119515</v>
      </c>
    </row>
    <row r="8" spans="1:21" x14ac:dyDescent="0.25">
      <c r="A8">
        <v>9</v>
      </c>
      <c r="B8">
        <f>2*(SUM(Stand!B41*Inittialize!$F$3,Stand!B10*Inittialize!$F$4,Stand!B11*Inittialize!$F$5,Stand!B12*Inittialize!$F$6,Stand!B13*Inittialize!$F$7,Stand!B14*Inittialize!$F$8,Stand!B15*Inittialize!$F$9,Stand!B16*Inittialize!$F$10,Stand!B17*Inittialize!$F$11,Stand!B18*Inittialize!$F$12))</f>
        <v>-0.62015530980596723</v>
      </c>
      <c r="C8">
        <f>2*(SUM(Stand!C41*Inittialize!$F$3,Stand!C10*Inittialize!$F$4,Stand!C11*Inittialize!$F$5,Stand!C12*Inittialize!$F$6,Stand!C13*Inittialize!$F$7,Stand!C14*Inittialize!$F$8,Stand!C15*Inittialize!$F$9,Stand!C16*Inittialize!$F$10,Stand!C17*Inittialize!$F$11,Stand!C18*Inittialize!$F$12))</f>
        <v>6.1118503166597005E-2</v>
      </c>
      <c r="D8">
        <f>2*(SUM(Stand!D41*Inittialize!$F$3,Stand!D10*Inittialize!$F$4,Stand!D11*Inittialize!$F$5,Stand!D12*Inittialize!$F$6,Stand!D13*Inittialize!$F$7,Stand!D14*Inittialize!$F$8,Stand!D15*Inittialize!$F$9,Stand!D16*Inittialize!$F$10,Stand!D17*Inittialize!$F$11,Stand!D18*Inittialize!$F$12))</f>
        <v>0.12081635332999674</v>
      </c>
      <c r="E8">
        <f>2*(SUM(Stand!E41*Inittialize!$F$3,Stand!E10*Inittialize!$F$4,Stand!E11*Inittialize!$F$5,Stand!E12*Inittialize!$F$6,Stand!E13*Inittialize!$F$7,Stand!E14*Inittialize!$F$8,Stand!E15*Inittialize!$F$9,Stand!E16*Inittialize!$F$10,Stand!E17*Inittialize!$F$11,Stand!E18*Inittialize!$F$12))</f>
        <v>0.18194893405242163</v>
      </c>
      <c r="F8">
        <f>2*(SUM(Stand!F41*Inittialize!$F$3,Stand!F10*Inittialize!$F$4,Stand!F11*Inittialize!$F$5,Stand!F12*Inittialize!$F$6,Stand!F13*Inittialize!$F$7,Stand!F14*Inittialize!$F$8,Stand!F15*Inittialize!$F$9,Stand!F16*Inittialize!$F$10,Stand!F17*Inittialize!$F$11,Stand!F18*Inittialize!$F$12))</f>
        <v>0.2430572248730361</v>
      </c>
      <c r="G8">
        <f>2*(SUM(Stand!G41*Inittialize!$F$3,Stand!G10*Inittialize!$F$4,Stand!G11*Inittialize!$F$5,Stand!G12*Inittialize!$F$6,Stand!G13*Inittialize!$F$7,Stand!G14*Inittialize!$F$8,Stand!G15*Inittialize!$F$9,Stand!G16*Inittialize!$F$10,Stand!G17*Inittialize!$F$11,Stand!G18*Inittialize!$F$12))</f>
        <v>0.31705474570166675</v>
      </c>
      <c r="H8">
        <f>2*(SUM(Stand!H41*Inittialize!$F$3,Stand!H10*Inittialize!$F$4,Stand!H11*Inittialize!$F$5,Stand!H12*Inittialize!$F$6,Stand!H13*Inittialize!$F$7,Stand!H14*Inittialize!$F$8,Stand!H15*Inittialize!$F$9,Stand!H16*Inittialize!$F$10,Stand!H17*Inittialize!$F$11,Stand!H18*Inittialize!$F$12))</f>
        <v>0.10425035196048565</v>
      </c>
      <c r="I8">
        <f>2*(SUM(Stand!I41*Inittialize!$F$3,Stand!I10*Inittialize!$F$4,Stand!I11*Inittialize!$F$5,Stand!I12*Inittialize!$F$6,Stand!I13*Inittialize!$F$7,Stand!I14*Inittialize!$F$8,Stand!I15*Inittialize!$F$9,Stand!I16*Inittialize!$F$10,Stand!I17*Inittialize!$F$11,Stand!I18*Inittialize!$F$12))</f>
        <v>-2.6442289648669515E-2</v>
      </c>
      <c r="J8">
        <f>2*(SUM(Stand!J41*Inittialize!$F$3,Stand!J10*Inittialize!$F$4,Stand!J11*Inittialize!$F$5,Stand!J12*Inittialize!$F$6,Stand!J13*Inittialize!$F$7,Stand!J14*Inittialize!$F$8,Stand!J15*Inittialize!$F$9,Stand!J16*Inittialize!$F$10,Stand!J17*Inittialize!$F$11,Stand!J18*Inittialize!$F$12))</f>
        <v>-0.30099565908098247</v>
      </c>
      <c r="K8">
        <f>2*(SUM(Stand!K41*Inittialize!$F$3,Stand!K10*Inittialize!$F$4,Stand!K11*Inittialize!$F$5,Stand!K12*Inittialize!$F$6,Stand!K13*Inittialize!$F$7,Stand!K14*Inittialize!$F$8,Stand!K15*Inittialize!$F$9,Stand!K16*Inittialize!$F$10,Stand!K17*Inittialize!$F$11,Stand!K18*Inittialize!$F$12))</f>
        <v>-0.58465235122608561</v>
      </c>
    </row>
    <row r="9" spans="1:21" x14ac:dyDescent="0.25">
      <c r="A9">
        <v>10</v>
      </c>
      <c r="B9">
        <f>2*(SUM(Stand!B42*Inittialize!$F$3,Stand!B11*Inittialize!$F$4,Stand!B12*Inittialize!$F$5,Stand!B13*Inittialize!$F$6,Stand!B14*Inittialize!$F$7,Stand!B15*Inittialize!$F$8,Stand!B16*Inittialize!$F$9,Stand!B17*Inittialize!$F$10,Stand!B18*Inittialize!$F$11,Stand!B19*Inittialize!$F$12))</f>
        <v>-0.32751926232774553</v>
      </c>
      <c r="C9">
        <f>2*(SUM(Stand!C42*Inittialize!$F$3,Stand!C11*Inittialize!$F$4,Stand!C12*Inittialize!$F$5,Stand!C13*Inittialize!$F$6,Stand!C14*Inittialize!$F$7,Stand!C15*Inittialize!$F$8,Stand!C16*Inittialize!$F$9,Stand!C17*Inittialize!$F$10,Stand!C18*Inittialize!$F$11,Stand!C19*Inittialize!$F$12))</f>
        <v>0.35893941244229921</v>
      </c>
      <c r="D9">
        <f>2*(SUM(Stand!D42*Inittialize!$F$3,Stand!D11*Inittialize!$F$4,Stand!D12*Inittialize!$F$5,Stand!D13*Inittialize!$F$6,Stand!D14*Inittialize!$F$7,Stand!D15*Inittialize!$F$8,Stand!D16*Inittialize!$F$9,Stand!D17*Inittialize!$F$10,Stand!D18*Inittialize!$F$11,Stand!D19*Inittialize!$F$12))</f>
        <v>0.40932067017593943</v>
      </c>
      <c r="E9">
        <f>2*(SUM(Stand!E42*Inittialize!$F$3,Stand!E11*Inittialize!$F$4,Stand!E12*Inittialize!$F$5,Stand!E13*Inittialize!$F$6,Stand!E14*Inittialize!$F$7,Stand!E15*Inittialize!$F$8,Stand!E16*Inittialize!$F$9,Stand!E17*Inittialize!$F$10,Stand!E18*Inittialize!$F$11,Stand!E19*Inittialize!$F$12))</f>
        <v>0.46094024379435394</v>
      </c>
      <c r="F9">
        <f>2*(SUM(Stand!F42*Inittialize!$F$3,Stand!F11*Inittialize!$F$4,Stand!F12*Inittialize!$F$5,Stand!F13*Inittialize!$F$6,Stand!F14*Inittialize!$F$7,Stand!F15*Inittialize!$F$8,Stand!F16*Inittialize!$F$9,Stand!F17*Inittialize!$F$10,Stand!F18*Inittialize!$F$11,Stand!F19*Inittialize!$F$12))</f>
        <v>0.51251710900326763</v>
      </c>
      <c r="G9">
        <f>2*(SUM(Stand!G42*Inittialize!$F$3,Stand!G11*Inittialize!$F$4,Stand!G12*Inittialize!$F$5,Stand!G13*Inittialize!$F$6,Stand!G14*Inittialize!$F$7,Stand!G15*Inittialize!$F$8,Stand!G16*Inittialize!$F$9,Stand!G17*Inittialize!$F$10,Stand!G18*Inittialize!$F$11,Stand!G19*Inittialize!$F$12))</f>
        <v>0.57559016859776846</v>
      </c>
      <c r="H9">
        <f>2*(SUM(Stand!H42*Inittialize!$F$3,Stand!H11*Inittialize!$F$4,Stand!H12*Inittialize!$F$5,Stand!H13*Inittialize!$F$6,Stand!H14*Inittialize!$F$7,Stand!H15*Inittialize!$F$8,Stand!H16*Inittialize!$F$9,Stand!H17*Inittialize!$F$10,Stand!H18*Inittialize!$F$11,Stand!H19*Inittialize!$F$12))</f>
        <v>0.39241245528243768</v>
      </c>
      <c r="I9">
        <f>2*(SUM(Stand!I42*Inittialize!$F$3,Stand!I11*Inittialize!$F$4,Stand!I12*Inittialize!$F$5,Stand!I13*Inittialize!$F$6,Stand!I14*Inittialize!$F$7,Stand!I15*Inittialize!$F$8,Stand!I16*Inittialize!$F$9,Stand!I17*Inittialize!$F$10,Stand!I18*Inittialize!$F$11,Stand!I19*Inittialize!$F$12))</f>
        <v>0.28663571688628381</v>
      </c>
      <c r="J9">
        <f>2*(SUM(Stand!J42*Inittialize!$F$3,Stand!J11*Inittialize!$F$4,Stand!J12*Inittialize!$F$5,Stand!J13*Inittialize!$F$6,Stand!J14*Inittialize!$F$7,Stand!J15*Inittialize!$F$8,Stand!J16*Inittialize!$F$9,Stand!J17*Inittialize!$F$10,Stand!J18*Inittialize!$F$11,Stand!J19*Inittialize!$F$12))</f>
        <v>0.14432836838077101</v>
      </c>
      <c r="K9">
        <f>2*(SUM(Stand!K42*Inittialize!$F$3,Stand!K11*Inittialize!$F$4,Stand!K12*Inittialize!$F$5,Stand!K13*Inittialize!$F$6,Stand!K14*Inittialize!$F$7,Stand!K15*Inittialize!$F$8,Stand!K16*Inittialize!$F$9,Stand!K17*Inittialize!$F$10,Stand!K18*Inittialize!$F$11,Stand!K19*Inittialize!$F$12))</f>
        <v>-0.15000446942833717</v>
      </c>
    </row>
    <row r="10" spans="1:21" x14ac:dyDescent="0.25">
      <c r="A10">
        <v>11</v>
      </c>
      <c r="B10">
        <f>2*(SUM(Stand!B43*Inittialize!$F$3,Stand!B12*Inittialize!$F$4,Stand!B13*Inittialize!$F$5,Stand!B14*Inittialize!$F$6,Stand!B15*Inittialize!$F$7,Stand!B16*Inittialize!$F$8,Stand!B17*Inittialize!$F$9,Stand!B18*Inittialize!$F$10,Stand!B19*Inittialize!$F$11,Stand!B20*Inittialize!$F$12))</f>
        <v>-0.11815715102876462</v>
      </c>
      <c r="C10">
        <f>2*(SUM(Stand!C43*Inittialize!$F$3,Stand!C12*Inittialize!$F$4,Stand!C13*Inittialize!$F$5,Stand!C14*Inittialize!$F$6,Stand!C15*Inittialize!$F$7,Stand!C16*Inittialize!$F$8,Stand!C17*Inittialize!$F$9,Stand!C18*Inittialize!$F$10,Stand!C19*Inittialize!$F$11,Stand!C20*Inittialize!$F$12))</f>
        <v>0.47064092333946905</v>
      </c>
      <c r="D10">
        <f>2*(SUM(Stand!D43*Inittialize!$F$3,Stand!D12*Inittialize!$F$4,Stand!D13*Inittialize!$F$5,Stand!D14*Inittialize!$F$6,Stand!D15*Inittialize!$F$7,Stand!D16*Inittialize!$F$8,Stand!D17*Inittialize!$F$9,Stand!D18*Inittialize!$F$10,Stand!D19*Inittialize!$F$11,Stand!D20*Inittialize!$F$12))</f>
        <v>0.51779525312221697</v>
      </c>
      <c r="E10">
        <f>2*(SUM(Stand!E43*Inittialize!$F$3,Stand!E12*Inittialize!$F$4,Stand!E13*Inittialize!$F$5,Stand!E14*Inittialize!$F$6,Stand!E15*Inittialize!$F$7,Stand!E16*Inittialize!$F$8,Stand!E17*Inittialize!$F$9,Stand!E18*Inittialize!$F$10,Stand!E19*Inittialize!$F$11,Stand!E20*Inittialize!$F$12))</f>
        <v>0.56604055041797596</v>
      </c>
      <c r="F10">
        <f>2*(SUM(Stand!F43*Inittialize!$F$3,Stand!F12*Inittialize!$F$4,Stand!F13*Inittialize!$F$5,Stand!F14*Inittialize!$F$6,Stand!F15*Inittialize!$F$7,Stand!F16*Inittialize!$F$8,Stand!F17*Inittialize!$F$9,Stand!F18*Inittialize!$F$10,Stand!F19*Inittialize!$F$11,Stand!F20*Inittialize!$F$12))</f>
        <v>0.6146990179090277</v>
      </c>
      <c r="G10">
        <f>2*(SUM(Stand!G43*Inittialize!$F$3,Stand!G12*Inittialize!$F$4,Stand!G13*Inittialize!$F$5,Stand!G14*Inittialize!$F$6,Stand!G15*Inittialize!$F$7,Stand!G16*Inittialize!$F$8,Stand!G17*Inittialize!$F$9,Stand!G18*Inittialize!$F$10,Stand!G19*Inittialize!$F$11,Stand!G20*Inittialize!$F$12))</f>
        <v>0.66738009490756944</v>
      </c>
      <c r="H10">
        <f>2*(SUM(Stand!H43*Inittialize!$F$3,Stand!H12*Inittialize!$F$4,Stand!H13*Inittialize!$F$5,Stand!H14*Inittialize!$F$6,Stand!H15*Inittialize!$F$7,Stand!H16*Inittialize!$F$8,Stand!H17*Inittialize!$F$9,Stand!H18*Inittialize!$F$10,Stand!H19*Inittialize!$F$11,Stand!H20*Inittialize!$F$12))</f>
        <v>0.46288894886429077</v>
      </c>
      <c r="I10">
        <f>2*(SUM(Stand!I43*Inittialize!$F$3,Stand!I12*Inittialize!$F$4,Stand!I13*Inittialize!$F$5,Stand!I14*Inittialize!$F$6,Stand!I15*Inittialize!$F$7,Stand!I16*Inittialize!$F$8,Stand!I17*Inittialize!$F$9,Stand!I18*Inittialize!$F$10,Stand!I19*Inittialize!$F$11,Stand!I20*Inittialize!$F$12))</f>
        <v>0.35069259087031507</v>
      </c>
      <c r="J10">
        <f>2*(SUM(Stand!J43*Inittialize!$F$3,Stand!J12*Inittialize!$F$4,Stand!J13*Inittialize!$F$5,Stand!J14*Inittialize!$F$6,Stand!J15*Inittialize!$F$7,Stand!J16*Inittialize!$F$8,Stand!J17*Inittialize!$F$9,Stand!J18*Inittialize!$F$10,Stand!J19*Inittialize!$F$11,Stand!J20*Inittialize!$F$12))</f>
        <v>0.2277834231524547</v>
      </c>
      <c r="K10">
        <f>2*(SUM(Stand!K43*Inittialize!$F$3,Stand!K12*Inittialize!$F$4,Stand!K13*Inittialize!$F$5,Stand!K14*Inittialize!$F$6,Stand!K15*Inittialize!$F$7,Stand!K16*Inittialize!$F$8,Stand!K17*Inittialize!$F$9,Stand!K18*Inittialize!$F$10,Stand!K19*Inittialize!$F$11,Stand!K20*Inittialize!$F$12))</f>
        <v>5.935764187064374E-2</v>
      </c>
    </row>
    <row r="11" spans="1:21" x14ac:dyDescent="0.25">
      <c r="A11">
        <v>12</v>
      </c>
      <c r="B11">
        <f>IF(Rules!$B$7=Rules!$D$7,2*(SUM(Stand!B12*Inittialize!$F$3,Stand!B13*Inittialize!$F$4,Stand!B14*Inittialize!$F$5,Stand!B15*Inittialize!$F$6,Stand!B16*Inittialize!$F$7,Stand!B17*Inittialize!$F$8,Stand!B18*Inittialize!$F$9,Stand!B19*Inittialize!$F$10,Stand!B20*Inittialize!$F$11,Stand!B21*Inittialize!$F$12)),HS!B11)</f>
        <v>-0.94856291185335917</v>
      </c>
      <c r="C11">
        <f>IF(Rules!$B$7=Rules!$D$7,2*(SUM(Stand!C12*Inittialize!$F$3,Stand!C13*Inittialize!$F$4,Stand!C14*Inittialize!$F$5,Stand!C15*Inittialize!$F$6,Stand!C16*Inittialize!$F$7,Stand!C17*Inittialize!$F$8,Stand!C18*Inittialize!$F$9,Stand!C19*Inittialize!$F$10,Stand!C20*Inittialize!$F$11,Stand!C21*Inittialize!$F$12)),HS!C11)</f>
        <v>-0.50677997193327606</v>
      </c>
      <c r="D11">
        <f>IF(Rules!$B$7=Rules!$D$7,2*(SUM(Stand!D12*Inittialize!$F$3,Stand!D13*Inittialize!$F$4,Stand!D14*Inittialize!$F$5,Stand!D15*Inittialize!$F$6,Stand!D16*Inittialize!$F$7,Stand!D17*Inittialize!$F$8,Stand!D18*Inittialize!$F$9,Stand!D19*Inittialize!$F$10,Stand!D20*Inittialize!$F$11,Stand!D21*Inittialize!$F$12)),HS!D11)</f>
        <v>-0.4673817995961731</v>
      </c>
      <c r="E11">
        <f>IF(Rules!$B$7=Rules!$D$7,2*(SUM(Stand!E12*Inittialize!$F$3,Stand!E13*Inittialize!$F$4,Stand!E14*Inittialize!$F$5,Stand!E15*Inittialize!$F$6,Stand!E16*Inittialize!$F$7,Stand!E17*Inittialize!$F$8,Stand!E18*Inittialize!$F$9,Stand!E19*Inittialize!$F$10,Stand!E20*Inittialize!$F$11,Stand!E21*Inittialize!$F$12)),HS!E11)</f>
        <v>-0.42707310649015395</v>
      </c>
      <c r="F11">
        <f>IF(OR(Rules!$B26=Rules!D26,Rules!$B$7=Rules!$D$7),2*(SUM(Stand!F12*Inittialize!$F$3,Stand!F13*Inittialize!$F$4,Stand!F14*Inittialize!$F$5,Stand!F15*Inittialize!$F$6,Stand!F16*Inittialize!$F$7,Stand!F17*Inittialize!$F$8,Stand!F18*Inittialize!$F$9,Stand!F19*Inittialize!$F$10,Stand!F20*Inittialize!$F$11,Stand!F21*Inittialize!$F$12)),HS!F11)</f>
        <v>-0.386542338852567</v>
      </c>
      <c r="G11">
        <f>IF(OR(Rules!$B26=Rules!D26,Rules!$B$7=Rules!$D$7),2*(SUM(Stand!G12*Inittialize!$F$3,Stand!G13*Inittialize!$F$4,Stand!G14*Inittialize!$F$5,Stand!G15*Inittialize!$F$6,Stand!G16*Inittialize!$F$7,Stand!G17*Inittialize!$F$8,Stand!G18*Inittialize!$F$9,Stand!G19*Inittialize!$F$10,Stand!G20*Inittialize!$F$11,Stand!G21*Inittialize!$F$12)),HS!G11)</f>
        <v>-0.34105239981515917</v>
      </c>
      <c r="H11">
        <f>IF(Rules!$B$7=Rules!$D$7,2*(SUM(Stand!H12*Inittialize!$F$3,Stand!H13*Inittialize!$F$4,Stand!H14*Inittialize!$F$5,Stand!H15*Inittialize!$F$6,Stand!H16*Inittialize!$F$7,Stand!H17*Inittialize!$F$8,Stand!H18*Inittialize!$F$9,Stand!H19*Inittialize!$F$10,Stand!H20*Inittialize!$F$11,Stand!H21*Inittialize!$F$12)),HS!H11)</f>
        <v>-0.5067116210767304</v>
      </c>
      <c r="I11">
        <f>IF(Rules!$B$7=Rules!$D$7,2*(SUM(Stand!I12*Inittialize!$F$3,Stand!I13*Inittialize!$F$4,Stand!I14*Inittialize!$F$5,Stand!I15*Inittialize!$F$6,Stand!I16*Inittialize!$F$7,Stand!I17*Inittialize!$F$8,Stand!I18*Inittialize!$F$9,Stand!I19*Inittialize!$F$10,Stand!I20*Inittialize!$F$11,Stand!I21*Inittialize!$F$12)),HS!I11)</f>
        <v>-0.61566089283034364</v>
      </c>
      <c r="J11">
        <f>IF(Rules!$B$7=Rules!$D$7,2*(SUM(Stand!J12*Inittialize!$F$3,Stand!J13*Inittialize!$F$4,Stand!J14*Inittialize!$F$5,Stand!J15*Inittialize!$F$6,Stand!J16*Inittialize!$F$7,Stand!J17*Inittialize!$F$8,Stand!J18*Inittialize!$F$9,Stand!J19*Inittialize!$F$10,Stand!J20*Inittialize!$F$11,Stand!J21*Inittialize!$F$12)),HS!J11)</f>
        <v>-0.73750562104917972</v>
      </c>
      <c r="K11">
        <f>IF(Rules!$B$7=Rules!$D$7,2*(SUM(Stand!K12*Inittialize!$F$3,Stand!K13*Inittialize!$F$4,Stand!K14*Inittialize!$F$5,Stand!K15*Inittialize!$F$6,Stand!K16*Inittialize!$F$7,Stand!K17*Inittialize!$F$8,Stand!K18*Inittialize!$F$9,Stand!K19*Inittialize!$F$10,Stand!K20*Inittialize!$F$11,Stand!K21*Inittialize!$F$12)),HS!K11)</f>
        <v>-0.87755699469359572</v>
      </c>
    </row>
    <row r="12" spans="1:21" x14ac:dyDescent="0.25">
      <c r="A12">
        <v>13</v>
      </c>
      <c r="B12">
        <f>IF(Rules!$B$7=Rules!$D$7,2*(SUM(Stand!B13*Inittialize!$F$3,Stand!B14*Inittialize!$F$4,Stand!B15*Inittialize!$F$5,Stand!B16*Inittialize!$F$6,Stand!B17*Inittialize!$F$7,Stand!B18*Inittialize!$F$8,Stand!B19*Inittialize!$F$9,Stand!B20*Inittialize!$F$10,Stand!B21*Inittialize!$F$11,Stand!B22*Inittialize!$F$12)),HS!B12)</f>
        <v>-1.0138272431203434</v>
      </c>
      <c r="C12">
        <f>IF(Rules!$B$7=Rules!$D$7,2*(SUM(Stand!C13*Inittialize!$F$3,Stand!C14*Inittialize!$F$4,Stand!C15*Inittialize!$F$5,Stand!C16*Inittialize!$F$6,Stand!C17*Inittialize!$F$7,Stand!C18*Inittialize!$F$8,Stand!C19*Inittialize!$F$9,Stand!C20*Inittialize!$F$10,Stand!C21*Inittialize!$F$11,Stand!C22*Inittialize!$F$12)),HS!C12)</f>
        <v>-0.61558247543954114</v>
      </c>
      <c r="D12">
        <f>IF(Rules!$B$7=Rules!$D$7,2*(SUM(Stand!D13*Inittialize!$F$3,Stand!D14*Inittialize!$F$4,Stand!D15*Inittialize!$F$5,Stand!D16*Inittialize!$F$6,Stand!D17*Inittialize!$F$7,Stand!D18*Inittialize!$F$8,Stand!D19*Inittialize!$F$9,Stand!D20*Inittialize!$F$10,Stand!D21*Inittialize!$F$11,Stand!D22*Inittialize!$F$12)),HS!D12)</f>
        <v>-0.58242022586760178</v>
      </c>
      <c r="E12">
        <f>IF(Rules!$B$7=Rules!$D$7,2*(SUM(Stand!E13*Inittialize!$F$3,Stand!E14*Inittialize!$F$4,Stand!E15*Inittialize!$F$5,Stand!E16*Inittialize!$F$6,Stand!E17*Inittialize!$F$7,Stand!E18*Inittialize!$F$8,Stand!E19*Inittialize!$F$9,Stand!E20*Inittialize!$F$10,Stand!E21*Inittialize!$F$11,Stand!E22*Inittialize!$F$12)),HS!E12)</f>
        <v>-0.54844801279862865</v>
      </c>
      <c r="F12">
        <f>IF(OR(Rules!$B26=Rules!D26,Rules!$B$7=Rules!$D$7),2*(SUM(Stand!F13*Inittialize!$F$3,Stand!F14*Inittialize!$F$4,Stand!F15*Inittialize!$F$5,Stand!F16*Inittialize!$F$6,Stand!F17*Inittialize!$F$7,Stand!F18*Inittialize!$F$8,Stand!F19*Inittialize!$F$9,Stand!F20*Inittialize!$F$10,Stand!F21*Inittialize!$F$11,Stand!F22*Inittialize!$F$12)),HS!F12)</f>
        <v>-0.51466654487787844</v>
      </c>
      <c r="G12">
        <f>IF(OR(Rules!$B26=Rules!D26,Rules!$B$7=Rules!$D$7),2*(SUM(Stand!G13*Inittialize!$F$3,Stand!G14*Inittialize!$F$4,Stand!G15*Inittialize!$F$5,Stand!G16*Inittialize!$F$6,Stand!G17*Inittialize!$F$7,Stand!G18*Inittialize!$F$8,Stand!G19*Inittialize!$F$9,Stand!G20*Inittialize!$F$10,Stand!G21*Inittialize!$F$11,Stand!G22*Inittialize!$F$12)),HS!G12)</f>
        <v>-0.47125255122592768</v>
      </c>
      <c r="H12">
        <f>IF(Rules!$B$7=Rules!$D$7,2*(SUM(Stand!H13*Inittialize!$F$3,Stand!H14*Inittialize!$F$4,Stand!H15*Inittialize!$F$5,Stand!H16*Inittialize!$F$6,Stand!H17*Inittialize!$F$7,Stand!H18*Inittialize!$F$8,Stand!H19*Inittialize!$F$9,Stand!H20*Inittialize!$F$10,Stand!H21*Inittialize!$F$11,Stand!H22*Inittialize!$F$12)),HS!H12)</f>
        <v>-0.58742313134181745</v>
      </c>
      <c r="I12">
        <f>IF(Rules!$B$7=Rules!$D$7,2*(SUM(Stand!I13*Inittialize!$F$3,Stand!I14*Inittialize!$F$4,Stand!I15*Inittialize!$F$5,Stand!I16*Inittialize!$F$6,Stand!I17*Inittialize!$F$7,Stand!I18*Inittialize!$F$8,Stand!I19*Inittialize!$F$9,Stand!I20*Inittialize!$F$10,Stand!I21*Inittialize!$F$11,Stand!I22*Inittialize!$F$12)),HS!I12)</f>
        <v>-0.69096589044609491</v>
      </c>
      <c r="J12">
        <f>IF(Rules!$B$7=Rules!$D$7,2*(SUM(Stand!J13*Inittialize!$F$3,Stand!J14*Inittialize!$F$4,Stand!J15*Inittialize!$F$5,Stand!J16*Inittialize!$F$6,Stand!J17*Inittialize!$F$7,Stand!J18*Inittialize!$F$8,Stand!J19*Inittialize!$F$9,Stand!J20*Inittialize!$F$10,Stand!J21*Inittialize!$F$11,Stand!J22*Inittialize!$F$12)),HS!J12)</f>
        <v>-0.80779028549054743</v>
      </c>
      <c r="K12">
        <f>IF(Rules!$B$7=Rules!$D$7,2*(SUM(Stand!K13*Inittialize!$F$3,Stand!K14*Inittialize!$F$4,Stand!K15*Inittialize!$F$5,Stand!K16*Inittialize!$F$6,Stand!K17*Inittialize!$F$7,Stand!K18*Inittialize!$F$8,Stand!K19*Inittialize!$F$9,Stand!K20*Inittialize!$F$10,Stand!K21*Inittialize!$F$11,Stand!K22*Inittialize!$F$12)),HS!K12)</f>
        <v>-0.9428213259605801</v>
      </c>
    </row>
    <row r="13" spans="1:21" x14ac:dyDescent="0.25">
      <c r="A13">
        <v>14</v>
      </c>
      <c r="B13">
        <f>IF(Rules!$B$7=Rules!$D$7,2*(SUM(Stand!B14*Inittialize!$F$3,Stand!B15*Inittialize!$F$4,Stand!B16*Inittialize!$F$5,Stand!B17*Inittialize!$F$6,Stand!B18*Inittialize!$F$7,Stand!B19*Inittialize!$F$8,Stand!B20*Inittialize!$F$9,Stand!B21*Inittialize!$F$10,Stand!B22*Inittialize!$F$11,Stand!B23*Inittialize!$F$12)),HS!B13)</f>
        <v>-1.0790915743873279</v>
      </c>
      <c r="C13">
        <f>IF(Rules!$B$7=Rules!$D$7,2*(SUM(Stand!C14*Inittialize!$F$3,Stand!C15*Inittialize!$F$4,Stand!C16*Inittialize!$F$5,Stand!C17*Inittialize!$F$6,Stand!C18*Inittialize!$F$7,Stand!C19*Inittialize!$F$8,Stand!C20*Inittialize!$F$9,Stand!C21*Inittialize!$F$10,Stand!C22*Inittialize!$F$11,Stand!C23*Inittialize!$F$12)),HS!C13)</f>
        <v>-0.72438497894580611</v>
      </c>
      <c r="D13">
        <f>IF(Rules!$B$7=Rules!$D$7,2*(SUM(Stand!D14*Inittialize!$F$3,Stand!D15*Inittialize!$F$4,Stand!D16*Inittialize!$F$5,Stand!D17*Inittialize!$F$6,Stand!D18*Inittialize!$F$7,Stand!D19*Inittialize!$F$8,Stand!D20*Inittialize!$F$9,Stand!D21*Inittialize!$F$10,Stand!D22*Inittialize!$F$11,Stand!D23*Inittialize!$F$12)),HS!D13)</f>
        <v>-0.69745865213903047</v>
      </c>
      <c r="E13">
        <f>IF(Rules!$B$7=Rules!$D$7,2*(SUM(Stand!E14*Inittialize!$F$3,Stand!E15*Inittialize!$F$4,Stand!E16*Inittialize!$F$5,Stand!E17*Inittialize!$F$6,Stand!E18*Inittialize!$F$7,Stand!E19*Inittialize!$F$8,Stand!E20*Inittialize!$F$9,Stand!E21*Inittialize!$F$10,Stand!E22*Inittialize!$F$11,Stand!E23*Inittialize!$F$12)),HS!E13)</f>
        <v>-0.66982291910710345</v>
      </c>
      <c r="F13">
        <f>IF(OR(Rules!$B26=Rules!D26,Rules!$B$7=Rules!$D$7),2*(SUM(Stand!F14*Inittialize!$F$3,Stand!F15*Inittialize!$F$4,Stand!F16*Inittialize!$F$5,Stand!F17*Inittialize!$F$6,Stand!F18*Inittialize!$F$7,Stand!F19*Inittialize!$F$8,Stand!F20*Inittialize!$F$9,Stand!F21*Inittialize!$F$10,Stand!F22*Inittialize!$F$11,Stand!F23*Inittialize!$F$12)),HS!F13)</f>
        <v>-0.64279075090318993</v>
      </c>
      <c r="G13">
        <f>IF(OR(Rules!$B26=Rules!D26,Rules!$B$7=Rules!$D$7),2*(SUM(Stand!G14*Inittialize!$F$3,Stand!G15*Inittialize!$F$4,Stand!G16*Inittialize!$F$5,Stand!G17*Inittialize!$F$6,Stand!G18*Inittialize!$F$7,Stand!G19*Inittialize!$F$8,Stand!G20*Inittialize!$F$9,Stand!G21*Inittialize!$F$10,Stand!G22*Inittialize!$F$11,Stand!G23*Inittialize!$F$12)),HS!G13)</f>
        <v>-0.60145270263669626</v>
      </c>
      <c r="H13">
        <f>IF(Rules!$B$7=Rules!$D$7,2*(SUM(Stand!H14*Inittialize!$F$3,Stand!H15*Inittialize!$F$4,Stand!H16*Inittialize!$F$5,Stand!H17*Inittialize!$F$6,Stand!H18*Inittialize!$F$7,Stand!H19*Inittialize!$F$8,Stand!H20*Inittialize!$F$9,Stand!H21*Inittialize!$F$10,Stand!H22*Inittialize!$F$11,Stand!H23*Inittialize!$F$12)),HS!H13)</f>
        <v>-0.66813464160690472</v>
      </c>
      <c r="I13">
        <f>IF(Rules!$B$7=Rules!$D$7,2*(SUM(Stand!I14*Inittialize!$F$3,Stand!I15*Inittialize!$F$4,Stand!I16*Inittialize!$F$5,Stand!I17*Inittialize!$F$6,Stand!I18*Inittialize!$F$7,Stand!I19*Inittialize!$F$8,Stand!I20*Inittialize!$F$9,Stand!I21*Inittialize!$F$10,Stand!I22*Inittialize!$F$11,Stand!I23*Inittialize!$F$12)),HS!I13)</f>
        <v>-0.76627088806184607</v>
      </c>
      <c r="J13">
        <f>IF(Rules!$B$7=Rules!$D$7,2*(SUM(Stand!J14*Inittialize!$F$3,Stand!J15*Inittialize!$F$4,Stand!J16*Inittialize!$F$5,Stand!J17*Inittialize!$F$6,Stand!J18*Inittialize!$F$7,Stand!J19*Inittialize!$F$8,Stand!J20*Inittialize!$F$9,Stand!J21*Inittialize!$F$10,Stand!J22*Inittialize!$F$11,Stand!J23*Inittialize!$F$12)),HS!J13)</f>
        <v>-0.87807494993191515</v>
      </c>
      <c r="K13">
        <f>IF(Rules!$B$7=Rules!$D$7,2*(SUM(Stand!K14*Inittialize!$F$3,Stand!K15*Inittialize!$F$4,Stand!K16*Inittialize!$F$5,Stand!K17*Inittialize!$F$6,Stand!K18*Inittialize!$F$7,Stand!K19*Inittialize!$F$8,Stand!K20*Inittialize!$F$9,Stand!K21*Inittialize!$F$10,Stand!K22*Inittialize!$F$11,Stand!K23*Inittialize!$F$12)),HS!K13)</f>
        <v>-1.0080856572275645</v>
      </c>
    </row>
    <row r="14" spans="1:21" x14ac:dyDescent="0.25">
      <c r="A14">
        <v>15</v>
      </c>
      <c r="B14">
        <f>IF(Rules!$B$7=Rules!$D$7,2*(SUM(Stand!B15*Inittialize!$F$3,Stand!B16*Inittialize!$F$4,Stand!B17*Inittialize!$F$5,Stand!B18*Inittialize!$F$6,Stand!B19*Inittialize!$F$7,Stand!B20*Inittialize!$F$8,Stand!B21*Inittialize!$F$9,Stand!B22*Inittialize!$F$10,Stand!B23*Inittialize!$F$11,Stand!B24*Inittialize!$F$12)),HS!B14)</f>
        <v>-1.1443559056543122</v>
      </c>
      <c r="C14">
        <f>IF(Rules!$B$7=Rules!$D$7,2*(SUM(Stand!C15*Inittialize!$F$3,Stand!C16*Inittialize!$F$4,Stand!C17*Inittialize!$F$5,Stand!C18*Inittialize!$F$6,Stand!C19*Inittialize!$F$7,Stand!C20*Inittialize!$F$8,Stand!C21*Inittialize!$F$9,Stand!C22*Inittialize!$F$10,Stand!C23*Inittialize!$F$11,Stand!C24*Inittialize!$F$12)),HS!C14)</f>
        <v>-0.83318748245207119</v>
      </c>
      <c r="D14">
        <f>IF(Rules!$B$7=Rules!$D$7,2*(SUM(Stand!D15*Inittialize!$F$3,Stand!D16*Inittialize!$F$4,Stand!D17*Inittialize!$F$5,Stand!D18*Inittialize!$F$6,Stand!D19*Inittialize!$F$7,Stand!D20*Inittialize!$F$8,Stand!D21*Inittialize!$F$9,Stand!D22*Inittialize!$F$10,Stand!D23*Inittialize!$F$11,Stand!D24*Inittialize!$F$12)),HS!D14)</f>
        <v>-0.81249707841045926</v>
      </c>
      <c r="E14">
        <f>IF(Rules!$B$7=Rules!$D$7,2*(SUM(Stand!E15*Inittialize!$F$3,Stand!E16*Inittialize!$F$4,Stand!E17*Inittialize!$F$5,Stand!E18*Inittialize!$F$6,Stand!E19*Inittialize!$F$7,Stand!E20*Inittialize!$F$8,Stand!E21*Inittialize!$F$9,Stand!E22*Inittialize!$F$10,Stand!E23*Inittialize!$F$11,Stand!E24*Inittialize!$F$12)),HS!E14)</f>
        <v>-0.79119782541557815</v>
      </c>
      <c r="F14">
        <f>IF(OR(Rules!$B26=Rules!D26,Rules!$B$7=Rules!$D$7),2*(SUM(Stand!F15*Inittialize!$F$3,Stand!F16*Inittialize!$F$4,Stand!F17*Inittialize!$F$5,Stand!F18*Inittialize!$F$6,Stand!F19*Inittialize!$F$7,Stand!F20*Inittialize!$F$8,Stand!F21*Inittialize!$F$9,Stand!F22*Inittialize!$F$10,Stand!F23*Inittialize!$F$11,Stand!F24*Inittialize!$F$12)),HS!F14)</f>
        <v>-0.77091495692850143</v>
      </c>
      <c r="G14">
        <f>IF(OR(Rules!$B26=Rules!D26,Rules!$B$7=Rules!$D$7),2*(SUM(Stand!G15*Inittialize!$F$3,Stand!G16*Inittialize!$F$4,Stand!G17*Inittialize!$F$5,Stand!G18*Inittialize!$F$6,Stand!G19*Inittialize!$F$7,Stand!G20*Inittialize!$F$8,Stand!G21*Inittialize!$F$9,Stand!G22*Inittialize!$F$10,Stand!G23*Inittialize!$F$11,Stand!G24*Inittialize!$F$12)),HS!G14)</f>
        <v>-0.73165285404746472</v>
      </c>
      <c r="H14">
        <f>IF(Rules!$B$7=Rules!$D$7,2*(SUM(Stand!H15*Inittialize!$F$3,Stand!H16*Inittialize!$F$4,Stand!H17*Inittialize!$F$5,Stand!H18*Inittialize!$F$6,Stand!H19*Inittialize!$F$7,Stand!H20*Inittialize!$F$8,Stand!H21*Inittialize!$F$9,Stand!H22*Inittialize!$F$10,Stand!H23*Inittialize!$F$11,Stand!H24*Inittialize!$F$12)),HS!H14)</f>
        <v>-0.74884615187199177</v>
      </c>
      <c r="I14">
        <f>IF(Rules!$B$7=Rules!$D$7,2*(SUM(Stand!I15*Inittialize!$F$3,Stand!I16*Inittialize!$F$4,Stand!I17*Inittialize!$F$5,Stand!I18*Inittialize!$F$6,Stand!I19*Inittialize!$F$7,Stand!I20*Inittialize!$F$8,Stand!I21*Inittialize!$F$9,Stand!I22*Inittialize!$F$10,Stand!I23*Inittialize!$F$11,Stand!I24*Inittialize!$F$12)),HS!I14)</f>
        <v>-0.84157588567759722</v>
      </c>
      <c r="J14">
        <f>IF(Rules!$B$7=Rules!$D$7,2*(SUM(Stand!J15*Inittialize!$F$3,Stand!J16*Inittialize!$F$4,Stand!J17*Inittialize!$F$5,Stand!J18*Inittialize!$F$6,Stand!J19*Inittialize!$F$7,Stand!J20*Inittialize!$F$8,Stand!J21*Inittialize!$F$9,Stand!J22*Inittialize!$F$10,Stand!J23*Inittialize!$F$11,Stand!J24*Inittialize!$F$12)),HS!J14)</f>
        <v>-0.94835961437328298</v>
      </c>
      <c r="K14">
        <f>IF(Rules!$B$7=Rules!$D$7,2*(SUM(Stand!K15*Inittialize!$F$3,Stand!K16*Inittialize!$F$4,Stand!K17*Inittialize!$F$5,Stand!K18*Inittialize!$F$6,Stand!K19*Inittialize!$F$7,Stand!K20*Inittialize!$F$8,Stand!K21*Inittialize!$F$9,Stand!K22*Inittialize!$F$10,Stand!K23*Inittialize!$F$11,Stand!K24*Inittialize!$F$12)),HS!K14)</f>
        <v>-1.0733499884945488</v>
      </c>
    </row>
    <row r="15" spans="1:21" x14ac:dyDescent="0.25">
      <c r="A15">
        <v>16</v>
      </c>
      <c r="B15">
        <f>IF(Rules!$B$7=Rules!$D$7,2*(SUM(Stand!B16*Inittialize!$F$3,Stand!B17*Inittialize!$F$4,Stand!B18*Inittialize!$F$5,Stand!B19*Inittialize!$F$6,Stand!B20*Inittialize!$F$7,Stand!B21*Inittialize!$F$8,Stand!B22*Inittialize!$F$9,Stand!B23*Inittialize!$F$10,Stand!B24*Inittialize!$F$11,Stand!B25*Inittialize!$F$12)),HS!B15)</f>
        <v>-1.2096202369212965</v>
      </c>
      <c r="C15">
        <f>IF(Rules!$B$7=Rules!$D$7,2*(SUM(Stand!C16*Inittialize!$F$3,Stand!C17*Inittialize!$F$4,Stand!C18*Inittialize!$F$5,Stand!C19*Inittialize!$F$6,Stand!C20*Inittialize!$F$7,Stand!C21*Inittialize!$F$8,Stand!C22*Inittialize!$F$9,Stand!C23*Inittialize!$F$10,Stand!C24*Inittialize!$F$11,Stand!C25*Inittialize!$F$12)),HS!C15)</f>
        <v>-0.94198998595833627</v>
      </c>
      <c r="D15">
        <f>IF(Rules!$B$7=Rules!$D$7,2*(SUM(Stand!D16*Inittialize!$F$3,Stand!D17*Inittialize!$F$4,Stand!D18*Inittialize!$F$5,Stand!D19*Inittialize!$F$6,Stand!D20*Inittialize!$F$7,Stand!D21*Inittialize!$F$8,Stand!D22*Inittialize!$F$9,Stand!D23*Inittialize!$F$10,Stand!D24*Inittialize!$F$11,Stand!D25*Inittialize!$F$12)),HS!D15)</f>
        <v>-0.92753550468188795</v>
      </c>
      <c r="E15">
        <f>IF(Rules!$B$7=Rules!$D$7,2*(SUM(Stand!E16*Inittialize!$F$3,Stand!E17*Inittialize!$F$4,Stand!E18*Inittialize!$F$5,Stand!E19*Inittialize!$F$6,Stand!E20*Inittialize!$F$7,Stand!E21*Inittialize!$F$8,Stand!E22*Inittialize!$F$9,Stand!E23*Inittialize!$F$10,Stand!E24*Inittialize!$F$11,Stand!E25*Inittialize!$F$12)),HS!E15)</f>
        <v>-0.91257273172405284</v>
      </c>
      <c r="F15">
        <f>IF(OR(Rules!$B26=Rules!D26,Rules!$B$7=Rules!$D$7),2*(SUM(Stand!F16*Inittialize!$F$3,Stand!F17*Inittialize!$F$4,Stand!F18*Inittialize!$F$5,Stand!F19*Inittialize!$F$6,Stand!F20*Inittialize!$F$7,Stand!F21*Inittialize!$F$8,Stand!F22*Inittialize!$F$9,Stand!F23*Inittialize!$F$10,Stand!F24*Inittialize!$F$11,Stand!F25*Inittialize!$F$12)),HS!F15)</f>
        <v>-0.89903916295381292</v>
      </c>
      <c r="G15">
        <f>IF(OR(Rules!$B26=Rules!D26,Rules!$B$7=Rules!$D$7),2*(SUM(Stand!G16*Inittialize!$F$3,Stand!G17*Inittialize!$F$4,Stand!G18*Inittialize!$F$5,Stand!G19*Inittialize!$F$6,Stand!G20*Inittialize!$F$7,Stand!G21*Inittialize!$F$8,Stand!G22*Inittialize!$F$9,Stand!G23*Inittialize!$F$10,Stand!G24*Inittialize!$F$11,Stand!G25*Inittialize!$F$12)),HS!G15)</f>
        <v>-0.86185300545823329</v>
      </c>
      <c r="H15">
        <f>IF(Rules!$B$7=Rules!$D$7,2*(SUM(Stand!H16*Inittialize!$F$3,Stand!H17*Inittialize!$F$4,Stand!H18*Inittialize!$F$5,Stand!H19*Inittialize!$F$6,Stand!H20*Inittialize!$F$7,Stand!H21*Inittialize!$F$8,Stand!H22*Inittialize!$F$9,Stand!H23*Inittialize!$F$10,Stand!H24*Inittialize!$F$11,Stand!H25*Inittialize!$F$12)),HS!H15)</f>
        <v>-0.82955766213707893</v>
      </c>
      <c r="I15">
        <f>IF(Rules!$B$7=Rules!$D$7,2*(SUM(Stand!I16*Inittialize!$F$3,Stand!I17*Inittialize!$F$4,Stand!I18*Inittialize!$F$5,Stand!I19*Inittialize!$F$6,Stand!I20*Inittialize!$F$7,Stand!I21*Inittialize!$F$8,Stand!I22*Inittialize!$F$9,Stand!I23*Inittialize!$F$10,Stand!I24*Inittialize!$F$11,Stand!I25*Inittialize!$F$12)),HS!I15)</f>
        <v>-0.91688088329334838</v>
      </c>
      <c r="J15">
        <f>IF(Rules!$B$7=Rules!$D$7,2*(SUM(Stand!J16*Inittialize!$F$3,Stand!J17*Inittialize!$F$4,Stand!J18*Inittialize!$F$5,Stand!J19*Inittialize!$F$6,Stand!J20*Inittialize!$F$7,Stand!J21*Inittialize!$F$8,Stand!J22*Inittialize!$F$9,Stand!J23*Inittialize!$F$10,Stand!J24*Inittialize!$F$11,Stand!J25*Inittialize!$F$12)),HS!J15)</f>
        <v>-1.0186442788146506</v>
      </c>
      <c r="K15">
        <f>IF(Rules!$B$7=Rules!$D$7,2*(SUM(Stand!K16*Inittialize!$F$3,Stand!K17*Inittialize!$F$4,Stand!K18*Inittialize!$F$5,Stand!K19*Inittialize!$F$6,Stand!K20*Inittialize!$F$7,Stand!K21*Inittialize!$F$8,Stand!K22*Inittialize!$F$9,Stand!K23*Inittialize!$F$10,Stand!K24*Inittialize!$F$11,Stand!K25*Inittialize!$F$12)),HS!K15)</f>
        <v>-1.1386143197615333</v>
      </c>
    </row>
    <row r="16" spans="1:21" x14ac:dyDescent="0.25">
      <c r="A16">
        <v>17</v>
      </c>
      <c r="B16">
        <f>IF(Rules!$B$7=Rules!$D$7,2*(SUM(Stand!B17*Inittialize!$F$3,Stand!B18*Inittialize!$F$4,Stand!B19*Inittialize!$F$5,Stand!B20*Inittialize!$F$6,Stand!B21*Inittialize!$F$7,Stand!B22*Inittialize!$F$8,Stand!B23*Inittialize!$F$9,Stand!B24*Inittialize!$F$10,Stand!B25*Inittialize!$F$11,Stand!B26*Inittialize!$F$12)),HS!B16)</f>
        <v>-1.292026774114837</v>
      </c>
      <c r="C16">
        <f>IF(Rules!$B$7=Rules!$D$7,2*(SUM(Stand!C17*Inittialize!$F$3,Stand!C18*Inittialize!$F$4,Stand!C19*Inittialize!$F$5,Stand!C20*Inittialize!$F$6,Stand!C21*Inittialize!$F$7,Stand!C22*Inittialize!$F$8,Stand!C23*Inittialize!$F$9,Stand!C24*Inittialize!$F$10,Stand!C25*Inittialize!$F$11,Stand!C26*Inittialize!$F$12)),HS!C16)</f>
        <v>-1.0723015878534836</v>
      </c>
      <c r="D16">
        <f>IF(Rules!$B$7=Rules!$D$7,2*(SUM(Stand!D17*Inittialize!$F$3,Stand!D18*Inittialize!$F$4,Stand!D19*Inittialize!$F$5,Stand!D20*Inittialize!$F$6,Stand!D21*Inittialize!$F$7,Stand!D22*Inittialize!$F$8,Stand!D23*Inittialize!$F$9,Stand!D24*Inittialize!$F$10,Stand!D25*Inittialize!$F$11,Stand!D26*Inittialize!$F$12)),HS!D16)</f>
        <v>-1.0633483906165688</v>
      </c>
      <c r="E16">
        <f>IF(Rules!$B$7=Rules!$D$7,2*(SUM(Stand!E17*Inittialize!$F$3,Stand!E18*Inittialize!$F$4,Stand!E19*Inittialize!$F$5,Stand!E20*Inittialize!$F$6,Stand!E21*Inittialize!$F$7,Stand!E22*Inittialize!$F$8,Stand!E23*Inittialize!$F$9,Stand!E24*Inittialize!$F$10,Stand!E25*Inittialize!$F$11,Stand!E26*Inittialize!$F$12)),HS!E16)</f>
        <v>-1.0540229820093887</v>
      </c>
      <c r="F16">
        <f>IF(OR(Rules!$B26=Rules!D26,Rules!$B$7=Rules!$D$7),2*(SUM(Stand!F17*Inittialize!$F$3,Stand!F18*Inittialize!$F$4,Stand!F19*Inittialize!$F$5,Stand!F20*Inittialize!$F$6,Stand!F21*Inittialize!$F$7,Stand!F22*Inittialize!$F$8,Stand!F23*Inittialize!$F$9,Stand!F24*Inittialize!$F$10,Stand!F25*Inittialize!$F$11,Stand!F26*Inittialize!$F$12)),HS!F16)</f>
        <v>-1.0459712590207477</v>
      </c>
      <c r="G16">
        <f>IF(OR(Rules!$B26=Rules!D26,Rules!$B$7=Rules!$D$7),2*(SUM(Stand!G17*Inittialize!$F$3,Stand!G18*Inittialize!$F$4,Stand!G19*Inittialize!$F$5,Stand!G20*Inittialize!$F$6,Stand!G21*Inittialize!$F$7,Stand!G22*Inittialize!$F$8,Stand!G23*Inittialize!$F$9,Stand!G24*Inittialize!$F$10,Stand!G25*Inittialize!$F$11,Stand!G26*Inittialize!$F$12)),HS!G16)</f>
        <v>-1.0175051840233629</v>
      </c>
      <c r="H16">
        <f>IF(Rules!$B$7=Rules!$D$7,2*(SUM(Stand!H17*Inittialize!$F$3,Stand!H18*Inittialize!$F$4,Stand!H19*Inittialize!$F$5,Stand!H20*Inittialize!$F$6,Stand!H21*Inittialize!$F$7,Stand!H22*Inittialize!$F$8,Stand!H23*Inittialize!$F$9,Stand!H24*Inittialize!$F$10,Stand!H25*Inittialize!$F$11,Stand!H26*Inittialize!$F$12)),HS!H16)</f>
        <v>-0.96697166375512589</v>
      </c>
      <c r="I16">
        <f>IF(Rules!$B$7=Rules!$D$7,2*(SUM(Stand!I17*Inittialize!$F$3,Stand!I18*Inittialize!$F$4,Stand!I19*Inittialize!$F$5,Stand!I20*Inittialize!$F$6,Stand!I21*Inittialize!$F$7,Stand!I22*Inittialize!$F$8,Stand!I23*Inittialize!$F$9,Stand!I24*Inittialize!$F$10,Stand!I25*Inittialize!$F$11,Stand!I26*Inittialize!$F$12)),HS!I16)</f>
        <v>-1.0119653492858949</v>
      </c>
      <c r="J16">
        <f>IF(Rules!$B$7=Rules!$D$7,2*(SUM(Stand!J17*Inittialize!$F$3,Stand!J18*Inittialize!$F$4,Stand!J19*Inittialize!$F$5,Stand!J20*Inittialize!$F$6,Stand!J21*Inittialize!$F$7,Stand!J22*Inittialize!$F$8,Stand!J23*Inittialize!$F$9,Stand!J24*Inittialize!$F$10,Stand!J25*Inittialize!$F$11,Stand!J26*Inittialize!$F$12)),HS!J16)</f>
        <v>-1.1073897804076942</v>
      </c>
      <c r="K16">
        <f>IF(Rules!$B$7=Rules!$D$7,2*(SUM(Stand!K17*Inittialize!$F$3,Stand!K18*Inittialize!$F$4,Stand!K19*Inittialize!$F$5,Stand!K20*Inittialize!$F$6,Stand!K21*Inittialize!$F$7,Stand!K22*Inittialize!$F$8,Stand!K23*Inittialize!$F$9,Stand!K24*Inittialize!$F$10,Stand!K25*Inittialize!$F$11,Stand!K26*Inittialize!$F$12)),HS!K16)</f>
        <v>-1.2210208569550736</v>
      </c>
    </row>
    <row r="17" spans="1:11" x14ac:dyDescent="0.25">
      <c r="A17">
        <v>18</v>
      </c>
      <c r="B17">
        <f>IF(Rules!$B$7=Rules!$D$7,2*(SUM(Stand!B18*Inittialize!$F$3,Stand!B19*Inittialize!$F$4,Stand!B20*Inittialize!$F$5,Stand!B21*Inittialize!$F$6,Stand!B22*Inittialize!$F$7,Stand!B23*Inittialize!$F$8,Stand!B24*Inittialize!$F$9,Stand!B25*Inittialize!$F$10,Stand!B26*Inittialize!$F$11,Stand!B27*Inittialize!$F$12)),HS!B17)</f>
        <v>-1.4087177231614891</v>
      </c>
      <c r="C17">
        <f>IF(Rules!$B$7=Rules!$D$7,2*(SUM(Stand!C18*Inittialize!$F$3,Stand!C19*Inittialize!$F$4,Stand!C20*Inittialize!$F$5,Stand!C21*Inittialize!$F$6,Stand!C22*Inittialize!$F$7,Stand!C23*Inittialize!$F$8,Stand!C24*Inittialize!$F$9,Stand!C25*Inittialize!$F$10,Stand!C26*Inittialize!$F$11,Stand!C27*Inittialize!$F$12)),HS!C17)</f>
        <v>-1.2448772651182356</v>
      </c>
      <c r="D17">
        <f>IF(Rules!$B$7=Rules!$D$7,2*(SUM(Stand!D18*Inittialize!$F$3,Stand!D19*Inittialize!$F$4,Stand!D20*Inittialize!$F$5,Stand!D21*Inittialize!$F$6,Stand!D22*Inittialize!$F$7,Stand!D23*Inittialize!$F$8,Stand!D24*Inittialize!$F$9,Stand!D25*Inittialize!$F$10,Stand!D26*Inittialize!$F$11,Stand!D27*Inittialize!$F$12)),HS!D17)</f>
        <v>-1.2400099402844629</v>
      </c>
      <c r="E17">
        <f>IF(Rules!$B$7=Rules!$D$7,2*(SUM(Stand!E18*Inittialize!$F$3,Stand!E19*Inittialize!$F$4,Stand!E20*Inittialize!$F$5,Stand!E21*Inittialize!$F$6,Stand!E22*Inittialize!$F$7,Stand!E23*Inittialize!$F$8,Stand!E24*Inittialize!$F$9,Stand!E25*Inittialize!$F$10,Stand!E26*Inittialize!$F$11,Stand!E27*Inittialize!$F$12)),HS!E17)</f>
        <v>-1.2349236646551558</v>
      </c>
      <c r="F17">
        <f>IF(OR(Rules!$B26=Rules!D26,Rules!$B$7=Rules!$D$7),2*(SUM(Stand!F18*Inittialize!$F$3,Stand!F19*Inittialize!$F$4,Stand!F20*Inittialize!$F$5,Stand!F21*Inittialize!$F$6,Stand!F22*Inittialize!$F$7,Stand!F23*Inittialize!$F$8,Stand!F24*Inittialize!$F$9,Stand!F25*Inittialize!$F$10,Stand!F26*Inittialize!$F$11,Stand!F27*Inittialize!$F$12)),HS!F17)</f>
        <v>-1.2305191351709288</v>
      </c>
      <c r="G17">
        <f>IF(OR(Rules!$B26=Rules!D26,Rules!$B$7=Rules!$D$7),2*(SUM(Stand!G18*Inittialize!$F$3,Stand!G19*Inittialize!$F$4,Stand!G20*Inittialize!$F$5,Stand!G21*Inittialize!$F$6,Stand!G22*Inittialize!$F$7,Stand!G23*Inittialize!$F$8,Stand!G24*Inittialize!$F$9,Stand!G25*Inittialize!$F$10,Stand!G26*Inittialize!$F$11,Stand!G27*Inittialize!$F$12)),HS!G17)</f>
        <v>-1.214958094184424</v>
      </c>
      <c r="H17">
        <f>IF(Rules!$B$7=Rules!$D$7,2*(SUM(Stand!H18*Inittialize!$F$3,Stand!H19*Inittialize!$F$4,Stand!H20*Inittialize!$F$5,Stand!H21*Inittialize!$F$6,Stand!H22*Inittialize!$F$7,Stand!H23*Inittialize!$F$8,Stand!H24*Inittialize!$F$9,Stand!H25*Inittialize!$F$10,Stand!H26*Inittialize!$F$11,Stand!H27*Inittialize!$F$12)),HS!H17)</f>
        <v>-1.1822876894992107</v>
      </c>
      <c r="I17">
        <f>IF(Rules!$B$7=Rules!$D$7,2*(SUM(Stand!I18*Inittialize!$F$3,Stand!I19*Inittialize!$F$4,Stand!I20*Inittialize!$F$5,Stand!I21*Inittialize!$F$6,Stand!I22*Inittialize!$F$7,Stand!I23*Inittialize!$F$8,Stand!I24*Inittialize!$F$9,Stand!I25*Inittialize!$F$10,Stand!I26*Inittialize!$F$11,Stand!I27*Inittialize!$F$12)),HS!I17)</f>
        <v>-1.1821117106119141</v>
      </c>
      <c r="J17">
        <f>IF(Rules!$B$7=Rules!$D$7,2*(SUM(Stand!J18*Inittialize!$F$3,Stand!J19*Inittialize!$F$4,Stand!J20*Inittialize!$F$5,Stand!J21*Inittialize!$F$6,Stand!J22*Inittialize!$F$7,Stand!J23*Inittialize!$F$8,Stand!J24*Inittialize!$F$9,Stand!J25*Inittialize!$F$10,Stand!J26*Inittialize!$F$11,Stand!J27*Inittialize!$F$12)),HS!J17)</f>
        <v>-1.2330569563040892</v>
      </c>
      <c r="K17">
        <f>IF(Rules!$B$7=Rules!$D$7,2*(SUM(Stand!K18*Inittialize!$F$3,Stand!K19*Inittialize!$F$4,Stand!K20*Inittialize!$F$5,Stand!K21*Inittialize!$F$6,Stand!K22*Inittialize!$F$7,Stand!K23*Inittialize!$F$8,Stand!K24*Inittialize!$F$9,Stand!K25*Inittialize!$F$10,Stand!K26*Inittialize!$F$11,Stand!K27*Inittialize!$F$12)),HS!K17)</f>
        <v>-1.3377118060017259</v>
      </c>
    </row>
    <row r="18" spans="1:11" x14ac:dyDescent="0.25">
      <c r="A18">
        <v>19</v>
      </c>
      <c r="B18">
        <f>IF(Rules!$B$7=Rules!$D$7,2*(SUM(Stand!B19*Inittialize!$F$3,Stand!B20*Inittialize!$F$4,Stand!B21*Inittialize!$F$5,Stand!B22*Inittialize!$F$6,Stand!B23*Inittialize!$F$7,Stand!B24*Inittialize!$F$8,Stand!B25*Inittialize!$F$9,Stand!B26*Inittialize!$F$10,Stand!B27*Inittialize!$F$11,Stand!B28*Inittialize!$F$12)),HS!B18)</f>
        <v>-1.5596930840612537</v>
      </c>
      <c r="C18">
        <f>IF(Rules!$B$7=Rules!$D$7,2*(SUM(Stand!C19*Inittialize!$F$3,Stand!C20*Inittialize!$F$4,Stand!C21*Inittialize!$F$5,Stand!C22*Inittialize!$F$6,Stand!C23*Inittialize!$F$7,Stand!C24*Inittialize!$F$8,Stand!C25*Inittialize!$F$9,Stand!C26*Inittialize!$F$10,Stand!C27*Inittialize!$F$11,Stand!C28*Inittialize!$F$12)),HS!C18)</f>
        <v>-1.4581549091214032</v>
      </c>
      <c r="D18">
        <f>IF(Rules!$B$7=Rules!$D$7,2*(SUM(Stand!D19*Inittialize!$F$3,Stand!D20*Inittialize!$F$4,Stand!D21*Inittialize!$F$5,Stand!D22*Inittialize!$F$6,Stand!D23*Inittialize!$F$7,Stand!D24*Inittialize!$F$8,Stand!D25*Inittialize!$F$9,Stand!D26*Inittialize!$F$10,Stand!D27*Inittialize!$F$11,Stand!D28*Inittialize!$F$12)),HS!D18)</f>
        <v>-1.4560657766841185</v>
      </c>
      <c r="E18">
        <f>IF(Rules!$B$7=Rules!$D$7,2*(SUM(Stand!E19*Inittialize!$F$3,Stand!E20*Inittialize!$F$4,Stand!E21*Inittialize!$F$5,Stand!E22*Inittialize!$F$6,Stand!E23*Inittialize!$F$7,Stand!E24*Inittialize!$F$8,Stand!E25*Inittialize!$F$9,Stand!E26*Inittialize!$F$10,Stand!E27*Inittialize!$F$11,Stand!E28*Inittialize!$F$12)),HS!E18)</f>
        <v>-1.4538742684747707</v>
      </c>
      <c r="F18">
        <f>IF(OR(Rules!$B26=Rules!D26,Rules!$B$7=Rules!$D$7),2*(SUM(Stand!F19*Inittialize!$F$3,Stand!F20*Inittialize!$F$4,Stand!F21*Inittialize!$F$5,Stand!F22*Inittialize!$F$6,Stand!F23*Inittialize!$F$7,Stand!F24*Inittialize!$F$8,Stand!F25*Inittialize!$F$9,Stand!F26*Inittialize!$F$10,Stand!F27*Inittialize!$F$11,Stand!F28*Inittialize!$F$12)),HS!F18)</f>
        <v>-1.4519825358110645</v>
      </c>
      <c r="G18">
        <f>IF(OR(Rules!$B26=Rules!D26,Rules!$B$7=Rules!$D$7),2*(SUM(Stand!G19*Inittialize!$F$3,Stand!G20*Inittialize!$F$4,Stand!G21*Inittialize!$F$5,Stand!G22*Inittialize!$F$6,Stand!G23*Inittialize!$F$7,Stand!G24*Inittialize!$F$8,Stand!G25*Inittialize!$F$9,Stand!G26*Inittialize!$F$10,Stand!G27*Inittialize!$F$11,Stand!G28*Inittialize!$F$12)),HS!G18)</f>
        <v>-1.4451084132286272</v>
      </c>
      <c r="H18">
        <f>IF(Rules!$B$7=Rules!$D$7,2*(SUM(Stand!H19*Inittialize!$F$3,Stand!H20*Inittialize!$F$4,Stand!H21*Inittialize!$F$5,Stand!H22*Inittialize!$F$6,Stand!H23*Inittialize!$F$7,Stand!H24*Inittialize!$F$8,Stand!H25*Inittialize!$F$9,Stand!H26*Inittialize!$F$10,Stand!H27*Inittialize!$F$11,Stand!H28*Inittialize!$F$12)),HS!H18)</f>
        <v>-1.4308994580766619</v>
      </c>
      <c r="I18">
        <f>IF(Rules!$B$7=Rules!$D$7,2*(SUM(Stand!I19*Inittialize!$F$3,Stand!I20*Inittialize!$F$4,Stand!I21*Inittialize!$F$5,Stand!I22*Inittialize!$F$6,Stand!I23*Inittialize!$F$7,Stand!I24*Inittialize!$F$8,Stand!I25*Inittialize!$F$9,Stand!I26*Inittialize!$F$10,Stand!I27*Inittialize!$F$11,Stand!I28*Inittialize!$F$12)),HS!I18)</f>
        <v>-1.4273199672714054</v>
      </c>
      <c r="J18">
        <f>IF(Rules!$B$7=Rules!$D$7,2*(SUM(Stand!J19*Inittialize!$F$3,Stand!J20*Inittialize!$F$4,Stand!J21*Inittialize!$F$5,Stand!J22*Inittialize!$F$6,Stand!J23*Inittialize!$F$7,Stand!J24*Inittialize!$F$8,Stand!J25*Inittialize!$F$9,Stand!J26*Inittialize!$F$10,Stand!J27*Inittialize!$F$11,Stand!J28*Inittialize!$F$12)),HS!J18)</f>
        <v>-1.4311487650837169</v>
      </c>
      <c r="K18">
        <f>IF(Rules!$B$7=Rules!$D$7,2*(SUM(Stand!K19*Inittialize!$F$3,Stand!K20*Inittialize!$F$4,Stand!K21*Inittialize!$F$5,Stand!K22*Inittialize!$F$6,Stand!K23*Inittialize!$F$7,Stand!K24*Inittialize!$F$8,Stand!K25*Inittialize!$F$9,Stand!K26*Inittialize!$F$10,Stand!K27*Inittialize!$F$11,Stand!K28*Inittialize!$F$12)),HS!K18)</f>
        <v>-1.4886871669014903</v>
      </c>
    </row>
    <row r="19" spans="1:11" x14ac:dyDescent="0.25">
      <c r="A19">
        <v>20</v>
      </c>
      <c r="B19">
        <f>IF(Rules!$B$7=Rules!$D$7,2*(SUM(Stand!B20*Inittialize!$F$3,Stand!B21*Inittialize!$F$4,Stand!B22*Inittialize!$F$5,Stand!B23*Inittialize!$F$6,Stand!B24*Inittialize!$F$7,Stand!B25*Inittialize!$F$8,Stand!B26*Inittialize!$F$9,Stand!B27*Inittialize!$F$10,Stand!B28*Inittialize!$F$11,Stand!B29*Inittialize!$F$12)),HS!B19)</f>
        <v>-1.7449528568141299</v>
      </c>
      <c r="C19">
        <f>IF(Rules!$B$7=Rules!$D$7,2*(SUM(Stand!C20*Inittialize!$F$3,Stand!C21*Inittialize!$F$4,Stand!C22*Inittialize!$F$5,Stand!C23*Inittialize!$F$6,Stand!C24*Inittialize!$F$7,Stand!C25*Inittialize!$F$8,Stand!C26*Inittialize!$F$9,Stand!C27*Inittialize!$F$10,Stand!C28*Inittialize!$F$11,Stand!C29*Inittialize!$F$12)),HS!C19)</f>
        <v>-1.7104605360778402</v>
      </c>
      <c r="D19">
        <f>IF(Rules!$B$7=Rules!$D$7,2*(SUM(Stand!D20*Inittialize!$F$3,Stand!D21*Inittialize!$F$4,Stand!D22*Inittialize!$F$5,Stand!D23*Inittialize!$F$6,Stand!D24*Inittialize!$F$7,Stand!D25*Inittialize!$F$8,Stand!D26*Inittialize!$F$9,Stand!D27*Inittialize!$F$10,Stand!D28*Inittialize!$F$11,Stand!D29*Inittialize!$F$12)),HS!D19)</f>
        <v>-1.7099537911843463</v>
      </c>
      <c r="E19">
        <f>IF(Rules!$B$7=Rules!$D$7,2*(SUM(Stand!E20*Inittialize!$F$3,Stand!E21*Inittialize!$F$4,Stand!E22*Inittialize!$F$5,Stand!E23*Inittialize!$F$6,Stand!E24*Inittialize!$F$7,Stand!E25*Inittialize!$F$8,Stand!E26*Inittialize!$F$9,Stand!E27*Inittialize!$F$10,Stand!E28*Inittialize!$F$11,Stand!E29*Inittialize!$F$12)),HS!E19)</f>
        <v>-1.7094204164667817</v>
      </c>
      <c r="F19">
        <f>IF(OR(Rules!$B26=Rules!D26,Rules!$B$7=Rules!$D$7),2*(SUM(Stand!F20*Inittialize!$F$3,Stand!F21*Inittialize!$F$4,Stand!F22*Inittialize!$F$5,Stand!F23*Inittialize!$F$6,Stand!F24*Inittialize!$F$7,Stand!F25*Inittialize!$F$8,Stand!F26*Inittialize!$F$9,Stand!F27*Inittialize!$F$10,Stand!F28*Inittialize!$F$11,Stand!F29*Inittialize!$F$12)),HS!F19)</f>
        <v>-1.7089609497545724</v>
      </c>
      <c r="G19">
        <f>IF(OR(Rules!$B26=Rules!D26,Rules!$B$7=Rules!$D$7),2*(SUM(Stand!G20*Inittialize!$F$3,Stand!G21*Inittialize!$F$4,Stand!G22*Inittialize!$F$5,Stand!G23*Inittialize!$F$6,Stand!G24*Inittialize!$F$7,Stand!G25*Inittialize!$F$8,Stand!G26*Inittialize!$F$9,Stand!G27*Inittialize!$F$10,Stand!G28*Inittialize!$F$11,Stand!G29*Inittialize!$F$12)),HS!G19)</f>
        <v>-1.70725588556268</v>
      </c>
      <c r="H19">
        <f>IF(Rules!$B$7=Rules!$D$7,2*(SUM(Stand!H20*Inittialize!$F$3,Stand!H21*Inittialize!$F$4,Stand!H22*Inittialize!$F$5,Stand!H23*Inittialize!$F$6,Stand!H24*Inittialize!$F$7,Stand!H25*Inittialize!$F$8,Stand!H26*Inittialize!$F$9,Stand!H27*Inittialize!$F$10,Stand!H28*Inittialize!$F$11,Stand!H29*Inittialize!$F$12)),HS!H19)</f>
        <v>-1.7037036467746889</v>
      </c>
      <c r="I19">
        <f>IF(Rules!$B$7=Rules!$D$7,2*(SUM(Stand!I20*Inittialize!$F$3,Stand!I21*Inittialize!$F$4,Stand!I22*Inittialize!$F$5,Stand!I23*Inittialize!$F$6,Stand!I24*Inittialize!$F$7,Stand!I25*Inittialize!$F$8,Stand!I26*Inittialize!$F$9,Stand!I27*Inittialize!$F$10,Stand!I28*Inittialize!$F$11,Stand!I29*Inittialize!$F$12)),HS!I19)</f>
        <v>-1.7029838379716975</v>
      </c>
      <c r="J19">
        <f>IF(Rules!$B$7=Rules!$D$7,2*(SUM(Stand!J20*Inittialize!$F$3,Stand!J21*Inittialize!$F$4,Stand!J22*Inittialize!$F$5,Stand!J23*Inittialize!$F$6,Stand!J24*Inittialize!$F$7,Stand!J25*Inittialize!$F$8,Stand!J26*Inittialize!$F$9,Stand!J27*Inittialize!$F$10,Stand!J28*Inittialize!$F$11,Stand!J29*Inittialize!$F$12)),HS!J19)</f>
        <v>-1.7016652067465778</v>
      </c>
      <c r="K19">
        <f>IF(Rules!$B$7=Rules!$D$7,2*(SUM(Stand!K20*Inittialize!$F$3,Stand!K21*Inittialize!$F$4,Stand!K22*Inittialize!$F$5,Stand!K23*Inittialize!$F$6,Stand!K24*Inittialize!$F$7,Stand!K25*Inittialize!$F$8,Stand!K26*Inittialize!$F$9,Stand!K27*Inittialize!$F$10,Stand!K28*Inittialize!$F$11,Stand!K29*Inittialize!$F$12)),HS!K19)</f>
        <v>-1.7094498982342485</v>
      </c>
    </row>
    <row r="20" spans="1:11" x14ac:dyDescent="0.25">
      <c r="A20">
        <v>21</v>
      </c>
      <c r="B20">
        <f>IF(Rules!$B$7=Rules!$D$7,2*(SUM(Stand!B21*Inittialize!$F$3,Stand!B22*Inittialize!$F$4,Stand!B23*Inittialize!$F$5,Stand!B24*Inittialize!$F$6,Stand!B25*Inittialize!$F$7,Stand!B26*Inittialize!$F$8,Stand!B27*Inittialize!$F$9,Stand!B28*Inittialize!$F$10,Stand!B29*Inittialize!$F$11,Stand!B30*Inittialize!$F$12)),HS!B20)</f>
        <v>-2</v>
      </c>
      <c r="C20">
        <f>IF(Rules!$B$7=Rules!$D$7,2*(SUM(Stand!C21*Inittialize!$F$3,Stand!C22*Inittialize!$F$4,Stand!C23*Inittialize!$F$5,Stand!C24*Inittialize!$F$6,Stand!C25*Inittialize!$F$7,Stand!C26*Inittialize!$F$8,Stand!C27*Inittialize!$F$9,Stand!C28*Inittialize!$F$10,Stand!C29*Inittialize!$F$11,Stand!C30*Inittialize!$F$12)),HS!C20)</f>
        <v>-2</v>
      </c>
      <c r="D20">
        <f>IF(Rules!$B$7=Rules!$D$7,2*(SUM(Stand!D21*Inittialize!$F$3,Stand!D22*Inittialize!$F$4,Stand!D23*Inittialize!$F$5,Stand!D24*Inittialize!$F$6,Stand!D25*Inittialize!$F$7,Stand!D26*Inittialize!$F$8,Stand!D27*Inittialize!$F$9,Stand!D28*Inittialize!$F$10,Stand!D29*Inittialize!$F$11,Stand!D30*Inittialize!$F$12)),HS!D20)</f>
        <v>-2</v>
      </c>
      <c r="E20">
        <f>IF(Rules!$B$7=Rules!$D$7,2*(SUM(Stand!E21*Inittialize!$F$3,Stand!E22*Inittialize!$F$4,Stand!E23*Inittialize!$F$5,Stand!E24*Inittialize!$F$6,Stand!E25*Inittialize!$F$7,Stand!E26*Inittialize!$F$8,Stand!E27*Inittialize!$F$9,Stand!E28*Inittialize!$F$10,Stand!E29*Inittialize!$F$11,Stand!E30*Inittialize!$F$12)),HS!E20)</f>
        <v>-2</v>
      </c>
      <c r="F20">
        <f>IF(OR(Rules!$B26=Rules!D26,Rules!$B$7=Rules!$D$7),2*(SUM(Stand!F21*Inittialize!$F$3,Stand!F22*Inittialize!$F$4,Stand!F23*Inittialize!$F$5,Stand!F24*Inittialize!$F$6,Stand!F25*Inittialize!$F$7,Stand!F26*Inittialize!$F$8,Stand!F27*Inittialize!$F$9,Stand!F28*Inittialize!$F$10,Stand!F29*Inittialize!$F$11,Stand!F30*Inittialize!$F$12)),HS!F20)</f>
        <v>-2</v>
      </c>
      <c r="G20">
        <f>IF(OR(Rules!$B26=Rules!D26,Rules!$B$7=Rules!$D$7),2*(SUM(Stand!G21*Inittialize!$F$3,Stand!G22*Inittialize!$F$4,Stand!G23*Inittialize!$F$5,Stand!G24*Inittialize!$F$6,Stand!G25*Inittialize!$F$7,Stand!G26*Inittialize!$F$8,Stand!G27*Inittialize!$F$9,Stand!G28*Inittialize!$F$10,Stand!G29*Inittialize!$F$11,Stand!G30*Inittialize!$F$12)),HS!G20)</f>
        <v>-2</v>
      </c>
      <c r="H20">
        <f>IF(Rules!$B$7=Rules!$D$7,2*(SUM(Stand!H21*Inittialize!$F$3,Stand!H22*Inittialize!$F$4,Stand!H23*Inittialize!$F$5,Stand!H24*Inittialize!$F$6,Stand!H25*Inittialize!$F$7,Stand!H26*Inittialize!$F$8,Stand!H27*Inittialize!$F$9,Stand!H28*Inittialize!$F$10,Stand!H29*Inittialize!$F$11,Stand!H30*Inittialize!$F$12)),HS!H20)</f>
        <v>-2</v>
      </c>
      <c r="I20">
        <f>IF(Rules!$B$7=Rules!$D$7,2*(SUM(Stand!I21*Inittialize!$F$3,Stand!I22*Inittialize!$F$4,Stand!I23*Inittialize!$F$5,Stand!I24*Inittialize!$F$6,Stand!I25*Inittialize!$F$7,Stand!I26*Inittialize!$F$8,Stand!I27*Inittialize!$F$9,Stand!I28*Inittialize!$F$10,Stand!I29*Inittialize!$F$11,Stand!I30*Inittialize!$F$12)),HS!I20)</f>
        <v>-2</v>
      </c>
      <c r="J20">
        <f>IF(Rules!$B$7=Rules!$D$7,2*(SUM(Stand!J21*Inittialize!$F$3,Stand!J22*Inittialize!$F$4,Stand!J23*Inittialize!$F$5,Stand!J24*Inittialize!$F$6,Stand!J25*Inittialize!$F$7,Stand!J26*Inittialize!$F$8,Stand!J27*Inittialize!$F$9,Stand!J28*Inittialize!$F$10,Stand!J29*Inittialize!$F$11,Stand!J30*Inittialize!$F$12)),HS!J20)</f>
        <v>-2</v>
      </c>
      <c r="K20">
        <f>IF(Rules!$B$7=Rules!$D$7,2*(SUM(Stand!K21*Inittialize!$F$3,Stand!K22*Inittialize!$F$4,Stand!K23*Inittialize!$F$5,Stand!K24*Inittialize!$F$6,Stand!K25*Inittialize!$F$7,Stand!K26*Inittialize!$F$8,Stand!K27*Inittialize!$F$9,Stand!K28*Inittialize!$F$10,Stand!K29*Inittialize!$F$11,Stand!K30*Inittialize!$F$12)),HS!K20)</f>
        <v>-2</v>
      </c>
    </row>
    <row r="21" spans="1:11" x14ac:dyDescent="0.25">
      <c r="A21">
        <v>22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25">
      <c r="A22">
        <v>23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25">
      <c r="A23">
        <v>24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25">
      <c r="A24">
        <v>25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25">
      <c r="A25">
        <v>26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25">
      <c r="A26">
        <v>27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25">
      <c r="A27">
        <v>28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25">
      <c r="A28">
        <v>29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25">
      <c r="A29">
        <v>30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0" spans="1:11" x14ac:dyDescent="0.25">
      <c r="A30">
        <v>31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</row>
    <row r="32" spans="1:11" x14ac:dyDescent="0.25">
      <c r="A32" t="s">
        <v>4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>
        <v>12</v>
      </c>
      <c r="B33">
        <f>IF(Rules!$B$7=Rules!$D$7,2*SUM(Stand!B34*Inittialize!$F$3,Stand!B35*Inittialize!$F$4,Stand!B36*Inittialize!$F$5,Stand!B37*Inittialize!$F$6,Stand!B38*Inittialize!$F$7,Stand!B39*Inittialize!$F$8,Stand!B40*Inittialize!$F$9,Stand!B41*Inittialize!$F$10,Stand!B42*Inittialize!$F$11,Stand!B43*Inittialize!$F$12),HS!B33)</f>
        <v>-0.68750558678542162</v>
      </c>
      <c r="C33">
        <f>IF(Rules!$B$7=Rules!$D$7,2*SUM(Stand!C34*Inittialize!$F$3,Stand!C35*Inittialize!$F$4,Stand!C36*Inittialize!$F$5,Stand!C37*Inittialize!$F$6,Stand!C38*Inittialize!$F$7,Stand!C39*Inittialize!$F$8,Stand!C40*Inittialize!$F$9,Stand!C41*Inittialize!$F$10,Stand!C42*Inittialize!$F$11,Stand!C43*Inittialize!$F$12),HS!C33)</f>
        <v>-7.1569957908216006E-2</v>
      </c>
      <c r="D33">
        <f>IF(Rules!$B$7=Rules!$D$7,2*SUM(Stand!D34*Inittialize!$F$3,Stand!D35*Inittialize!$F$4,Stand!D36*Inittialize!$F$5,Stand!D37*Inittialize!$F$6,Stand!D38*Inittialize!$F$7,Stand!D39*Inittialize!$F$8,Stand!D40*Inittialize!$F$9,Stand!D41*Inittialize!$F$10,Stand!D42*Inittialize!$F$11,Stand!D43*Inittialize!$F$12),HS!D33)</f>
        <v>-7.2280945104583327E-3</v>
      </c>
      <c r="E33">
        <f>IF(Rules!$B$7=Rules!$D$7,2*SUM(Stand!E34*Inittialize!$F$3,Stand!E35*Inittialize!$F$4,Stand!E36*Inittialize!$F$5,Stand!E37*Inittialize!$F$6,Stand!E38*Inittialize!$F$7,Stand!E39*Inittialize!$F$8,Stand!E40*Inittialize!$F$9,Stand!E41*Inittialize!$F$10,Stand!E42*Inittialize!$F$11,Stand!E43*Inittialize!$F$12),HS!E33)</f>
        <v>5.842651874374491E-2</v>
      </c>
      <c r="F33">
        <f>IF(OR(Rules!$B26=Rules!D26,Rules!$B$7=Rules!$D$7),2*SUM(Stand!F34*Inittialize!$F$3,Stand!F35*Inittialize!$F$4,Stand!F36*Inittialize!$F$5,Stand!F37*Inittialize!$F$6,Stand!F38*Inittialize!$F$7,Stand!F39*Inittialize!$F$8,Stand!F40*Inittialize!$F$9,Stand!F41*Inittialize!$F$10,Stand!F42*Inittialize!$F$11,Stand!F43*Inittialize!$F$12),HS!F33)</f>
        <v>0.12595448524867892</v>
      </c>
      <c r="G33">
        <f>IF(OR(Rules!$B26=Rules!D26,Rules!$B$7=Rules!$D$7),2*SUM(Stand!G34*Inittialize!$F$3,Stand!G35*Inittialize!$F$4,Stand!G36*Inittialize!$F$5,Stand!G37*Inittialize!$F$6,Stand!G38*Inittialize!$F$7,Stand!G39*Inittialize!$F$8,Stand!G40*Inittialize!$F$9,Stand!G41*Inittialize!$F$10,Stand!G42*Inittialize!$F$11,Stand!G43*Inittialize!$F$12),HS!G33)</f>
        <v>0.17974820582791498</v>
      </c>
      <c r="H33">
        <f>IF(Rules!$B$7=Rules!$D$7,2*SUM(Stand!H34*Inittialize!$F$3,Stand!H35*Inittialize!$F$4,Stand!H36*Inittialize!$F$5,Stand!H37*Inittialize!$F$6,Stand!H38*Inittialize!$F$7,Stand!H39*Inittialize!$F$8,Stand!H40*Inittialize!$F$9,Stand!H41*Inittialize!$F$10,Stand!H42*Inittialize!$F$11,Stand!H43*Inittialize!$F$12),HS!H33)</f>
        <v>-0.1838655800163817</v>
      </c>
      <c r="I33">
        <f>IF(Rules!$B$7=Rules!$D$7,2*SUM(Stand!I34*Inittialize!$F$3,Stand!I35*Inittialize!$F$4,Stand!I36*Inittialize!$F$5,Stand!I37*Inittialize!$F$6,Stand!I38*Inittialize!$F$7,Stand!I39*Inittialize!$F$8,Stand!I40*Inittialize!$F$9,Stand!I41*Inittialize!$F$10,Stand!I42*Inittialize!$F$11,Stand!I43*Inittialize!$F$12),HS!I33)</f>
        <v>-0.3144409023673389</v>
      </c>
      <c r="J33">
        <f>IF(Rules!$B$7=Rules!$D$7,2*SUM(Stand!J34*Inittialize!$F$3,Stand!J35*Inittialize!$F$4,Stand!J36*Inittialize!$F$5,Stand!J37*Inittialize!$F$6,Stand!J38*Inittialize!$F$7,Stand!J39*Inittialize!$F$8,Stand!J40*Inittialize!$F$9,Stand!J41*Inittialize!$F$10,Stand!J42*Inittialize!$F$11,Stand!J43*Inittialize!$F$12),HS!J33)</f>
        <v>-0.45636696328370863</v>
      </c>
      <c r="K33">
        <f>IF(Rules!$B$7=Rules!$D$7,2*SUM(Stand!K34*Inittialize!$F$3,Stand!K35*Inittialize!$F$4,Stand!K36*Inittialize!$F$5,Stand!K37*Inittialize!$F$6,Stand!K38*Inittialize!$F$7,Stand!K39*Inittialize!$F$8,Stand!K40*Inittialize!$F$9,Stand!K41*Inittialize!$F$10,Stand!K42*Inittialize!$F$11,Stand!K43*Inittialize!$F$12),HS!K33)</f>
        <v>-0.61649966962565828</v>
      </c>
    </row>
    <row r="34" spans="1:11" x14ac:dyDescent="0.25">
      <c r="A34">
        <v>13</v>
      </c>
      <c r="B34">
        <f>IF(Rules!$B$7=Rules!$D$7,2*SUM(Stand!B35*Inittialize!$F$3,Stand!B36*Inittialize!$F$4,Stand!B37*Inittialize!$F$5,Stand!B38*Inittialize!$F$6,Stand!B39*Inittialize!$F$7,Stand!B40*Inittialize!$F$8,Stand!B41*Inittialize!$F$9,Stand!B42*Inittialize!$F$10,Stand!B43*Inittialize!$F$11,Stand!B44*Inittialize!$F$12),HS!B34)</f>
        <v>-0.68750558678542173</v>
      </c>
      <c r="C34">
        <f>IF(Rules!$B$7=Rules!$D$7,2*SUM(Stand!C35*Inittialize!$F$3,Stand!C36*Inittialize!$F$4,Stand!C37*Inittialize!$F$5,Stand!C38*Inittialize!$F$6,Stand!C39*Inittialize!$F$7,Stand!C40*Inittialize!$F$8,Stand!C41*Inittialize!$F$9,Stand!C42*Inittialize!$F$10,Stand!C43*Inittialize!$F$11,Stand!C44*Inittialize!$F$12),HS!C34)</f>
        <v>-7.156995790821602E-2</v>
      </c>
      <c r="D34">
        <f>IF(Rules!$B$7=Rules!$D$7,2*SUM(Stand!D35*Inittialize!$F$3,Stand!D36*Inittialize!$F$4,Stand!D37*Inittialize!$F$5,Stand!D38*Inittialize!$F$6,Stand!D39*Inittialize!$F$7,Stand!D40*Inittialize!$F$8,Stand!D41*Inittialize!$F$9,Stand!D42*Inittialize!$F$10,Stand!D43*Inittialize!$F$11,Stand!D44*Inittialize!$F$12),HS!D34)</f>
        <v>-7.228094510458305E-3</v>
      </c>
      <c r="E34">
        <f>IF(Rules!$B$7=Rules!$D$7,2*SUM(Stand!E35*Inittialize!$F$3,Stand!E36*Inittialize!$F$4,Stand!E37*Inittialize!$F$5,Stand!E38*Inittialize!$F$6,Stand!E39*Inittialize!$F$7,Stand!E40*Inittialize!$F$8,Stand!E41*Inittialize!$F$9,Stand!E42*Inittialize!$F$10,Stand!E43*Inittialize!$F$11,Stand!E44*Inittialize!$F$12),HS!E34)</f>
        <v>5.842651874374491E-2</v>
      </c>
      <c r="F34">
        <f>IF(OR(Rules!$B26=Rules!D26,Rules!$B$7=Rules!$D$7),2*SUM(Stand!F35*Inittialize!$F$3,Stand!F36*Inittialize!$F$4,Stand!F37*Inittialize!$F$5,Stand!F38*Inittialize!$F$6,Stand!F39*Inittialize!$F$7,Stand!F40*Inittialize!$F$8,Stand!F41*Inittialize!$F$9,Stand!F42*Inittialize!$F$10,Stand!F43*Inittialize!$F$11,Stand!F44*Inittialize!$F$12),HS!F34)</f>
        <v>0.12595448524867886</v>
      </c>
      <c r="G34">
        <f>IF(OR(Rules!$B26=Rules!D26,Rules!$B$7=Rules!$D$7),2*SUM(Stand!G35*Inittialize!$F$3,Stand!G36*Inittialize!$F$4,Stand!G37*Inittialize!$F$5,Stand!G38*Inittialize!$F$6,Stand!G39*Inittialize!$F$7,Stand!G40*Inittialize!$F$8,Stand!G41*Inittialize!$F$9,Stand!G42*Inittialize!$F$10,Stand!G43*Inittialize!$F$11,Stand!G44*Inittialize!$F$12),HS!G34)</f>
        <v>0.17974820582791498</v>
      </c>
      <c r="H34">
        <f>IF(Rules!$B$7=Rules!$D$7,2*SUM(Stand!H35*Inittialize!$F$3,Stand!H36*Inittialize!$F$4,Stand!H37*Inittialize!$F$5,Stand!H38*Inittialize!$F$6,Stand!H39*Inittialize!$F$7,Stand!H40*Inittialize!$F$8,Stand!H41*Inittialize!$F$9,Stand!H42*Inittialize!$F$10,Stand!H43*Inittialize!$F$11,Stand!H44*Inittialize!$F$12),HS!H34)</f>
        <v>-0.1838655800163817</v>
      </c>
      <c r="I34">
        <f>IF(Rules!$B$7=Rules!$D$7,2*SUM(Stand!I35*Inittialize!$F$3,Stand!I36*Inittialize!$F$4,Stand!I37*Inittialize!$F$5,Stand!I38*Inittialize!$F$6,Stand!I39*Inittialize!$F$7,Stand!I40*Inittialize!$F$8,Stand!I41*Inittialize!$F$9,Stand!I42*Inittialize!$F$10,Stand!I43*Inittialize!$F$11,Stand!I44*Inittialize!$F$12),HS!I34)</f>
        <v>-0.31444090236733896</v>
      </c>
      <c r="J34">
        <f>IF(Rules!$B$7=Rules!$D$7,2*SUM(Stand!J35*Inittialize!$F$3,Stand!J36*Inittialize!$F$4,Stand!J37*Inittialize!$F$5,Stand!J38*Inittialize!$F$6,Stand!J39*Inittialize!$F$7,Stand!J40*Inittialize!$F$8,Stand!J41*Inittialize!$F$9,Stand!J42*Inittialize!$F$10,Stand!J43*Inittialize!$F$11,Stand!J44*Inittialize!$F$12),HS!J34)</f>
        <v>-0.45636696328370857</v>
      </c>
      <c r="K34">
        <f>IF(Rules!$B$7=Rules!$D$7,2*SUM(Stand!K35*Inittialize!$F$3,Stand!K36*Inittialize!$F$4,Stand!K37*Inittialize!$F$5,Stand!K38*Inittialize!$F$6,Stand!K39*Inittialize!$F$7,Stand!K40*Inittialize!$F$8,Stand!K41*Inittialize!$F$9,Stand!K42*Inittialize!$F$10,Stand!K43*Inittialize!$F$11,Stand!K44*Inittialize!$F$12),HS!K34)</f>
        <v>-0.61649966962565828</v>
      </c>
    </row>
    <row r="35" spans="1:11" x14ac:dyDescent="0.25">
      <c r="A35">
        <v>14</v>
      </c>
      <c r="B35">
        <f>IF(Rules!$B$7=Rules!$D$7,2*SUM(Stand!B36*Inittialize!$F$3,Stand!B37*Inittialize!$F$4,Stand!B38*Inittialize!$F$5,Stand!B39*Inittialize!$F$6,Stand!B40*Inittialize!$F$7,Stand!B41*Inittialize!$F$8,Stand!B42*Inittialize!$F$9,Stand!B43*Inittialize!$F$10,Stand!B44*Inittialize!$F$11,Stand!B45*Inittialize!$F$12),HS!B35)</f>
        <v>-0.68750558678542162</v>
      </c>
      <c r="C35">
        <f>IF(Rules!$B$7=Rules!$D$7,2*SUM(Stand!C36*Inittialize!$F$3,Stand!C37*Inittialize!$F$4,Stand!C38*Inittialize!$F$5,Stand!C39*Inittialize!$F$6,Stand!C40*Inittialize!$F$7,Stand!C41*Inittialize!$F$8,Stand!C42*Inittialize!$F$9,Stand!C43*Inittialize!$F$10,Stand!C44*Inittialize!$F$11,Stand!C45*Inittialize!$F$12),HS!C35)</f>
        <v>-7.156995790821602E-2</v>
      </c>
      <c r="D35">
        <f>IF(Rules!$B$7=Rules!$D$7,2*SUM(Stand!D36*Inittialize!$F$3,Stand!D37*Inittialize!$F$4,Stand!D38*Inittialize!$F$5,Stand!D39*Inittialize!$F$6,Stand!D40*Inittialize!$F$7,Stand!D41*Inittialize!$F$8,Stand!D42*Inittialize!$F$9,Stand!D43*Inittialize!$F$10,Stand!D44*Inittialize!$F$11,Stand!D45*Inittialize!$F$12),HS!D35)</f>
        <v>-7.2280945104583605E-3</v>
      </c>
      <c r="E35">
        <f>IF(Rules!$B$7=Rules!$D$7,2*SUM(Stand!E36*Inittialize!$F$3,Stand!E37*Inittialize!$F$4,Stand!E38*Inittialize!$F$5,Stand!E39*Inittialize!$F$6,Stand!E40*Inittialize!$F$7,Stand!E41*Inittialize!$F$8,Stand!E42*Inittialize!$F$9,Stand!E43*Inittialize!$F$10,Stand!E44*Inittialize!$F$11,Stand!E45*Inittialize!$F$12),HS!E35)</f>
        <v>5.842651874374491E-2</v>
      </c>
      <c r="F35">
        <f>IF(OR(Rules!$B26=Rules!D26,Rules!$B$7=Rules!$D$7),2*SUM(Stand!F36*Inittialize!$F$3,Stand!F37*Inittialize!$F$4,Stand!F38*Inittialize!$F$5,Stand!F39*Inittialize!$F$6,Stand!F40*Inittialize!$F$7,Stand!F41*Inittialize!$F$8,Stand!F42*Inittialize!$F$9,Stand!F43*Inittialize!$F$10,Stand!F44*Inittialize!$F$11,Stand!F45*Inittialize!$F$12),HS!F35)</f>
        <v>0.12595448524867892</v>
      </c>
      <c r="G35">
        <f>IF(OR(Rules!$B26=Rules!D26,Rules!$B$7=Rules!$D$7),2*SUM(Stand!G36*Inittialize!$F$3,Stand!G37*Inittialize!$F$4,Stand!G38*Inittialize!$F$5,Stand!G39*Inittialize!$F$6,Stand!G40*Inittialize!$F$7,Stand!G41*Inittialize!$F$8,Stand!G42*Inittialize!$F$9,Stand!G43*Inittialize!$F$10,Stand!G44*Inittialize!$F$11,Stand!G45*Inittialize!$F$12),HS!G35)</f>
        <v>0.17974820582791493</v>
      </c>
      <c r="H35">
        <f>IF(Rules!$B$7=Rules!$D$7,2*SUM(Stand!H36*Inittialize!$F$3,Stand!H37*Inittialize!$F$4,Stand!H38*Inittialize!$F$5,Stand!H39*Inittialize!$F$6,Stand!H40*Inittialize!$F$7,Stand!H41*Inittialize!$F$8,Stand!H42*Inittialize!$F$9,Stand!H43*Inittialize!$F$10,Stand!H44*Inittialize!$F$11,Stand!H45*Inittialize!$F$12),HS!H35)</f>
        <v>-0.1838655800163817</v>
      </c>
      <c r="I35">
        <f>IF(Rules!$B$7=Rules!$D$7,2*SUM(Stand!I36*Inittialize!$F$3,Stand!I37*Inittialize!$F$4,Stand!I38*Inittialize!$F$5,Stand!I39*Inittialize!$F$6,Stand!I40*Inittialize!$F$7,Stand!I41*Inittialize!$F$8,Stand!I42*Inittialize!$F$9,Stand!I43*Inittialize!$F$10,Stand!I44*Inittialize!$F$11,Stand!I45*Inittialize!$F$12),HS!I35)</f>
        <v>-0.31444090236733896</v>
      </c>
      <c r="J35">
        <f>IF(Rules!$B$7=Rules!$D$7,2*SUM(Stand!J36*Inittialize!$F$3,Stand!J37*Inittialize!$F$4,Stand!J38*Inittialize!$F$5,Stand!J39*Inittialize!$F$6,Stand!J40*Inittialize!$F$7,Stand!J41*Inittialize!$F$8,Stand!J42*Inittialize!$F$9,Stand!J43*Inittialize!$F$10,Stand!J44*Inittialize!$F$11,Stand!J45*Inittialize!$F$12),HS!J35)</f>
        <v>-0.45636696328370852</v>
      </c>
      <c r="K35">
        <f>IF(Rules!$B$7=Rules!$D$7,2*SUM(Stand!K36*Inittialize!$F$3,Stand!K37*Inittialize!$F$4,Stand!K38*Inittialize!$F$5,Stand!K39*Inittialize!$F$6,Stand!K40*Inittialize!$F$7,Stand!K41*Inittialize!$F$8,Stand!K42*Inittialize!$F$9,Stand!K43*Inittialize!$F$10,Stand!K44*Inittialize!$F$11,Stand!K45*Inittialize!$F$12),HS!K35)</f>
        <v>-0.61649966962565839</v>
      </c>
    </row>
    <row r="36" spans="1:11" x14ac:dyDescent="0.25">
      <c r="A36">
        <v>15</v>
      </c>
      <c r="B36">
        <f>IF(Rules!$B$7=Rules!$D$7,2*SUM(Stand!B37*Inittialize!$F$3,Stand!B38*Inittialize!$F$4,Stand!B39*Inittialize!$F$5,Stand!B40*Inittialize!$F$6,Stand!B41*Inittialize!$F$7,Stand!B42*Inittialize!$F$8,Stand!B43*Inittialize!$F$9,Stand!B44*Inittialize!$F$10,Stand!B45*Inittialize!$F$11,Stand!B46*Inittialize!$F$12),HS!B36)</f>
        <v>-0.68750558678542162</v>
      </c>
      <c r="C36">
        <f>IF(Rules!$B$7=Rules!$D$7,2*SUM(Stand!C37*Inittialize!$F$3,Stand!C38*Inittialize!$F$4,Stand!C39*Inittialize!$F$5,Stand!C40*Inittialize!$F$6,Stand!C41*Inittialize!$F$7,Stand!C42*Inittialize!$F$8,Stand!C43*Inittialize!$F$9,Stand!C44*Inittialize!$F$10,Stand!C45*Inittialize!$F$11,Stand!C46*Inittialize!$F$12),HS!C36)</f>
        <v>-7.156995790821602E-2</v>
      </c>
      <c r="D36">
        <f>IF(Rules!$B$7=Rules!$D$7,2*SUM(Stand!D37*Inittialize!$F$3,Stand!D38*Inittialize!$F$4,Stand!D39*Inittialize!$F$5,Stand!D40*Inittialize!$F$6,Stand!D41*Inittialize!$F$7,Stand!D42*Inittialize!$F$8,Stand!D43*Inittialize!$F$9,Stand!D44*Inittialize!$F$10,Stand!D45*Inittialize!$F$11,Stand!D46*Inittialize!$F$12),HS!D36)</f>
        <v>-7.2280945104583605E-3</v>
      </c>
      <c r="E36">
        <f>IF(Rules!$B$7=Rules!$D$7,2*SUM(Stand!E37*Inittialize!$F$3,Stand!E38*Inittialize!$F$4,Stand!E39*Inittialize!$F$5,Stand!E40*Inittialize!$F$6,Stand!E41*Inittialize!$F$7,Stand!E42*Inittialize!$F$8,Stand!E43*Inittialize!$F$9,Stand!E44*Inittialize!$F$10,Stand!E45*Inittialize!$F$11,Stand!E46*Inittialize!$F$12),HS!E36)</f>
        <v>5.8426518743744854E-2</v>
      </c>
      <c r="F36">
        <f>IF(OR(Rules!$B26=Rules!D26,Rules!$B$7=Rules!$D$7),2*SUM(Stand!F37*Inittialize!$F$3,Stand!F38*Inittialize!$F$4,Stand!F39*Inittialize!$F$5,Stand!F40*Inittialize!$F$6,Stand!F41*Inittialize!$F$7,Stand!F42*Inittialize!$F$8,Stand!F43*Inittialize!$F$9,Stand!F44*Inittialize!$F$10,Stand!F45*Inittialize!$F$11,Stand!F46*Inittialize!$F$12),HS!F36)</f>
        <v>0.12595448524867892</v>
      </c>
      <c r="G36">
        <f>IF(OR(Rules!$B26=Rules!D26,Rules!$B$7=Rules!$D$7),2*SUM(Stand!G37*Inittialize!$F$3,Stand!G38*Inittialize!$F$4,Stand!G39*Inittialize!$F$5,Stand!G40*Inittialize!$F$6,Stand!G41*Inittialize!$F$7,Stand!G42*Inittialize!$F$8,Stand!G43*Inittialize!$F$9,Stand!G44*Inittialize!$F$10,Stand!G45*Inittialize!$F$11,Stand!G46*Inittialize!$F$12),HS!G36)</f>
        <v>0.17974820582791493</v>
      </c>
      <c r="H36">
        <f>IF(Rules!$B$7=Rules!$D$7,2*SUM(Stand!H37*Inittialize!$F$3,Stand!H38*Inittialize!$F$4,Stand!H39*Inittialize!$F$5,Stand!H40*Inittialize!$F$6,Stand!H41*Inittialize!$F$7,Stand!H42*Inittialize!$F$8,Stand!H43*Inittialize!$F$9,Stand!H44*Inittialize!$F$10,Stand!H45*Inittialize!$F$11,Stand!H46*Inittialize!$F$12),HS!H36)</f>
        <v>-0.1838655800163817</v>
      </c>
      <c r="I36">
        <f>IF(Rules!$B$7=Rules!$D$7,2*SUM(Stand!I37*Inittialize!$F$3,Stand!I38*Inittialize!$F$4,Stand!I39*Inittialize!$F$5,Stand!I40*Inittialize!$F$6,Stand!I41*Inittialize!$F$7,Stand!I42*Inittialize!$F$8,Stand!I43*Inittialize!$F$9,Stand!I44*Inittialize!$F$10,Stand!I45*Inittialize!$F$11,Stand!I46*Inittialize!$F$12),HS!I36)</f>
        <v>-0.3144409023673389</v>
      </c>
      <c r="J36">
        <f>IF(Rules!$B$7=Rules!$D$7,2*SUM(Stand!J37*Inittialize!$F$3,Stand!J38*Inittialize!$F$4,Stand!J39*Inittialize!$F$5,Stand!J40*Inittialize!$F$6,Stand!J41*Inittialize!$F$7,Stand!J42*Inittialize!$F$8,Stand!J43*Inittialize!$F$9,Stand!J44*Inittialize!$F$10,Stand!J45*Inittialize!$F$11,Stand!J46*Inittialize!$F$12),HS!J36)</f>
        <v>-0.45636696328370852</v>
      </c>
      <c r="K36">
        <f>IF(Rules!$B$7=Rules!$D$7,2*SUM(Stand!K37*Inittialize!$F$3,Stand!K38*Inittialize!$F$4,Stand!K39*Inittialize!$F$5,Stand!K40*Inittialize!$F$6,Stand!K41*Inittialize!$F$7,Stand!K42*Inittialize!$F$8,Stand!K43*Inittialize!$F$9,Stand!K44*Inittialize!$F$10,Stand!K45*Inittialize!$F$11,Stand!K46*Inittialize!$F$12),HS!K36)</f>
        <v>-0.61649966962565828</v>
      </c>
    </row>
    <row r="37" spans="1:11" x14ac:dyDescent="0.25">
      <c r="A37">
        <v>16</v>
      </c>
      <c r="B37">
        <f>IF(Rules!$B$7=Rules!$D$7,2*SUM(Stand!B38*Inittialize!$F$3,Stand!B39*Inittialize!$F$4,Stand!B40*Inittialize!$F$5,Stand!B41*Inittialize!$F$6,Stand!B42*Inittialize!$F$7,Stand!B43*Inittialize!$F$8,Stand!B44*Inittialize!$F$9,Stand!B45*Inittialize!$F$10,Stand!B46*Inittialize!$F$11,Stand!B47*Inittialize!$F$12),HS!B37)</f>
        <v>-0.68750558678542162</v>
      </c>
      <c r="C37">
        <f>IF(Rules!$B$7=Rules!$D$7,2*SUM(Stand!C38*Inittialize!$F$3,Stand!C39*Inittialize!$F$4,Stand!C40*Inittialize!$F$5,Stand!C41*Inittialize!$F$6,Stand!C42*Inittialize!$F$7,Stand!C43*Inittialize!$F$8,Stand!C44*Inittialize!$F$9,Stand!C45*Inittialize!$F$10,Stand!C46*Inittialize!$F$11,Stand!C47*Inittialize!$F$12),HS!C37)</f>
        <v>-7.156995790821602E-2</v>
      </c>
      <c r="D37">
        <f>IF(Rules!$B$7=Rules!$D$7,2*SUM(Stand!D38*Inittialize!$F$3,Stand!D39*Inittialize!$F$4,Stand!D40*Inittialize!$F$5,Stand!D41*Inittialize!$F$6,Stand!D42*Inittialize!$F$7,Stand!D43*Inittialize!$F$8,Stand!D44*Inittialize!$F$9,Stand!D45*Inittialize!$F$10,Stand!D46*Inittialize!$F$11,Stand!D47*Inittialize!$F$12),HS!D37)</f>
        <v>-7.228094510458416E-3</v>
      </c>
      <c r="E37">
        <f>IF(Rules!$B$7=Rules!$D$7,2*SUM(Stand!E38*Inittialize!$F$3,Stand!E39*Inittialize!$F$4,Stand!E40*Inittialize!$F$5,Stand!E41*Inittialize!$F$6,Stand!E42*Inittialize!$F$7,Stand!E43*Inittialize!$F$8,Stand!E44*Inittialize!$F$9,Stand!E45*Inittialize!$F$10,Stand!E46*Inittialize!$F$11,Stand!E47*Inittialize!$F$12),HS!E37)</f>
        <v>5.8426518743744854E-2</v>
      </c>
      <c r="F37">
        <f>IF(OR(Rules!$B26=Rules!D26,Rules!$B$7=Rules!$D$7),2*SUM(Stand!F38*Inittialize!$F$3,Stand!F39*Inittialize!$F$4,Stand!F40*Inittialize!$F$5,Stand!F41*Inittialize!$F$6,Stand!F42*Inittialize!$F$7,Stand!F43*Inittialize!$F$8,Stand!F44*Inittialize!$F$9,Stand!F45*Inittialize!$F$10,Stand!F46*Inittialize!$F$11,Stand!F47*Inittialize!$F$12),HS!F37)</f>
        <v>0.12595448524867892</v>
      </c>
      <c r="G37">
        <f>IF(OR(Rules!$B26=Rules!D26,Rules!$B$7=Rules!$D$7),2*SUM(Stand!G38*Inittialize!$F$3,Stand!G39*Inittialize!$F$4,Stand!G40*Inittialize!$F$5,Stand!G41*Inittialize!$F$6,Stand!G42*Inittialize!$F$7,Stand!G43*Inittialize!$F$8,Stand!G44*Inittialize!$F$9,Stand!G45*Inittialize!$F$10,Stand!G46*Inittialize!$F$11,Stand!G47*Inittialize!$F$12),HS!G37)</f>
        <v>0.17974820582791493</v>
      </c>
      <c r="H37">
        <f>IF(Rules!$B$7=Rules!$D$7,2*SUM(Stand!H38*Inittialize!$F$3,Stand!H39*Inittialize!$F$4,Stand!H40*Inittialize!$F$5,Stand!H41*Inittialize!$F$6,Stand!H42*Inittialize!$F$7,Stand!H43*Inittialize!$F$8,Stand!H44*Inittialize!$F$9,Stand!H45*Inittialize!$F$10,Stand!H46*Inittialize!$F$11,Stand!H47*Inittialize!$F$12),HS!H37)</f>
        <v>-0.18386558001638165</v>
      </c>
      <c r="I37">
        <f>IF(Rules!$B$7=Rules!$D$7,2*SUM(Stand!I38*Inittialize!$F$3,Stand!I39*Inittialize!$F$4,Stand!I40*Inittialize!$F$5,Stand!I41*Inittialize!$F$6,Stand!I42*Inittialize!$F$7,Stand!I43*Inittialize!$F$8,Stand!I44*Inittialize!$F$9,Stand!I45*Inittialize!$F$10,Stand!I46*Inittialize!$F$11,Stand!I47*Inittialize!$F$12),HS!I37)</f>
        <v>-0.3144409023673389</v>
      </c>
      <c r="J37">
        <f>IF(Rules!$B$7=Rules!$D$7,2*SUM(Stand!J38*Inittialize!$F$3,Stand!J39*Inittialize!$F$4,Stand!J40*Inittialize!$F$5,Stand!J41*Inittialize!$F$6,Stand!J42*Inittialize!$F$7,Stand!J43*Inittialize!$F$8,Stand!J44*Inittialize!$F$9,Stand!J45*Inittialize!$F$10,Stand!J46*Inittialize!$F$11,Stand!J47*Inittialize!$F$12),HS!J37)</f>
        <v>-0.45636696328370852</v>
      </c>
      <c r="K37">
        <f>IF(Rules!$B$7=Rules!$D$7,2*SUM(Stand!K38*Inittialize!$F$3,Stand!K39*Inittialize!$F$4,Stand!K40*Inittialize!$F$5,Stand!K41*Inittialize!$F$6,Stand!K42*Inittialize!$F$7,Stand!K43*Inittialize!$F$8,Stand!K44*Inittialize!$F$9,Stand!K45*Inittialize!$F$10,Stand!K46*Inittialize!$F$11,Stand!K47*Inittialize!$F$12),HS!K37)</f>
        <v>-0.61649966962565828</v>
      </c>
    </row>
    <row r="38" spans="1:11" x14ac:dyDescent="0.25">
      <c r="A38">
        <v>17</v>
      </c>
      <c r="B38">
        <f>IF(Rules!$B$7=Rules!$D$7,2*SUM(Stand!B39*Inittialize!$F$3,Stand!B40*Inittialize!$F$4,Stand!B41*Inittialize!$F$5,Stand!B42*Inittialize!$F$6,Stand!B43*Inittialize!$F$7,Stand!B44*Inittialize!$F$8,Stand!B45*Inittialize!$F$9,Stand!B46*Inittialize!$F$10,Stand!B47*Inittialize!$F$11,Stand!B48*Inittialize!$F$12),HS!B38)</f>
        <v>-0.63607896900575367</v>
      </c>
      <c r="C38">
        <f>IF(Rules!$B$7=Rules!$D$7,2*SUM(Stand!C39*Inittialize!$F$3,Stand!C40*Inittialize!$F$4,Stand!C41*Inittialize!$F$5,Stand!C42*Inittialize!$F$6,Stand!C43*Inittialize!$F$7,Stand!C44*Inittialize!$F$8,Stand!C45*Inittialize!$F$9,Stand!C46*Inittialize!$F$10,Stand!C47*Inittialize!$F$11,Stand!C48*Inittialize!$F$12),HS!C38)</f>
        <v>-7.0426627415689502E-3</v>
      </c>
      <c r="D38">
        <f>IF(Rules!$B$7=Rules!$D$7,2*SUM(Stand!D39*Inittialize!$F$3,Stand!D40*Inittialize!$F$4,Stand!D41*Inittialize!$F$5,Stand!D42*Inittialize!$F$6,Stand!D43*Inittialize!$F$7,Stand!D44*Inittialize!$F$8,Stand!D45*Inittialize!$F$9,Stand!D46*Inittialize!$F$10,Stand!D47*Inittialize!$F$11,Stand!D48*Inittialize!$F$12),HS!D38)</f>
        <v>5.5095284479298484E-2</v>
      </c>
      <c r="E38">
        <f>IF(Rules!$B$7=Rules!$D$7,2*SUM(Stand!E39*Inittialize!$F$3,Stand!E40*Inittialize!$F$4,Stand!E41*Inittialize!$F$5,Stand!E42*Inittialize!$F$6,Stand!E43*Inittialize!$F$7,Stand!E44*Inittialize!$F$8,Stand!E45*Inittialize!$F$9,Stand!E46*Inittialize!$F$10,Stand!E47*Inittialize!$F$11,Stand!E48*Inittialize!$F$12),HS!E38)</f>
        <v>0.11865255067432867</v>
      </c>
      <c r="F38">
        <f>IF(OR(Rules!$B26=Rules!D26,Rules!$B$7=Rules!$D$7),2*SUM(Stand!F39*Inittialize!$F$3,Stand!F40*Inittialize!$F$4,Stand!F41*Inittialize!$F$5,Stand!F42*Inittialize!$F$6,Stand!F43*Inittialize!$F$7,Stand!F44*Inittialize!$F$8,Stand!F45*Inittialize!$F$9,Stand!F46*Inittialize!$F$10,Stand!F47*Inittialize!$F$11,Stand!F48*Inittialize!$F$12),HS!F38)</f>
        <v>0.18237815537354854</v>
      </c>
      <c r="G38">
        <f>IF(OR(Rules!$B26=Rules!D26,Rules!$B$7=Rules!$D$7),2*SUM(Stand!G39*Inittialize!$F$3,Stand!G40*Inittialize!$F$4,Stand!G41*Inittialize!$F$5,Stand!G42*Inittialize!$F$6,Stand!G43*Inittialize!$F$7,Stand!G44*Inittialize!$F$8,Stand!G45*Inittialize!$F$9,Stand!G46*Inittialize!$F$10,Stand!G47*Inittialize!$F$11,Stand!G48*Inittialize!$F$12),HS!G38)</f>
        <v>0.25610428729099788</v>
      </c>
      <c r="H38">
        <f>IF(Rules!$B$7=Rules!$D$7,2*SUM(Stand!H39*Inittialize!$F$3,Stand!H40*Inittialize!$F$4,Stand!H41*Inittialize!$F$5,Stand!H42*Inittialize!$F$6,Stand!H43*Inittialize!$F$7,Stand!H44*Inittialize!$F$8,Stand!H45*Inittialize!$F$9,Stand!H46*Inittialize!$F$10,Stand!H47*Inittialize!$F$11,Stand!H48*Inittialize!$F$12),HS!H38)</f>
        <v>-1.3758105957502195E-2</v>
      </c>
      <c r="I38">
        <f>IF(Rules!$B$7=Rules!$D$7,2*SUM(Stand!I39*Inittialize!$F$3,Stand!I40*Inittialize!$F$4,Stand!I41*Inittialize!$F$5,Stand!I42*Inittialize!$F$6,Stand!I43*Inittialize!$F$7,Stand!I44*Inittialize!$F$8,Stand!I45*Inittialize!$F$9,Stand!I46*Inittialize!$F$10,Stand!I47*Inittialize!$F$11,Stand!I48*Inittialize!$F$12),HS!I38)</f>
        <v>-0.25510249723695277</v>
      </c>
      <c r="J38">
        <f>IF(Rules!$B$7=Rules!$D$7,2*SUM(Stand!J39*Inittialize!$F$3,Stand!J40*Inittialize!$F$4,Stand!J41*Inittialize!$F$5,Stand!J42*Inittialize!$F$6,Stand!J43*Inittialize!$F$7,Stand!J44*Inittialize!$F$8,Stand!J45*Inittialize!$F$9,Stand!J46*Inittialize!$F$10,Stand!J47*Inittialize!$F$11,Stand!J48*Inittialize!$F$12),HS!J38)</f>
        <v>-0.40098445182868148</v>
      </c>
      <c r="K38">
        <f>IF(Rules!$B$7=Rules!$D$7,2*SUM(Stand!K39*Inittialize!$F$3,Stand!K40*Inittialize!$F$4,Stand!K41*Inittialize!$F$5,Stand!K42*Inittialize!$F$6,Stand!K43*Inittialize!$F$7,Stand!K44*Inittialize!$F$8,Stand!K45*Inittialize!$F$9,Stand!K46*Inittialize!$F$10,Stand!K47*Inittialize!$F$11,Stand!K48*Inittialize!$F$12),HS!K38)</f>
        <v>-0.56507305184599022</v>
      </c>
    </row>
    <row r="39" spans="1:11" x14ac:dyDescent="0.25">
      <c r="A39">
        <v>18</v>
      </c>
      <c r="B39">
        <f>IF(Rules!$B$7=Rules!$D$7,2*SUM(Stand!B40*Inittialize!$F$3,Stand!B41*Inittialize!$F$4,Stand!B42*Inittialize!$F$5,Stand!B43*Inittialize!$F$6,Stand!B44*Inittialize!$F$7,Stand!B45*Inittialize!$F$8,Stand!B46*Inittialize!$F$9,Stand!B47*Inittialize!$F$10,Stand!B48*Inittialize!$F$11,Stand!B49*Inittialize!$F$12),HS!B39)</f>
        <v>-0.53322573344641766</v>
      </c>
      <c r="C39">
        <f>IF(Rules!$B$7=Rules!$D$7,2*SUM(Stand!C40*Inittialize!$F$3,Stand!C41*Inittialize!$F$4,Stand!C42*Inittialize!$F$5,Stand!C43*Inittialize!$F$6,Stand!C44*Inittialize!$F$7,Stand!C45*Inittialize!$F$8,Stand!C46*Inittialize!$F$9,Stand!C47*Inittialize!$F$10,Stand!C48*Inittialize!$F$11,Stand!C49*Inittialize!$F$12),HS!C39)</f>
        <v>0.11974956336724481</v>
      </c>
      <c r="D39">
        <f>IF(Rules!$B$7=Rules!$D$7,2*SUM(Stand!D40*Inittialize!$F$3,Stand!D41*Inittialize!$F$4,Stand!D42*Inittialize!$F$5,Stand!D43*Inittialize!$F$6,Stand!D44*Inittialize!$F$7,Stand!D45*Inittialize!$F$8,Stand!D46*Inittialize!$F$9,Stand!D47*Inittialize!$F$10,Stand!D48*Inittialize!$F$11,Stand!D49*Inittialize!$F$12),HS!D39)</f>
        <v>0.17764127567893764</v>
      </c>
      <c r="E39">
        <f>IF(Rules!$B$7=Rules!$D$7,2*SUM(Stand!E40*Inittialize!$F$3,Stand!E41*Inittialize!$F$4,Stand!E42*Inittialize!$F$5,Stand!E43*Inittialize!$F$6,Stand!E44*Inittialize!$F$7,Stand!E45*Inittialize!$F$8,Stand!E46*Inittialize!$F$9,Stand!E47*Inittialize!$F$10,Stand!E48*Inittialize!$F$11,Stand!E49*Inittialize!$F$12),HS!E39)</f>
        <v>0.23700384775562167</v>
      </c>
      <c r="F39">
        <f>IF(OR(Rules!$B26=Rules!D26,Rules!$B$7=Rules!$D$7),2*SUM(Stand!F40*Inittialize!$F$3,Stand!F41*Inittialize!$F$4,Stand!F42*Inittialize!$F$5,Stand!F43*Inittialize!$F$6,Stand!F44*Inittialize!$F$7,Stand!F45*Inittialize!$F$8,Stand!F46*Inittialize!$F$9,Stand!F47*Inittialize!$F$10,Stand!F48*Inittialize!$F$11,Stand!F49*Inittialize!$F$12),HS!F39)</f>
        <v>0.29522549562328776</v>
      </c>
      <c r="G39">
        <f>IF(OR(Rules!$B26=Rules!D26,Rules!$B$7=Rules!$D$7),2*SUM(Stand!G40*Inittialize!$F$3,Stand!G41*Inittialize!$F$4,Stand!G42*Inittialize!$F$5,Stand!G43*Inittialize!$F$6,Stand!G44*Inittialize!$F$7,Stand!G45*Inittialize!$F$8,Stand!G46*Inittialize!$F$9,Stand!G47*Inittialize!$F$10,Stand!G48*Inittialize!$F$11,Stand!G49*Inittialize!$F$12),HS!G39)</f>
        <v>0.38150648207879329</v>
      </c>
      <c r="H39">
        <f>IF(Rules!$B$7=Rules!$D$7,2*SUM(Stand!H40*Inittialize!$F$3,Stand!H41*Inittialize!$F$4,Stand!H42*Inittialize!$F$5,Stand!H43*Inittialize!$F$6,Stand!H44*Inittialize!$F$7,Stand!H45*Inittialize!$F$8,Stand!H46*Inittialize!$F$9,Stand!H47*Inittialize!$F$10,Stand!H48*Inittialize!$F$11,Stand!H49*Inittialize!$F$12),HS!H39)</f>
        <v>0.21994796642061157</v>
      </c>
      <c r="I39">
        <f>IF(Rules!$B$7=Rules!$D$7,2*SUM(Stand!I40*Inittialize!$F$3,Stand!I41*Inittialize!$F$4,Stand!I42*Inittialize!$F$5,Stand!I43*Inittialize!$F$6,Stand!I44*Inittialize!$F$7,Stand!I45*Inittialize!$F$8,Stand!I46*Inittialize!$F$9,Stand!I47*Inittialize!$F$10,Stand!I48*Inittialize!$F$11,Stand!I49*Inittialize!$F$12),HS!I39)</f>
        <v>-2.9916811236535432E-2</v>
      </c>
      <c r="J39">
        <f>IF(Rules!$B$7=Rules!$D$7,2*SUM(Stand!J40*Inittialize!$F$3,Stand!J41*Inittialize!$F$4,Stand!J42*Inittialize!$F$5,Stand!J43*Inittialize!$F$6,Stand!J44*Inittialize!$F$7,Stand!J45*Inittialize!$F$8,Stand!J46*Inittialize!$F$9,Stand!J47*Inittialize!$F$10,Stand!J48*Inittialize!$F$11,Stand!J49*Inittialize!$F$12),HS!J39)</f>
        <v>-0.29021942891862729</v>
      </c>
      <c r="K39">
        <f>IF(Rules!$B$7=Rules!$D$7,2*SUM(Stand!K40*Inittialize!$F$3,Stand!K41*Inittialize!$F$4,Stand!K42*Inittialize!$F$5,Stand!K43*Inittialize!$F$6,Stand!K44*Inittialize!$F$7,Stand!K45*Inittialize!$F$8,Stand!K46*Inittialize!$F$9,Stand!K47*Inittialize!$F$10,Stand!K48*Inittialize!$F$11,Stand!K49*Inittialize!$F$12),HS!K39)</f>
        <v>-0.46221981628665421</v>
      </c>
    </row>
    <row r="40" spans="1:11" x14ac:dyDescent="0.25">
      <c r="A40">
        <v>19</v>
      </c>
      <c r="B40">
        <f>2*SUM(Stand!B41*Inittialize!$F$3,Stand!B42*Inittialize!$F$4,Stand!B43*Inittialize!$F$5,Stand!B44*Inittialize!$F$6,Stand!B45*Inittialize!$F$7,Stand!B46*Inittialize!$F$8,Stand!B47*Inittialize!$F$9,Stand!B48*Inittialize!$F$10,Stand!B49*Inittialize!$F$11,Stand!B50*Inittialize!$F$12)</f>
        <v>-0.43037249788708165</v>
      </c>
      <c r="C40">
        <f>2*SUM(Stand!C41*Inittialize!$F$3,Stand!C42*Inittialize!$F$4,Stand!C43*Inittialize!$F$5,Stand!C44*Inittialize!$F$6,Stand!C45*Inittialize!$F$7,Stand!C46*Inittialize!$F$8,Stand!C47*Inittialize!$F$9,Stand!C48*Inittialize!$F$10,Stand!C49*Inittialize!$F$11,Stand!C50*Inittialize!$F$12)</f>
        <v>0.24185546358249202</v>
      </c>
      <c r="D40">
        <f>2*SUM(Stand!D41*Inittialize!$F$3,Stand!D42*Inittialize!$F$4,Stand!D43*Inittialize!$F$5,Stand!D44*Inittialize!$F$6,Stand!D45*Inittialize!$F$7,Stand!D46*Inittialize!$F$8,Stand!D47*Inittialize!$F$9,Stand!D48*Inittialize!$F$10,Stand!D49*Inittialize!$F$11,Stand!D50*Inittialize!$F$12)</f>
        <v>0.29582413587422185</v>
      </c>
      <c r="E40">
        <f>2*SUM(Stand!E41*Inittialize!$F$3,Stand!E42*Inittialize!$F$4,Stand!E43*Inittialize!$F$5,Stand!E44*Inittialize!$F$6,Stand!E45*Inittialize!$F$7,Stand!E46*Inittialize!$F$8,Stand!E47*Inittialize!$F$9,Stand!E48*Inittialize!$F$10,Stand!E49*Inittialize!$F$11,Stand!E50*Inittialize!$F$12)</f>
        <v>0.35115361127716538</v>
      </c>
      <c r="F40">
        <f>2*SUM(Stand!F41*Inittialize!$F$3,Stand!F42*Inittialize!$F$4,Stand!F43*Inittialize!$F$5,Stand!F44*Inittialize!$F$6,Stand!F45*Inittialize!$F$7,Stand!F46*Inittialize!$F$8,Stand!F47*Inittialize!$F$9,Stand!F48*Inittialize!$F$10,Stand!F49*Inittialize!$F$11,Stand!F50*Inittialize!$F$12)</f>
        <v>0.40597206909315231</v>
      </c>
      <c r="G40">
        <f>2*SUM(Stand!G41*Inittialize!$F$3,Stand!G42*Inittialize!$F$4,Stand!G43*Inittialize!$F$5,Stand!G44*Inittialize!$F$6,Stand!G45*Inittialize!$F$7,Stand!G46*Inittialize!$F$8,Stand!G47*Inittialize!$F$9,Stand!G48*Inittialize!$F$10,Stand!G49*Inittialize!$F$11,Stand!G50*Inittialize!$F$12)</f>
        <v>0.47959870872821825</v>
      </c>
      <c r="H40">
        <f>2*SUM(Stand!H41*Inittialize!$F$3,Stand!H42*Inittialize!$F$4,Stand!H43*Inittialize!$F$5,Stand!H44*Inittialize!$F$6,Stand!H45*Inittialize!$F$7,Stand!H46*Inittialize!$F$8,Stand!H47*Inittialize!$F$9,Stand!H48*Inittialize!$F$10,Stand!H49*Inittialize!$F$11,Stand!H50*Inittialize!$F$12)</f>
        <v>0.31983519492070983</v>
      </c>
      <c r="I40">
        <f>2*SUM(Stand!I41*Inittialize!$F$3,Stand!I42*Inittialize!$F$4,Stand!I43*Inittialize!$F$5,Stand!I44*Inittialize!$F$6,Stand!I45*Inittialize!$F$7,Stand!I46*Inittialize!$F$8,Stand!I47*Inittialize!$F$9,Stand!I48*Inittialize!$F$10,Stand!I49*Inittialize!$F$11,Stand!I50*Inittialize!$F$12)</f>
        <v>0.19526887476388188</v>
      </c>
      <c r="J40">
        <f>2*SUM(Stand!J41*Inittialize!$F$3,Stand!J42*Inittialize!$F$4,Stand!J43*Inittialize!$F$5,Stand!J44*Inittialize!$F$6,Stand!J45*Inittialize!$F$7,Stand!J46*Inittialize!$F$8,Stand!J47*Inittialize!$F$9,Stand!J48*Inittialize!$F$10,Stand!J49*Inittialize!$F$11,Stand!J50*Inittialize!$F$12)</f>
        <v>-7.294553026892811E-2</v>
      </c>
      <c r="K40">
        <f>2*SUM(Stand!K41*Inittialize!$F$3,Stand!K42*Inittialize!$F$4,Stand!K43*Inittialize!$F$5,Stand!K44*Inittialize!$F$6,Stand!K45*Inittialize!$F$7,Stand!K46*Inittialize!$F$8,Stand!K47*Inittialize!$F$9,Stand!K48*Inittialize!$F$10,Stand!K49*Inittialize!$F$11,Stand!K50*Inittialize!$F$12)</f>
        <v>-0.3593665807273182</v>
      </c>
    </row>
    <row r="41" spans="1:11" x14ac:dyDescent="0.25">
      <c r="A41">
        <v>20</v>
      </c>
      <c r="B41">
        <f>2*SUM(Stand!B42*Inittialize!$F$3,Stand!B43*Inittialize!$F$4,Stand!B44*Inittialize!$F$5,Stand!B45*Inittialize!$F$6,Stand!B46*Inittialize!$F$7,Stand!B47*Inittialize!$F$8,Stand!B48*Inittialize!$F$9,Stand!B49*Inittialize!$F$10,Stand!B50*Inittialize!$F$11,Stand!B51*Inittialize!$F$12)</f>
        <v>-0.32751926232774553</v>
      </c>
      <c r="C41">
        <f>2*SUM(Stand!C42*Inittialize!$F$3,Stand!C43*Inittialize!$F$4,Stand!C44*Inittialize!$F$5,Stand!C45*Inittialize!$F$6,Stand!C46*Inittialize!$F$7,Stand!C47*Inittialize!$F$8,Stand!C48*Inittialize!$F$9,Stand!C49*Inittialize!$F$10,Stand!C50*Inittialize!$F$11,Stand!C51*Inittialize!$F$12)</f>
        <v>0.35893941244229921</v>
      </c>
      <c r="D41">
        <f>2*SUM(Stand!D42*Inittialize!$F$3,Stand!D43*Inittialize!$F$4,Stand!D44*Inittialize!$F$5,Stand!D45*Inittialize!$F$6,Stand!D46*Inittialize!$F$7,Stand!D47*Inittialize!$F$8,Stand!D48*Inittialize!$F$9,Stand!D49*Inittialize!$F$10,Stand!D50*Inittialize!$F$11,Stand!D51*Inittialize!$F$12)</f>
        <v>0.40932067017593943</v>
      </c>
      <c r="E41">
        <f>2*SUM(Stand!E42*Inittialize!$F$3,Stand!E43*Inittialize!$F$4,Stand!E44*Inittialize!$F$5,Stand!E45*Inittialize!$F$6,Stand!E46*Inittialize!$F$7,Stand!E47*Inittialize!$F$8,Stand!E48*Inittialize!$F$9,Stand!E49*Inittialize!$F$10,Stand!E50*Inittialize!$F$11,Stand!E51*Inittialize!$F$12)</f>
        <v>0.46094024379435394</v>
      </c>
      <c r="F41">
        <f>2*SUM(Stand!F42*Inittialize!$F$3,Stand!F43*Inittialize!$F$4,Stand!F44*Inittialize!$F$5,Stand!F45*Inittialize!$F$6,Stand!F46*Inittialize!$F$7,Stand!F47*Inittialize!$F$8,Stand!F48*Inittialize!$F$9,Stand!F49*Inittialize!$F$10,Stand!F50*Inittialize!$F$11,Stand!F51*Inittialize!$F$12)</f>
        <v>0.51251710900326763</v>
      </c>
      <c r="G41">
        <f>2*SUM(Stand!G42*Inittialize!$F$3,Stand!G43*Inittialize!$F$4,Stand!G44*Inittialize!$F$5,Stand!G45*Inittialize!$F$6,Stand!G46*Inittialize!$F$7,Stand!G47*Inittialize!$F$8,Stand!G48*Inittialize!$F$9,Stand!G49*Inittialize!$F$10,Stand!G50*Inittialize!$F$11,Stand!G51*Inittialize!$F$12)</f>
        <v>0.57559016859776846</v>
      </c>
      <c r="H41">
        <f>2*SUM(Stand!H42*Inittialize!$F$3,Stand!H43*Inittialize!$F$4,Stand!H44*Inittialize!$F$5,Stand!H45*Inittialize!$F$6,Stand!H46*Inittialize!$F$7,Stand!H47*Inittialize!$F$8,Stand!H48*Inittialize!$F$9,Stand!H49*Inittialize!$F$10,Stand!H50*Inittialize!$F$11,Stand!H51*Inittialize!$F$12)</f>
        <v>0.39241245528243768</v>
      </c>
      <c r="I41">
        <f>2*SUM(Stand!I42*Inittialize!$F$3,Stand!I43*Inittialize!$F$4,Stand!I44*Inittialize!$F$5,Stand!I45*Inittialize!$F$6,Stand!I46*Inittialize!$F$7,Stand!I47*Inittialize!$F$8,Stand!I48*Inittialize!$F$9,Stand!I49*Inittialize!$F$10,Stand!I50*Inittialize!$F$11,Stand!I51*Inittialize!$F$12)</f>
        <v>0.28663571688628381</v>
      </c>
      <c r="J41">
        <f>2*SUM(Stand!J42*Inittialize!$F$3,Stand!J43*Inittialize!$F$4,Stand!J44*Inittialize!$F$5,Stand!J45*Inittialize!$F$6,Stand!J46*Inittialize!$F$7,Stand!J47*Inittialize!$F$8,Stand!J48*Inittialize!$F$9,Stand!J49*Inittialize!$F$10,Stand!J50*Inittialize!$F$11,Stand!J51*Inittialize!$F$12)</f>
        <v>0.14432836838077101</v>
      </c>
      <c r="K41">
        <f>2*SUM(Stand!K42*Inittialize!$F$3,Stand!K43*Inittialize!$F$4,Stand!K44*Inittialize!$F$5,Stand!K45*Inittialize!$F$6,Stand!K46*Inittialize!$F$7,Stand!K47*Inittialize!$F$8,Stand!K48*Inittialize!$F$9,Stand!K49*Inittialize!$F$10,Stand!K50*Inittialize!$F$11,Stand!K51*Inittialize!$F$12)</f>
        <v>-0.15000446942833717</v>
      </c>
    </row>
    <row r="42" spans="1:11" x14ac:dyDescent="0.25">
      <c r="A42">
        <v>21</v>
      </c>
      <c r="B42">
        <f>2*SUM(Stand!B43*Inittialize!$F$3,Stand!B44*Inittialize!$F$4,Stand!B45*Inittialize!$F$5,Stand!B46*Inittialize!$F$6,Stand!B47*Inittialize!$F$7,Stand!B48*Inittialize!$F$8,Stand!B49*Inittialize!$F$9,Stand!B50*Inittialize!$F$10,Stand!B51*Inittialize!$F$11,Stand!B52*Inittialize!$F$12)</f>
        <v>-0.11815715102876462</v>
      </c>
      <c r="C42">
        <f>2*SUM(Stand!C43*Inittialize!$F$3,Stand!C44*Inittialize!$F$4,Stand!C45*Inittialize!$F$5,Stand!C46*Inittialize!$F$6,Stand!C47*Inittialize!$F$7,Stand!C48*Inittialize!$F$8,Stand!C49*Inittialize!$F$9,Stand!C50*Inittialize!$F$10,Stand!C51*Inittialize!$F$11,Stand!C52*Inittialize!$F$12)</f>
        <v>0.47064092333946905</v>
      </c>
      <c r="D42">
        <f>2*SUM(Stand!D43*Inittialize!$F$3,Stand!D44*Inittialize!$F$4,Stand!D45*Inittialize!$F$5,Stand!D46*Inittialize!$F$6,Stand!D47*Inittialize!$F$7,Stand!D48*Inittialize!$F$8,Stand!D49*Inittialize!$F$9,Stand!D50*Inittialize!$F$10,Stand!D51*Inittialize!$F$11,Stand!D52*Inittialize!$F$12)</f>
        <v>0.51779525312221697</v>
      </c>
      <c r="E42">
        <f>2*SUM(Stand!E43*Inittialize!$F$3,Stand!E44*Inittialize!$F$4,Stand!E45*Inittialize!$F$5,Stand!E46*Inittialize!$F$6,Stand!E47*Inittialize!$F$7,Stand!E48*Inittialize!$F$8,Stand!E49*Inittialize!$F$9,Stand!E50*Inittialize!$F$10,Stand!E51*Inittialize!$F$11,Stand!E52*Inittialize!$F$12)</f>
        <v>0.56604055041797596</v>
      </c>
      <c r="F42">
        <f>2*SUM(Stand!F43*Inittialize!$F$3,Stand!F44*Inittialize!$F$4,Stand!F45*Inittialize!$F$5,Stand!F46*Inittialize!$F$6,Stand!F47*Inittialize!$F$7,Stand!F48*Inittialize!$F$8,Stand!F49*Inittialize!$F$9,Stand!F50*Inittialize!$F$10,Stand!F51*Inittialize!$F$11,Stand!F52*Inittialize!$F$12)</f>
        <v>0.6146990179090277</v>
      </c>
      <c r="G42">
        <f>2*SUM(Stand!G43*Inittialize!$F$3,Stand!G44*Inittialize!$F$4,Stand!G45*Inittialize!$F$5,Stand!G46*Inittialize!$F$6,Stand!G47*Inittialize!$F$7,Stand!G48*Inittialize!$F$8,Stand!G49*Inittialize!$F$9,Stand!G50*Inittialize!$F$10,Stand!G51*Inittialize!$F$11,Stand!G52*Inittialize!$F$12)</f>
        <v>0.66738009490756944</v>
      </c>
      <c r="H42">
        <f>2*SUM(Stand!H43*Inittialize!$F$3,Stand!H44*Inittialize!$F$4,Stand!H45*Inittialize!$F$5,Stand!H46*Inittialize!$F$6,Stand!H47*Inittialize!$F$7,Stand!H48*Inittialize!$F$8,Stand!H49*Inittialize!$F$9,Stand!H50*Inittialize!$F$10,Stand!H51*Inittialize!$F$11,Stand!H52*Inittialize!$F$12)</f>
        <v>0.46288894886429077</v>
      </c>
      <c r="I42">
        <f>2*SUM(Stand!I43*Inittialize!$F$3,Stand!I44*Inittialize!$F$4,Stand!I45*Inittialize!$F$5,Stand!I46*Inittialize!$F$6,Stand!I47*Inittialize!$F$7,Stand!I48*Inittialize!$F$8,Stand!I49*Inittialize!$F$9,Stand!I50*Inittialize!$F$10,Stand!I51*Inittialize!$F$11,Stand!I52*Inittialize!$F$12)</f>
        <v>0.35069259087031507</v>
      </c>
      <c r="J42">
        <f>2*SUM(Stand!J43*Inittialize!$F$3,Stand!J44*Inittialize!$F$4,Stand!J45*Inittialize!$F$5,Stand!J46*Inittialize!$F$6,Stand!J47*Inittialize!$F$7,Stand!J48*Inittialize!$F$8,Stand!J49*Inittialize!$F$9,Stand!J50*Inittialize!$F$10,Stand!J51*Inittialize!$F$11,Stand!J52*Inittialize!$F$12)</f>
        <v>0.2277834231524547</v>
      </c>
      <c r="K42">
        <f>2*SUM(Stand!K43*Inittialize!$F$3,Stand!K44*Inittialize!$F$4,Stand!K45*Inittialize!$F$5,Stand!K46*Inittialize!$F$6,Stand!K47*Inittialize!$F$7,Stand!K48*Inittialize!$F$8,Stand!K49*Inittialize!$F$9,Stand!K50*Inittialize!$F$10,Stand!K51*Inittialize!$F$11,Stand!K52*Inittialize!$F$12)</f>
        <v>5.935764187064374E-2</v>
      </c>
    </row>
    <row r="43" spans="1:11" x14ac:dyDescent="0.25">
      <c r="A43">
        <v>22</v>
      </c>
      <c r="B43">
        <f>B11</f>
        <v>-0.94856291185335917</v>
      </c>
      <c r="C43">
        <f t="shared" ref="C43:K43" si="0">C11</f>
        <v>-0.50677997193327606</v>
      </c>
      <c r="D43">
        <f t="shared" si="0"/>
        <v>-0.4673817995961731</v>
      </c>
      <c r="E43">
        <f t="shared" si="0"/>
        <v>-0.42707310649015395</v>
      </c>
      <c r="F43">
        <f t="shared" si="0"/>
        <v>-0.386542338852567</v>
      </c>
      <c r="G43">
        <f t="shared" si="0"/>
        <v>-0.34105239981515917</v>
      </c>
      <c r="H43">
        <f t="shared" si="0"/>
        <v>-0.5067116210767304</v>
      </c>
      <c r="I43">
        <f t="shared" si="0"/>
        <v>-0.61566089283034364</v>
      </c>
      <c r="J43">
        <f t="shared" si="0"/>
        <v>-0.73750562104917972</v>
      </c>
      <c r="K43">
        <f t="shared" si="0"/>
        <v>-0.87755699469359572</v>
      </c>
    </row>
    <row r="44" spans="1:11" x14ac:dyDescent="0.25">
      <c r="A44">
        <v>23</v>
      </c>
      <c r="B44">
        <f t="shared" ref="B44:K52" si="1">B12</f>
        <v>-1.0138272431203434</v>
      </c>
      <c r="C44">
        <f t="shared" si="1"/>
        <v>-0.61558247543954114</v>
      </c>
      <c r="D44">
        <f t="shared" si="1"/>
        <v>-0.58242022586760178</v>
      </c>
      <c r="E44">
        <f t="shared" si="1"/>
        <v>-0.54844801279862865</v>
      </c>
      <c r="F44">
        <f t="shared" si="1"/>
        <v>-0.51466654487787844</v>
      </c>
      <c r="G44">
        <f t="shared" si="1"/>
        <v>-0.47125255122592768</v>
      </c>
      <c r="H44">
        <f t="shared" si="1"/>
        <v>-0.58742313134181745</v>
      </c>
      <c r="I44">
        <f t="shared" si="1"/>
        <v>-0.69096589044609491</v>
      </c>
      <c r="J44">
        <f t="shared" si="1"/>
        <v>-0.80779028549054743</v>
      </c>
      <c r="K44">
        <f t="shared" si="1"/>
        <v>-0.9428213259605801</v>
      </c>
    </row>
    <row r="45" spans="1:11" x14ac:dyDescent="0.25">
      <c r="A45">
        <v>24</v>
      </c>
      <c r="B45">
        <f t="shared" si="1"/>
        <v>-1.0790915743873279</v>
      </c>
      <c r="C45">
        <f t="shared" si="1"/>
        <v>-0.72438497894580611</v>
      </c>
      <c r="D45">
        <f t="shared" si="1"/>
        <v>-0.69745865213903047</v>
      </c>
      <c r="E45">
        <f t="shared" si="1"/>
        <v>-0.66982291910710345</v>
      </c>
      <c r="F45">
        <f t="shared" si="1"/>
        <v>-0.64279075090318993</v>
      </c>
      <c r="G45">
        <f t="shared" si="1"/>
        <v>-0.60145270263669626</v>
      </c>
      <c r="H45">
        <f t="shared" si="1"/>
        <v>-0.66813464160690472</v>
      </c>
      <c r="I45">
        <f t="shared" si="1"/>
        <v>-0.76627088806184607</v>
      </c>
      <c r="J45">
        <f t="shared" si="1"/>
        <v>-0.87807494993191515</v>
      </c>
      <c r="K45">
        <f t="shared" si="1"/>
        <v>-1.0080856572275645</v>
      </c>
    </row>
    <row r="46" spans="1:11" x14ac:dyDescent="0.25">
      <c r="A46">
        <v>25</v>
      </c>
      <c r="B46">
        <f t="shared" si="1"/>
        <v>-1.1443559056543122</v>
      </c>
      <c r="C46">
        <f t="shared" si="1"/>
        <v>-0.83318748245207119</v>
      </c>
      <c r="D46">
        <f t="shared" si="1"/>
        <v>-0.81249707841045926</v>
      </c>
      <c r="E46">
        <f t="shared" si="1"/>
        <v>-0.79119782541557815</v>
      </c>
      <c r="F46">
        <f t="shared" si="1"/>
        <v>-0.77091495692850143</v>
      </c>
      <c r="G46">
        <f t="shared" si="1"/>
        <v>-0.73165285404746472</v>
      </c>
      <c r="H46">
        <f t="shared" si="1"/>
        <v>-0.74884615187199177</v>
      </c>
      <c r="I46">
        <f t="shared" si="1"/>
        <v>-0.84157588567759722</v>
      </c>
      <c r="J46">
        <f t="shared" si="1"/>
        <v>-0.94835961437328298</v>
      </c>
      <c r="K46">
        <f t="shared" si="1"/>
        <v>-1.0733499884945488</v>
      </c>
    </row>
    <row r="47" spans="1:11" x14ac:dyDescent="0.25">
      <c r="A47">
        <v>26</v>
      </c>
      <c r="B47">
        <f t="shared" si="1"/>
        <v>-1.2096202369212965</v>
      </c>
      <c r="C47">
        <f t="shared" si="1"/>
        <v>-0.94198998595833627</v>
      </c>
      <c r="D47">
        <f t="shared" si="1"/>
        <v>-0.92753550468188795</v>
      </c>
      <c r="E47">
        <f t="shared" si="1"/>
        <v>-0.91257273172405284</v>
      </c>
      <c r="F47">
        <f t="shared" si="1"/>
        <v>-0.89903916295381292</v>
      </c>
      <c r="G47">
        <f t="shared" si="1"/>
        <v>-0.86185300545823329</v>
      </c>
      <c r="H47">
        <f t="shared" si="1"/>
        <v>-0.82955766213707893</v>
      </c>
      <c r="I47">
        <f t="shared" si="1"/>
        <v>-0.91688088329334838</v>
      </c>
      <c r="J47">
        <f t="shared" si="1"/>
        <v>-1.0186442788146506</v>
      </c>
      <c r="K47">
        <f t="shared" si="1"/>
        <v>-1.1386143197615333</v>
      </c>
    </row>
    <row r="48" spans="1:11" x14ac:dyDescent="0.25">
      <c r="A48">
        <v>27</v>
      </c>
      <c r="B48">
        <f t="shared" si="1"/>
        <v>-1.292026774114837</v>
      </c>
      <c r="C48">
        <f t="shared" si="1"/>
        <v>-1.0723015878534836</v>
      </c>
      <c r="D48">
        <f t="shared" si="1"/>
        <v>-1.0633483906165688</v>
      </c>
      <c r="E48">
        <f t="shared" si="1"/>
        <v>-1.0540229820093887</v>
      </c>
      <c r="F48">
        <f t="shared" si="1"/>
        <v>-1.0459712590207477</v>
      </c>
      <c r="G48">
        <f t="shared" si="1"/>
        <v>-1.0175051840233629</v>
      </c>
      <c r="H48">
        <f t="shared" si="1"/>
        <v>-0.96697166375512589</v>
      </c>
      <c r="I48">
        <f t="shared" si="1"/>
        <v>-1.0119653492858949</v>
      </c>
      <c r="J48">
        <f t="shared" si="1"/>
        <v>-1.1073897804076942</v>
      </c>
      <c r="K48">
        <f t="shared" si="1"/>
        <v>-1.2210208569550736</v>
      </c>
    </row>
    <row r="49" spans="1:11" x14ac:dyDescent="0.25">
      <c r="A49">
        <v>28</v>
      </c>
      <c r="B49">
        <f t="shared" si="1"/>
        <v>-1.4087177231614891</v>
      </c>
      <c r="C49">
        <f t="shared" si="1"/>
        <v>-1.2448772651182356</v>
      </c>
      <c r="D49">
        <f t="shared" si="1"/>
        <v>-1.2400099402844629</v>
      </c>
      <c r="E49">
        <f t="shared" si="1"/>
        <v>-1.2349236646551558</v>
      </c>
      <c r="F49">
        <f t="shared" si="1"/>
        <v>-1.2305191351709288</v>
      </c>
      <c r="G49">
        <f t="shared" si="1"/>
        <v>-1.214958094184424</v>
      </c>
      <c r="H49">
        <f t="shared" si="1"/>
        <v>-1.1822876894992107</v>
      </c>
      <c r="I49">
        <f t="shared" si="1"/>
        <v>-1.1821117106119141</v>
      </c>
      <c r="J49">
        <f t="shared" si="1"/>
        <v>-1.2330569563040892</v>
      </c>
      <c r="K49">
        <f t="shared" si="1"/>
        <v>-1.3377118060017259</v>
      </c>
    </row>
    <row r="50" spans="1:11" x14ac:dyDescent="0.25">
      <c r="A50">
        <v>29</v>
      </c>
      <c r="B50">
        <f t="shared" si="1"/>
        <v>-1.5596930840612537</v>
      </c>
      <c r="C50">
        <f t="shared" si="1"/>
        <v>-1.4581549091214032</v>
      </c>
      <c r="D50">
        <f t="shared" si="1"/>
        <v>-1.4560657766841185</v>
      </c>
      <c r="E50">
        <f t="shared" si="1"/>
        <v>-1.4538742684747707</v>
      </c>
      <c r="F50">
        <f t="shared" si="1"/>
        <v>-1.4519825358110645</v>
      </c>
      <c r="G50">
        <f t="shared" si="1"/>
        <v>-1.4451084132286272</v>
      </c>
      <c r="H50">
        <f t="shared" si="1"/>
        <v>-1.4308994580766619</v>
      </c>
      <c r="I50">
        <f t="shared" si="1"/>
        <v>-1.4273199672714054</v>
      </c>
      <c r="J50">
        <f t="shared" si="1"/>
        <v>-1.4311487650837169</v>
      </c>
      <c r="K50">
        <f t="shared" si="1"/>
        <v>-1.4886871669014903</v>
      </c>
    </row>
    <row r="51" spans="1:11" x14ac:dyDescent="0.25">
      <c r="A51">
        <v>30</v>
      </c>
      <c r="B51">
        <f t="shared" si="1"/>
        <v>-1.7449528568141299</v>
      </c>
      <c r="C51">
        <f t="shared" si="1"/>
        <v>-1.7104605360778402</v>
      </c>
      <c r="D51">
        <f t="shared" si="1"/>
        <v>-1.7099537911843463</v>
      </c>
      <c r="E51">
        <f t="shared" si="1"/>
        <v>-1.7094204164667817</v>
      </c>
      <c r="F51">
        <f t="shared" si="1"/>
        <v>-1.7089609497545724</v>
      </c>
      <c r="G51">
        <f t="shared" si="1"/>
        <v>-1.70725588556268</v>
      </c>
      <c r="H51">
        <f t="shared" si="1"/>
        <v>-1.7037036467746889</v>
      </c>
      <c r="I51">
        <f t="shared" si="1"/>
        <v>-1.7029838379716975</v>
      </c>
      <c r="J51">
        <f t="shared" si="1"/>
        <v>-1.7016652067465778</v>
      </c>
      <c r="K51">
        <f t="shared" si="1"/>
        <v>-1.7094498982342485</v>
      </c>
    </row>
    <row r="52" spans="1:11" x14ac:dyDescent="0.25">
      <c r="A52">
        <v>31</v>
      </c>
      <c r="B52">
        <f t="shared" si="1"/>
        <v>-2</v>
      </c>
      <c r="C52">
        <f t="shared" si="1"/>
        <v>-2</v>
      </c>
      <c r="D52">
        <f t="shared" si="1"/>
        <v>-2</v>
      </c>
      <c r="E52">
        <f t="shared" si="1"/>
        <v>-2</v>
      </c>
      <c r="F52">
        <f t="shared" si="1"/>
        <v>-2</v>
      </c>
      <c r="G52">
        <f t="shared" si="1"/>
        <v>-2</v>
      </c>
      <c r="H52">
        <f t="shared" si="1"/>
        <v>-2</v>
      </c>
      <c r="I52">
        <f t="shared" si="1"/>
        <v>-2</v>
      </c>
      <c r="J52">
        <f t="shared" si="1"/>
        <v>-2</v>
      </c>
      <c r="K52">
        <f t="shared" si="1"/>
        <v>-2</v>
      </c>
    </row>
    <row r="53" spans="1:11" x14ac:dyDescent="0.25">
      <c r="A53" s="526" t="s">
        <v>125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</row>
    <row r="54" spans="1:11" x14ac:dyDescent="0.25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5">
      <c r="A55">
        <v>4</v>
      </c>
      <c r="B55">
        <f>SUM(Stand!B57*Inittialize!$F$4+Stand!B58*Inittialize!$F$5+Stand!B59*Inittialize!$F$6+Stand!B60*Inittialize!$F$7+Stand!B61*Inittialize!$F$8+Stand!B62*Inittialize!$F$9+Stand!B63*Inittialize!$F$10+Stand!B64*Inittialize!$F$11+Stand!B65*Inittialize!$F$12+Stand!B88*Inittialize!$F$3)*2</f>
        <v>0.42421815323539841</v>
      </c>
      <c r="C55">
        <f>SUM(Stand!C57*Inittialize!$F$4+Stand!C58*Inittialize!$F$5+Stand!C59*Inittialize!$F$6+Stand!C60*Inittialize!$F$7+Stand!C61*Inittialize!$F$8+Stand!C62*Inittialize!$F$9+Stand!C63*Inittialize!$F$10+Stand!C64*Inittialize!$F$11+Stand!C65*Inittialize!$F$12+Stand!C88*Inittialize!$F$3)*2</f>
        <v>0.70721627279072274</v>
      </c>
      <c r="D55">
        <f>SUM(Stand!D57*Inittialize!$F$4+Stand!D58*Inittialize!$F$5+Stand!D59*Inittialize!$F$6+Stand!D60*Inittialize!$F$7+Stand!D61*Inittialize!$F$8+Stand!D62*Inittialize!$F$9+Stand!D63*Inittialize!$F$10+Stand!D64*Inittialize!$F$11+Stand!D65*Inittialize!$F$12+Stand!D88*Inittialize!$F$3)*2</f>
        <v>0.74774977076428661</v>
      </c>
      <c r="E55">
        <f>SUM(Stand!E57*Inittialize!$F$4+Stand!E58*Inittialize!$F$5+Stand!E59*Inittialize!$F$6+Stand!E60*Inittialize!$F$7+Stand!E61*Inittialize!$F$8+Stand!E62*Inittialize!$F$9+Stand!E63*Inittialize!$F$10+Stand!E64*Inittialize!$F$11+Stand!E65*Inittialize!$F$12+Stand!E88*Inittialize!$F$3)*2</f>
        <v>0.78893689100508568</v>
      </c>
      <c r="F55">
        <f>SUM(Stand!F57*Inittialize!$F$4+Stand!F58*Inittialize!$F$5+Stand!F59*Inittialize!$F$6+Stand!F60*Inittialize!$F$7+Stand!F61*Inittialize!$F$8+Stand!F62*Inittialize!$F$9+Stand!F63*Inittialize!$F$10+Stand!F64*Inittialize!$F$11+Stand!F65*Inittialize!$F$12+Stand!F88*Inittialize!$F$3)*2</f>
        <v>0.83280733916452498</v>
      </c>
      <c r="G55">
        <f>SUM(Stand!G57*Inittialize!$F$4+Stand!G58*Inittialize!$F$5+Stand!G59*Inittialize!$F$6+Stand!G60*Inittialize!$F$7+Stand!G61*Inittialize!$F$8+Stand!G62*Inittialize!$F$9+Stand!G63*Inittialize!$F$10+Stand!G64*Inittialize!$F$11+Stand!G65*Inittialize!$F$12+Stand!G88*Inittialize!$F$3)*2</f>
        <v>0.84630098416999544</v>
      </c>
      <c r="H55">
        <f>SUM(Stand!H57*Inittialize!$F$4+Stand!H58*Inittialize!$F$5+Stand!H59*Inittialize!$F$6+Stand!H60*Inittialize!$F$7+Stand!H61*Inittialize!$F$8+Stand!H62*Inittialize!$F$9+Stand!H63*Inittialize!$F$10+Stand!H64*Inittialize!$F$11+Stand!H65*Inittialize!$F$12+Stand!H88*Inittialize!$F$3)*2</f>
        <v>0.52462481672306671</v>
      </c>
      <c r="I55">
        <f>SUM(Stand!I57*Inittialize!$F$4+Stand!I58*Inittialize!$F$5+Stand!I59*Inittialize!$F$6+Stand!I60*Inittialize!$F$7+Stand!I61*Inittialize!$F$8+Stand!I62*Inittialize!$F$9+Stand!I63*Inittialize!$F$10+Stand!I64*Inittialize!$F$11+Stand!I65*Inittialize!$F$12+Stand!I88*Inittialize!$F$3)*2</f>
        <v>0.48948248450238285</v>
      </c>
      <c r="J55">
        <f>SUM(Stand!J57*Inittialize!$F$4+Stand!J58*Inittialize!$F$5+Stand!J59*Inittialize!$F$6+Stand!J60*Inittialize!$F$7+Stand!J61*Inittialize!$F$8+Stand!J62*Inittialize!$F$9+Stand!J63*Inittialize!$F$10+Stand!J64*Inittialize!$F$11+Stand!J65*Inittialize!$F$12+Stand!J88*Inittialize!$F$3)*2</f>
        <v>0.45685031886889066</v>
      </c>
      <c r="K55">
        <f>SUM(Stand!K57*Inittialize!$F$4+Stand!K58*Inittialize!$F$5+Stand!K59*Inittialize!$F$6+Stand!K60*Inittialize!$F$7+Stand!K61*Inittialize!$F$8+Stand!K62*Inittialize!$F$9+Stand!K63*Inittialize!$F$10+Stand!K64*Inittialize!$F$11+Stand!K65*Inittialize!$F$12+Stand!K88*Inittialize!$F$3)*2</f>
        <v>0.42421815323539852</v>
      </c>
    </row>
    <row r="56" spans="1:11" x14ac:dyDescent="0.25">
      <c r="A56">
        <v>5</v>
      </c>
      <c r="B56">
        <f>SUM(Stand!B58*Inittialize!$F$4+Stand!B59*Inittialize!$F$5+Stand!B60*Inittialize!$F$6+Stand!B61*Inittialize!$F$7+Stand!B62*Inittialize!$F$8+Stand!B63*Inittialize!$F$9+Stand!B64*Inittialize!$F$10+Stand!B65*Inittialize!$F$11+Stand!B66*Inittialize!$F$12+Stand!B89*Inittialize!$F$3)*2</f>
        <v>0.42421815323539841</v>
      </c>
      <c r="C56">
        <f>SUM(Stand!C58*Inittialize!$F$4+Stand!C59*Inittialize!$F$5+Stand!C60*Inittialize!$F$6+Stand!C61*Inittialize!$F$7+Stand!C62*Inittialize!$F$8+Stand!C63*Inittialize!$F$9+Stand!C64*Inittialize!$F$10+Stand!C65*Inittialize!$F$11+Stand!C66*Inittialize!$F$12+Stand!C89*Inittialize!$F$3)*2</f>
        <v>0.70721627279072274</v>
      </c>
      <c r="D56">
        <f>SUM(Stand!D58*Inittialize!$F$4+Stand!D59*Inittialize!$F$5+Stand!D60*Inittialize!$F$6+Stand!D61*Inittialize!$F$7+Stand!D62*Inittialize!$F$8+Stand!D63*Inittialize!$F$9+Stand!D64*Inittialize!$F$10+Stand!D65*Inittialize!$F$11+Stand!D66*Inittialize!$F$12+Stand!D89*Inittialize!$F$3)*2</f>
        <v>0.74774977076428661</v>
      </c>
      <c r="E56">
        <f>SUM(Stand!E58*Inittialize!$F$4+Stand!E59*Inittialize!$F$5+Stand!E60*Inittialize!$F$6+Stand!E61*Inittialize!$F$7+Stand!E62*Inittialize!$F$8+Stand!E63*Inittialize!$F$9+Stand!E64*Inittialize!$F$10+Stand!E65*Inittialize!$F$11+Stand!E66*Inittialize!$F$12+Stand!E89*Inittialize!$F$3)*2</f>
        <v>0.78893689100508568</v>
      </c>
      <c r="F56">
        <f>SUM(Stand!F58*Inittialize!$F$4+Stand!F59*Inittialize!$F$5+Stand!F60*Inittialize!$F$6+Stand!F61*Inittialize!$F$7+Stand!F62*Inittialize!$F$8+Stand!F63*Inittialize!$F$9+Stand!F64*Inittialize!$F$10+Stand!F65*Inittialize!$F$11+Stand!F66*Inittialize!$F$12+Stand!F89*Inittialize!$F$3)*2</f>
        <v>0.83280733916452498</v>
      </c>
      <c r="G56">
        <f>SUM(Stand!G58*Inittialize!$F$4+Stand!G59*Inittialize!$F$5+Stand!G60*Inittialize!$F$6+Stand!G61*Inittialize!$F$7+Stand!G62*Inittialize!$F$8+Stand!G63*Inittialize!$F$9+Stand!G64*Inittialize!$F$10+Stand!G65*Inittialize!$F$11+Stand!G66*Inittialize!$F$12+Stand!G89*Inittialize!$F$3)*2</f>
        <v>0.84630098416999544</v>
      </c>
      <c r="H56">
        <f>SUM(Stand!H58*Inittialize!$F$4+Stand!H59*Inittialize!$F$5+Stand!H60*Inittialize!$F$6+Stand!H61*Inittialize!$F$7+Stand!H62*Inittialize!$F$8+Stand!H63*Inittialize!$F$9+Stand!H64*Inittialize!$F$10+Stand!H65*Inittialize!$F$11+Stand!H66*Inittialize!$F$12+Stand!H89*Inittialize!$F$3)*2</f>
        <v>0.52462481672306671</v>
      </c>
      <c r="I56">
        <f>SUM(Stand!I58*Inittialize!$F$4+Stand!I59*Inittialize!$F$5+Stand!I60*Inittialize!$F$6+Stand!I61*Inittialize!$F$7+Stand!I62*Inittialize!$F$8+Stand!I63*Inittialize!$F$9+Stand!I64*Inittialize!$F$10+Stand!I65*Inittialize!$F$11+Stand!I66*Inittialize!$F$12+Stand!I89*Inittialize!$F$3)*2</f>
        <v>0.48948248450238285</v>
      </c>
      <c r="J56">
        <f>SUM(Stand!J58*Inittialize!$F$4+Stand!J59*Inittialize!$F$5+Stand!J60*Inittialize!$F$6+Stand!J61*Inittialize!$F$7+Stand!J62*Inittialize!$F$8+Stand!J63*Inittialize!$F$9+Stand!J64*Inittialize!$F$10+Stand!J65*Inittialize!$F$11+Stand!J66*Inittialize!$F$12+Stand!J89*Inittialize!$F$3)*2</f>
        <v>0.45685031886889066</v>
      </c>
      <c r="K56">
        <f>SUM(Stand!K58*Inittialize!$F$4+Stand!K59*Inittialize!$F$5+Stand!K60*Inittialize!$F$6+Stand!K61*Inittialize!$F$7+Stand!K62*Inittialize!$F$8+Stand!K63*Inittialize!$F$9+Stand!K64*Inittialize!$F$10+Stand!K65*Inittialize!$F$11+Stand!K66*Inittialize!$F$12+Stand!K89*Inittialize!$F$3)*2</f>
        <v>0.42421815323539852</v>
      </c>
    </row>
    <row r="57" spans="1:11" x14ac:dyDescent="0.25">
      <c r="A57">
        <v>6</v>
      </c>
      <c r="B57">
        <f>SUM(Stand!B59*Inittialize!$F$4+Stand!B60*Inittialize!$F$5+Stand!B61*Inittialize!$F$6+Stand!B62*Inittialize!$F$7+Stand!B63*Inittialize!$F$8+Stand!B64*Inittialize!$F$9+Stand!B65*Inittialize!$F$10+Stand!B66*Inittialize!$F$11+Stand!B67*Inittialize!$F$12+Stand!B90*Inittialize!$F$3)*2</f>
        <v>0.42421815323539841</v>
      </c>
      <c r="C57">
        <f>SUM(Stand!C59*Inittialize!$F$4+Stand!C60*Inittialize!$F$5+Stand!C61*Inittialize!$F$6+Stand!C62*Inittialize!$F$7+Stand!C63*Inittialize!$F$8+Stand!C64*Inittialize!$F$9+Stand!C65*Inittialize!$F$10+Stand!C66*Inittialize!$F$11+Stand!C67*Inittialize!$F$12+Stand!C90*Inittialize!$F$3)*2</f>
        <v>0.70721627279072274</v>
      </c>
      <c r="D57">
        <f>SUM(Stand!D59*Inittialize!$F$4+Stand!D60*Inittialize!$F$5+Stand!D61*Inittialize!$F$6+Stand!D62*Inittialize!$F$7+Stand!D63*Inittialize!$F$8+Stand!D64*Inittialize!$F$9+Stand!D65*Inittialize!$F$10+Stand!D66*Inittialize!$F$11+Stand!D67*Inittialize!$F$12+Stand!D90*Inittialize!$F$3)*2</f>
        <v>0.74774977076428661</v>
      </c>
      <c r="E57">
        <f>SUM(Stand!E59*Inittialize!$F$4+Stand!E60*Inittialize!$F$5+Stand!E61*Inittialize!$F$6+Stand!E62*Inittialize!$F$7+Stand!E63*Inittialize!$F$8+Stand!E64*Inittialize!$F$9+Stand!E65*Inittialize!$F$10+Stand!E66*Inittialize!$F$11+Stand!E67*Inittialize!$F$12+Stand!E90*Inittialize!$F$3)*2</f>
        <v>0.78893689100508568</v>
      </c>
      <c r="F57">
        <f>SUM(Stand!F59*Inittialize!$F$4+Stand!F60*Inittialize!$F$5+Stand!F61*Inittialize!$F$6+Stand!F62*Inittialize!$F$7+Stand!F63*Inittialize!$F$8+Stand!F64*Inittialize!$F$9+Stand!F65*Inittialize!$F$10+Stand!F66*Inittialize!$F$11+Stand!F67*Inittialize!$F$12+Stand!F90*Inittialize!$F$3)*2</f>
        <v>0.83280733916452498</v>
      </c>
      <c r="G57">
        <f>SUM(Stand!G59*Inittialize!$F$4+Stand!G60*Inittialize!$F$5+Stand!G61*Inittialize!$F$6+Stand!G62*Inittialize!$F$7+Stand!G63*Inittialize!$F$8+Stand!G64*Inittialize!$F$9+Stand!G65*Inittialize!$F$10+Stand!G66*Inittialize!$F$11+Stand!G67*Inittialize!$F$12+Stand!G90*Inittialize!$F$3)*2</f>
        <v>0.84630098416999544</v>
      </c>
      <c r="H57">
        <f>SUM(Stand!H59*Inittialize!$F$4+Stand!H60*Inittialize!$F$5+Stand!H61*Inittialize!$F$6+Stand!H62*Inittialize!$F$7+Stand!H63*Inittialize!$F$8+Stand!H64*Inittialize!$F$9+Stand!H65*Inittialize!$F$10+Stand!H66*Inittialize!$F$11+Stand!H67*Inittialize!$F$12+Stand!H90*Inittialize!$F$3)*2</f>
        <v>0.52462481672306671</v>
      </c>
      <c r="I57">
        <f>SUM(Stand!I59*Inittialize!$F$4+Stand!I60*Inittialize!$F$5+Stand!I61*Inittialize!$F$6+Stand!I62*Inittialize!$F$7+Stand!I63*Inittialize!$F$8+Stand!I64*Inittialize!$F$9+Stand!I65*Inittialize!$F$10+Stand!I66*Inittialize!$F$11+Stand!I67*Inittialize!$F$12+Stand!I90*Inittialize!$F$3)*2</f>
        <v>0.48948248450238285</v>
      </c>
      <c r="J57">
        <f>SUM(Stand!J59*Inittialize!$F$4+Stand!J60*Inittialize!$F$5+Stand!J61*Inittialize!$F$6+Stand!J62*Inittialize!$F$7+Stand!J63*Inittialize!$F$8+Stand!J64*Inittialize!$F$9+Stand!J65*Inittialize!$F$10+Stand!J66*Inittialize!$F$11+Stand!J67*Inittialize!$F$12+Stand!J90*Inittialize!$F$3)*2</f>
        <v>0.45685031886889066</v>
      </c>
      <c r="K57">
        <f>SUM(Stand!K59*Inittialize!$F$4+Stand!K60*Inittialize!$F$5+Stand!K61*Inittialize!$F$6+Stand!K62*Inittialize!$F$7+Stand!K63*Inittialize!$F$8+Stand!K64*Inittialize!$F$9+Stand!K65*Inittialize!$F$10+Stand!K66*Inittialize!$F$11+Stand!K67*Inittialize!$F$12+Stand!K90*Inittialize!$F$3)*2</f>
        <v>0.42421815323539852</v>
      </c>
    </row>
    <row r="58" spans="1:11" x14ac:dyDescent="0.25">
      <c r="A58">
        <v>7</v>
      </c>
      <c r="B58">
        <f>SUM(Stand!B60*Inittialize!$F$4+Stand!B61*Inittialize!$F$5+Stand!B62*Inittialize!$F$6+Stand!B63*Inittialize!$F$7+Stand!B64*Inittialize!$F$8+Stand!B65*Inittialize!$F$9+Stand!B66*Inittialize!$F$10+Stand!B67*Inittialize!$F$11+Stand!B68*Inittialize!$F$12+Stand!B91*Inittialize!$F$3)*2</f>
        <v>0.44136035916195437</v>
      </c>
      <c r="C58">
        <f>SUM(Stand!C60*Inittialize!$F$4+Stand!C61*Inittialize!$F$5+Stand!C62*Inittialize!$F$6+Stand!C63*Inittialize!$F$7+Stand!C64*Inittialize!$F$8+Stand!C65*Inittialize!$F$9+Stand!C66*Inittialize!$F$10+Stand!C67*Inittialize!$F$11+Stand!C68*Inittialize!$F$12+Stand!C91*Inittialize!$F$3)*2</f>
        <v>0.72872537117960512</v>
      </c>
      <c r="D58">
        <f>SUM(Stand!D60*Inittialize!$F$4+Stand!D61*Inittialize!$F$5+Stand!D62*Inittialize!$F$6+Stand!D63*Inittialize!$F$7+Stand!D64*Inittialize!$F$8+Stand!D65*Inittialize!$F$9+Stand!D66*Inittialize!$F$10+Stand!D67*Inittialize!$F$11+Stand!D68*Inittialize!$F$12+Stand!D91*Inittialize!$F$3)*2</f>
        <v>0.76852423042753892</v>
      </c>
      <c r="E58">
        <f>SUM(Stand!E60*Inittialize!$F$4+Stand!E61*Inittialize!$F$5+Stand!E62*Inittialize!$F$6+Stand!E63*Inittialize!$F$7+Stand!E64*Inittialize!$F$8+Stand!E65*Inittialize!$F$9+Stand!E66*Inittialize!$F$10+Stand!E67*Inittialize!$F$11+Stand!E68*Inittialize!$F$12+Stand!E91*Inittialize!$F$3)*2</f>
        <v>0.80901223498194696</v>
      </c>
      <c r="F58">
        <f>SUM(Stand!F60*Inittialize!$F$4+Stand!F61*Inittialize!$F$5+Stand!F62*Inittialize!$F$6+Stand!F63*Inittialize!$F$7+Stand!F64*Inittialize!$F$8+Stand!F65*Inittialize!$F$9+Stand!F66*Inittialize!$F$10+Stand!F67*Inittialize!$F$11+Stand!F68*Inittialize!$F$12+Stand!F91*Inittialize!$F$3)*2</f>
        <v>0.85161522920614818</v>
      </c>
      <c r="G58">
        <f>SUM(Stand!G60*Inittialize!$F$4+Stand!G61*Inittialize!$F$5+Stand!G62*Inittialize!$F$6+Stand!G63*Inittialize!$F$7+Stand!G64*Inittialize!$F$8+Stand!G65*Inittialize!$F$9+Stand!G66*Inittialize!$F$10+Stand!G67*Inittialize!$F$11+Stand!G68*Inittialize!$F$12+Stand!G91*Inittialize!$F$3)*2</f>
        <v>0.87175301132435645</v>
      </c>
      <c r="H58">
        <f>SUM(Stand!H60*Inittialize!$F$4+Stand!H61*Inittialize!$F$5+Stand!H62*Inittialize!$F$6+Stand!H63*Inittialize!$F$7+Stand!H64*Inittialize!$F$8+Stand!H65*Inittialize!$F$9+Stand!H66*Inittialize!$F$10+Stand!H67*Inittialize!$F$11+Stand!H68*Inittialize!$F$12+Stand!H91*Inittialize!$F$3)*2</f>
        <v>0.58132730807602651</v>
      </c>
      <c r="I58">
        <f>SUM(Stand!I60*Inittialize!$F$4+Stand!I61*Inittialize!$F$5+Stand!I62*Inittialize!$F$6+Stand!I63*Inittialize!$F$7+Stand!I64*Inittialize!$F$8+Stand!I65*Inittialize!$F$9+Stand!I66*Inittialize!$F$10+Stand!I67*Inittialize!$F$11+Stand!I68*Inittialize!$F$12+Stand!I91*Inittialize!$F$3)*2</f>
        <v>0.5092619528791783</v>
      </c>
      <c r="J58">
        <f>SUM(Stand!J60*Inittialize!$F$4+Stand!J61*Inittialize!$F$5+Stand!J62*Inittialize!$F$6+Stand!J63*Inittialize!$F$7+Stand!J64*Inittialize!$F$8+Stand!J65*Inittialize!$F$9+Stand!J66*Inittialize!$F$10+Stand!J67*Inittialize!$F$11+Stand!J68*Inittialize!$F$12+Stand!J91*Inittialize!$F$3)*2</f>
        <v>0.47531115602056634</v>
      </c>
      <c r="K58">
        <f>SUM(Stand!K60*Inittialize!$F$4+Stand!K61*Inittialize!$F$5+Stand!K62*Inittialize!$F$6+Stand!K63*Inittialize!$F$7+Stand!K64*Inittialize!$F$8+Stand!K65*Inittialize!$F$9+Stand!K66*Inittialize!$F$10+Stand!K67*Inittialize!$F$11+Stand!K68*Inittialize!$F$12+Stand!K91*Inittialize!$F$3)*2</f>
        <v>0.44136035916195454</v>
      </c>
    </row>
    <row r="59" spans="1:11" x14ac:dyDescent="0.25">
      <c r="A59">
        <v>8</v>
      </c>
      <c r="B59">
        <f>SUM(Stand!B61*Inittialize!$F$4+Stand!B62*Inittialize!$F$5+Stand!B63*Inittialize!$F$6+Stand!B64*Inittialize!$F$7+Stand!B65*Inittialize!$F$8+Stand!B66*Inittialize!$F$9+Stand!B67*Inittialize!$F$10+Stand!B68*Inittialize!$F$11+Stand!B69*Inittialize!$F$12+Stand!B92*Inittialize!$F$3)*2</f>
        <v>0.52707138879473447</v>
      </c>
      <c r="C59">
        <f>SUM(Stand!C61*Inittialize!$F$4+Stand!C62*Inittialize!$F$5+Stand!C63*Inittialize!$F$6+Stand!C64*Inittialize!$F$7+Stand!C65*Inittialize!$F$8+Stand!C66*Inittialize!$F$9+Stand!C67*Inittialize!$F$10+Stand!C68*Inittialize!$F$11+Stand!C69*Inittialize!$F$12+Stand!C92*Inittialize!$F$3)*2</f>
        <v>0.83551674171585688</v>
      </c>
      <c r="D59">
        <f>SUM(Stand!D61*Inittialize!$F$4+Stand!D62*Inittialize!$F$5+Stand!D63*Inittialize!$F$6+Stand!D64*Inittialize!$F$7+Stand!D65*Inittialize!$F$8+Stand!D66*Inittialize!$F$9+Stand!D67*Inittialize!$F$10+Stand!D68*Inittialize!$F$11+Stand!D69*Inittialize!$F$12+Stand!D92*Inittialize!$F$3)*2</f>
        <v>0.8716962731505089</v>
      </c>
      <c r="E59">
        <f>SUM(Stand!E61*Inittialize!$F$4+Stand!E62*Inittialize!$F$5+Stand!E63*Inittialize!$F$6+Stand!E64*Inittialize!$F$7+Stand!E65*Inittialize!$F$8+Stand!E66*Inittialize!$F$9+Stand!E67*Inittialize!$F$10+Stand!E68*Inittialize!$F$11+Stand!E69*Inittialize!$F$12+Stand!E92*Inittialize!$F$3)*2</f>
        <v>0.90868869927296181</v>
      </c>
      <c r="F59">
        <f>SUM(Stand!F61*Inittialize!$F$4+Stand!F62*Inittialize!$F$5+Stand!F63*Inittialize!$F$6+Stand!F64*Inittialize!$F$7+Stand!F65*Inittialize!$F$8+Stand!F66*Inittialize!$F$9+Stand!F67*Inittialize!$F$10+Stand!F68*Inittialize!$F$11+Stand!F69*Inittialize!$F$12+Stand!F92*Inittialize!$F$3)*2</f>
        <v>0.94565467941426418</v>
      </c>
      <c r="G59">
        <f>SUM(Stand!G61*Inittialize!$F$4+Stand!G62*Inittialize!$F$5+Stand!G63*Inittialize!$F$6+Stand!G64*Inittialize!$F$7+Stand!G65*Inittialize!$F$8+Stand!G66*Inittialize!$F$9+Stand!G67*Inittialize!$F$10+Stand!G68*Inittialize!$F$11+Stand!G69*Inittialize!$F$12+Stand!G92*Inittialize!$F$3)*2</f>
        <v>0.98990982438337127</v>
      </c>
      <c r="H59">
        <f>SUM(Stand!H61*Inittialize!$F$4+Stand!H62*Inittialize!$F$5+Stand!H63*Inittialize!$F$6+Stand!H64*Inittialize!$F$7+Stand!H65*Inittialize!$F$8+Stand!H66*Inittialize!$F$9+Stand!H67*Inittialize!$F$10+Stand!H68*Inittialize!$F$11+Stand!H69*Inittialize!$F$12+Stand!H92*Inittialize!$F$3)*2</f>
        <v>0.82933680626094375</v>
      </c>
      <c r="I59">
        <f>SUM(Stand!I61*Inittialize!$F$4+Stand!I62*Inittialize!$F$5+Stand!I63*Inittialize!$F$6+Stand!I64*Inittialize!$F$7+Stand!I65*Inittialize!$F$8+Stand!I66*Inittialize!$F$9+Stand!I67*Inittialize!$F$10+Stand!I68*Inittialize!$F$11+Stand!I69*Inittialize!$F$12+Stand!I92*Inittialize!$F$3)*2</f>
        <v>0.64366225334303695</v>
      </c>
      <c r="J59">
        <f>SUM(Stand!J61*Inittialize!$F$4+Stand!J62*Inittialize!$F$5+Stand!J63*Inittialize!$F$6+Stand!J64*Inittialize!$F$7+Stand!J65*Inittialize!$F$8+Stand!J66*Inittialize!$F$9+Stand!J67*Inittialize!$F$10+Stand!J68*Inittialize!$F$11+Stand!J69*Inittialize!$F$12+Stand!J92*Inittialize!$F$3)*2</f>
        <v>0.56761534177894479</v>
      </c>
      <c r="K59">
        <f>SUM(Stand!K61*Inittialize!$F$4+Stand!K62*Inittialize!$F$5+Stand!K63*Inittialize!$F$6+Stand!K64*Inittialize!$F$7+Stand!K65*Inittialize!$F$8+Stand!K66*Inittialize!$F$9+Stand!K67*Inittialize!$F$10+Stand!K68*Inittialize!$F$11+Stand!K69*Inittialize!$F$12+Stand!K92*Inittialize!$F$3)*2</f>
        <v>0.52707138879473447</v>
      </c>
    </row>
    <row r="60" spans="1:11" x14ac:dyDescent="0.25">
      <c r="A60">
        <v>9</v>
      </c>
      <c r="B60">
        <f>SUM(Stand!B62*Inittialize!$F$4+Stand!B63*Inittialize!$F$5+Stand!B64*Inittialize!$F$6+Stand!B65*Inittialize!$F$7+Stand!B66*Inittialize!$F$8+Stand!B67*Inittialize!$F$9+Stand!B68*Inittialize!$F$10+Stand!B69*Inittialize!$F$11+Stand!B70*Inittialize!$F$12+Stand!B93*Inittialize!$F$3)*2</f>
        <v>0.62992462435407048</v>
      </c>
      <c r="C60">
        <f>SUM(Stand!C62*Inittialize!$F$4+Stand!C63*Inittialize!$F$5+Stand!C64*Inittialize!$F$6+Stand!C65*Inittialize!$F$7+Stand!C66*Inittialize!$F$8+Stand!C67*Inittialize!$F$9+Stand!C68*Inittialize!$F$10+Stand!C69*Inittialize!$F$11+Stand!C70*Inittialize!$F$12+Stand!C93*Inittialize!$F$3)*2</f>
        <v>0.95999273778532157</v>
      </c>
      <c r="D60">
        <f>SUM(Stand!D62*Inittialize!$F$4+Stand!D63*Inittialize!$F$5+Stand!D64*Inittialize!$F$6+Stand!D65*Inittialize!$F$7+Stand!D66*Inittialize!$F$8+Stand!D67*Inittialize!$F$9+Stand!D68*Inittialize!$F$10+Stand!D69*Inittialize!$F$11+Stand!D70*Inittialize!$F$12+Stand!D93*Inittialize!$F$3)*2</f>
        <v>0.99208763175540482</v>
      </c>
      <c r="E60">
        <f>SUM(Stand!E62*Inittialize!$F$4+Stand!E63*Inittialize!$F$5+Stand!E64*Inittialize!$F$6+Stand!E65*Inittialize!$F$7+Stand!E66*Inittialize!$F$8+Stand!E67*Inittialize!$F$9+Stand!E68*Inittialize!$F$10+Stand!E69*Inittialize!$F$11+Stand!E70*Inittialize!$F$12+Stand!E93*Inittialize!$F$3)*2</f>
        <v>1.0249392295743802</v>
      </c>
      <c r="F60">
        <f>SUM(Stand!F62*Inittialize!$F$4+Stand!F63*Inittialize!$F$5+Stand!F64*Inittialize!$F$6+Stand!F65*Inittialize!$F$7+Stand!F66*Inittialize!$F$8+Stand!F67*Inittialize!$F$9+Stand!F68*Inittialize!$F$10+Stand!F69*Inittialize!$F$11+Stand!F70*Inittialize!$F$12+Stand!F93*Inittialize!$F$3)*2</f>
        <v>1.0578017640707118</v>
      </c>
      <c r="G60">
        <f>SUM(Stand!G62*Inittialize!$F$4+Stand!G63*Inittialize!$F$5+Stand!G64*Inittialize!$F$6+Stand!G65*Inittialize!$F$7+Stand!G66*Inittialize!$F$8+Stand!G67*Inittialize!$F$9+Stand!G68*Inittialize!$F$10+Stand!G69*Inittialize!$F$11+Stand!G70*Inittialize!$F$12+Stand!G93*Inittialize!$F$3)*2</f>
        <v>1.0971053737455863</v>
      </c>
      <c r="H60">
        <f>SUM(Stand!H62*Inittialize!$F$4+Stand!H63*Inittialize!$F$5+Stand!H64*Inittialize!$F$6+Stand!H65*Inittialize!$F$7+Stand!H66*Inittialize!$F$8+Stand!H67*Inittialize!$F$9+Stand!H68*Inittialize!$F$10+Stand!H69*Inittialize!$F$11+Stand!H70*Inittialize!$F$12+Stand!H93*Inittialize!$F$3)*2</f>
        <v>0.98293363876650397</v>
      </c>
      <c r="I60">
        <f>SUM(Stand!I62*Inittialize!$F$4+Stand!I63*Inittialize!$F$5+Stand!I64*Inittialize!$F$6+Stand!I65*Inittialize!$F$7+Stand!I66*Inittialize!$F$8+Stand!I67*Inittialize!$F$9+Stand!I68*Inittialize!$F$10+Stand!I69*Inittialize!$F$11+Stand!I70*Inittialize!$F$12+Stand!I93*Inittialize!$F$3)*2</f>
        <v>0.90435089792333601</v>
      </c>
      <c r="J60">
        <f>SUM(Stand!J62*Inittialize!$F$4+Stand!J63*Inittialize!$F$5+Stand!J64*Inittialize!$F$6+Stand!J65*Inittialize!$F$7+Stand!J66*Inittialize!$F$8+Stand!J67*Inittialize!$F$9+Stand!J68*Inittialize!$F$10+Stand!J69*Inittialize!$F$11+Stand!J70*Inittialize!$F$12+Stand!J93*Inittialize!$F$3)*2</f>
        <v>0.7138833232688806</v>
      </c>
      <c r="K60">
        <f>SUM(Stand!K62*Inittialize!$F$4+Stand!K63*Inittialize!$F$5+Stand!K64*Inittialize!$F$6+Stand!K65*Inittialize!$F$7+Stand!K66*Inittialize!$F$8+Stand!K67*Inittialize!$F$9+Stand!K68*Inittialize!$F$10+Stand!K69*Inittialize!$F$11+Stand!K70*Inittialize!$F$12+Stand!K93*Inittialize!$F$3)*2</f>
        <v>0.62992462435407048</v>
      </c>
    </row>
    <row r="61" spans="1:11" x14ac:dyDescent="0.25">
      <c r="A61">
        <v>10</v>
      </c>
      <c r="B61">
        <f>SUM(Stand!B63*Inittialize!$F$4+Stand!B64*Inittialize!$F$5+Stand!B65*Inittialize!$F$6+Stand!B66*Inittialize!$F$7+Stand!B67*Inittialize!$F$8+Stand!B68*Inittialize!$F$9+Stand!B69*Inittialize!$F$10+Stand!B70*Inittialize!$F$11+Stand!B71*Inittialize!$F$12+Stand!B94*Inittialize!$F$3)*2</f>
        <v>0.74992006583996251</v>
      </c>
      <c r="C61">
        <f>SUM(Stand!C63*Inittialize!$F$4+Stand!C64*Inittialize!$F$5+Stand!C65*Inittialize!$F$6+Stand!C66*Inittialize!$F$7+Stand!C67*Inittialize!$F$8+Stand!C68*Inittialize!$F$9+Stand!C69*Inittialize!$F$10+Stand!C70*Inittialize!$F$11+Stand!C71*Inittialize!$F$12+Stand!C94*Inittialize!$F$3)*2</f>
        <v>1.1011257653812758</v>
      </c>
      <c r="D61">
        <f>SUM(Stand!D63*Inittialize!$F$4+Stand!D64*Inittialize!$F$5+Stand!D65*Inittialize!$F$6+Stand!D66*Inittialize!$F$7+Stand!D67*Inittialize!$F$8+Stand!D68*Inittialize!$F$9+Stand!D69*Inittialize!$F$10+Stand!D70*Inittialize!$F$11+Stand!D71*Inittialize!$F$12+Stand!D94*Inittialize!$F$3)*2</f>
        <v>1.1287287215745923</v>
      </c>
      <c r="E61">
        <f>SUM(Stand!E63*Inittialize!$F$4+Stand!E64*Inittialize!$F$5+Stand!E65*Inittialize!$F$6+Stand!E66*Inittialize!$F$7+Stand!E67*Inittialize!$F$8+Stand!E68*Inittialize!$F$9+Stand!E69*Inittialize!$F$10+Stand!E70*Inittialize!$F$11+Stand!E71*Inittialize!$F$12+Stand!E94*Inittialize!$F$3)*2</f>
        <v>1.1570097044780419</v>
      </c>
      <c r="F61">
        <f>SUM(Stand!F63*Inittialize!$F$4+Stand!F64*Inittialize!$F$5+Stand!F65*Inittialize!$F$6+Stand!F66*Inittialize!$F$7+Stand!F67*Inittialize!$F$8+Stand!F68*Inittialize!$F$9+Stand!F69*Inittialize!$F$10+Stand!F70*Inittialize!$F$11+Stand!F71*Inittialize!$F$12+Stand!F94*Inittialize!$F$3)*2</f>
        <v>1.1852554608023249</v>
      </c>
      <c r="G61">
        <f>SUM(Stand!G63*Inittialize!$F$4+Stand!G64*Inittialize!$F$5+Stand!G65*Inittialize!$F$6+Stand!G66*Inittialize!$F$7+Stand!G67*Inittialize!$F$8+Stand!G68*Inittialize!$F$9+Stand!G69*Inittialize!$F$10+Stand!G70*Inittialize!$F$11+Stand!G71*Inittialize!$F$12+Stand!G94*Inittialize!$F$3)*2</f>
        <v>1.2199493719560808</v>
      </c>
      <c r="H61">
        <f>SUM(Stand!H63*Inittialize!$F$4+Stand!H64*Inittialize!$F$5+Stand!H65*Inittialize!$F$6+Stand!H66*Inittialize!$F$7+Stand!H67*Inittialize!$F$8+Stand!H68*Inittialize!$F$9+Stand!H69*Inittialize!$F$10+Stand!H70*Inittialize!$F$11+Stand!H71*Inittialize!$F$12+Stand!H94*Inittialize!$F$3)*2</f>
        <v>1.1213167131939819</v>
      </c>
      <c r="I61">
        <f>SUM(Stand!I63*Inittialize!$F$4+Stand!I64*Inittialize!$F$5+Stand!I65*Inittialize!$F$6+Stand!I66*Inittialize!$F$7+Stand!I67*Inittialize!$F$8+Stand!I68*Inittialize!$F$9+Stand!I69*Inittialize!$F$10+Stand!I70*Inittialize!$F$11+Stand!I71*Inittialize!$F$12+Stand!I94*Inittialize!$F$3)*2</f>
        <v>1.0692068124279952</v>
      </c>
      <c r="J61">
        <f>SUM(Stand!J63*Inittialize!$F$4+Stand!J64*Inittialize!$F$5+Stand!J65*Inittialize!$F$6+Stand!J66*Inittialize!$F$7+Stand!J67*Inittialize!$F$8+Stand!J68*Inittialize!$F$9+Stand!J69*Inittialize!$F$10+Stand!J70*Inittialize!$F$11+Stand!J71*Inittialize!$F$12+Stand!J94*Inittialize!$F$3)*2</f>
        <v>0.98512101765013715</v>
      </c>
      <c r="K61">
        <f>SUM(Stand!K63*Inittialize!$F$4+Stand!K64*Inittialize!$F$5+Stand!K65*Inittialize!$F$6+Stand!K66*Inittialize!$F$7+Stand!K67*Inittialize!$F$8+Stand!K68*Inittialize!$F$9+Stand!K69*Inittialize!$F$10+Stand!K70*Inittialize!$F$11+Stand!K71*Inittialize!$F$12+Stand!K94*Inittialize!$F$3)*2</f>
        <v>0.78542302441984424</v>
      </c>
    </row>
    <row r="62" spans="1:11" x14ac:dyDescent="0.25">
      <c r="A62">
        <v>11</v>
      </c>
      <c r="B62">
        <f>SUM(Stand!B64*Inittialize!$F$4+Stand!B65*Inittialize!$F$5+Stand!B66*Inittialize!$F$6+Stand!B67*Inittialize!$F$7+Stand!B68*Inittialize!$F$8+Stand!B69*Inittialize!$F$9+Stand!B70*Inittialize!$F$10+Stand!B71*Inittialize!$F$11+Stand!B72*Inittialize!$F$12+Stand!B95*Inittialize!$F$3)*2</f>
        <v>0.80134668361963046</v>
      </c>
      <c r="C62">
        <f>SUM(Stand!C64*Inittialize!$F$4+Stand!C65*Inittialize!$F$5+Stand!C66*Inittialize!$F$6+Stand!C67*Inittialize!$F$7+Stand!C68*Inittialize!$F$8+Stand!C69*Inittialize!$F$9+Stand!C70*Inittialize!$F$10+Stand!C71*Inittialize!$F$11+Stand!C72*Inittialize!$F$12+Stand!C95*Inittialize!$F$3)*2</f>
        <v>1.1583687449680025</v>
      </c>
      <c r="D62">
        <f>SUM(Stand!D64*Inittialize!$F$4+Stand!D65*Inittialize!$F$5+Stand!D66*Inittialize!$F$6+Stand!D67*Inittialize!$F$7+Stand!D68*Inittialize!$F$8+Stand!D69*Inittialize!$F$9+Stand!D70*Inittialize!$F$10+Stand!D71*Inittialize!$F$11+Stand!D72*Inittialize!$F$12+Stand!D95*Inittialize!$F$3)*2</f>
        <v>1.1842650078909081</v>
      </c>
      <c r="E62">
        <f>SUM(Stand!E64*Inittialize!$F$4+Stand!E65*Inittialize!$F$5+Stand!E66*Inittialize!$F$6+Stand!E67*Inittialize!$F$7+Stand!E68*Inittialize!$F$8+Stand!E69*Inittialize!$F$9+Stand!E70*Inittialize!$F$10+Stand!E71*Inittialize!$F$11+Stand!E72*Inittialize!$F$12+Stand!E95*Inittialize!$F$3)*2</f>
        <v>1.210771838624396</v>
      </c>
      <c r="F62">
        <f>SUM(Stand!F64*Inittialize!$F$4+Stand!F65*Inittialize!$F$5+Stand!F66*Inittialize!$F$6+Stand!F67*Inittialize!$F$7+Stand!F68*Inittialize!$F$8+Stand!F69*Inittialize!$F$9+Stand!F70*Inittialize!$F$10+Stand!F71*Inittialize!$F$11+Stand!F72*Inittialize!$F$12+Stand!F95*Inittialize!$F$3)*2</f>
        <v>1.2374775973674452</v>
      </c>
      <c r="G62">
        <f>SUM(Stand!G64*Inittialize!$F$4+Stand!G65*Inittialize!$F$5+Stand!G66*Inittialize!$F$6+Stand!G67*Inittialize!$F$7+Stand!G68*Inittialize!$F$8+Stand!G69*Inittialize!$F$9+Stand!G70*Inittialize!$F$10+Stand!G71*Inittialize!$F$11+Stand!G72*Inittialize!$F$12+Stand!G95*Inittialize!$F$3)*2</f>
        <v>1.2668947185009185</v>
      </c>
      <c r="H62">
        <f>SUM(Stand!H64*Inittialize!$F$4+Stand!H65*Inittialize!$F$5+Stand!H66*Inittialize!$F$6+Stand!H67*Inittialize!$F$7+Stand!H68*Inittialize!$F$8+Stand!H69*Inittialize!$F$9+Stand!H70*Inittialize!$F$10+Stand!H71*Inittialize!$F$11+Stand!H72*Inittialize!$F$12+Stand!H95*Inittialize!$F$3)*2</f>
        <v>1.1576053433748457</v>
      </c>
      <c r="I62">
        <f>SUM(Stand!I64*Inittialize!$F$4+Stand!I65*Inittialize!$F$5+Stand!I66*Inittialize!$F$6+Stand!I67*Inittialize!$F$7+Stand!I68*Inittialize!$F$8+Stand!I69*Inittialize!$F$9+Stand!I70*Inittialize!$F$10+Stand!I71*Inittialize!$F$11+Stand!I72*Inittialize!$F$12+Stand!I95*Inittialize!$F$3)*2</f>
        <v>1.1012352494200111</v>
      </c>
      <c r="J62">
        <f>SUM(Stand!J64*Inittialize!$F$4+Stand!J65*Inittialize!$F$5+Stand!J66*Inittialize!$F$6+Stand!J67*Inittialize!$F$7+Stand!J68*Inittialize!$F$8+Stand!J69*Inittialize!$F$9+Stand!J70*Inittialize!$F$10+Stand!J71*Inittialize!$F$11+Stand!J72*Inittialize!$F$12+Stand!J95*Inittialize!$F$3)*2</f>
        <v>1.0405035291051643</v>
      </c>
      <c r="K62">
        <f>SUM(Stand!K64*Inittialize!$F$4+Stand!K65*Inittialize!$F$5+Stand!K66*Inittialize!$F$6+Stand!K67*Inittialize!$F$7+Stand!K68*Inittialize!$F$8+Stand!K69*Inittialize!$F$9+Stand!K70*Inittialize!$F$10+Stand!K71*Inittialize!$F$11+Stand!K72*Inittialize!$F$12+Stand!K95*Inittialize!$F$3)*2</f>
        <v>0.94335851793915726</v>
      </c>
    </row>
    <row r="63" spans="1:11" x14ac:dyDescent="0.25">
      <c r="A63">
        <v>12</v>
      </c>
      <c r="B63">
        <f>SUM(Stand!B65*Inittialize!$F$4+Stand!B66*Inittialize!$F$5+Stand!B67*Inittialize!$F$6+Stand!B68*Inittialize!$F$7+Stand!B69*Inittialize!$F$8+Stand!B70*Inittialize!$F$9+Stand!B71*Inittialize!$F$10+Stand!B72*Inittialize!$F$11+Stand!B73*Inittialize!$F$12+Stand!B96*Inittialize!$F$3)*2</f>
        <v>0.46511154996698972</v>
      </c>
      <c r="C63">
        <f>SUM(Stand!C65*Inittialize!$F$4+Stand!C66*Inittialize!$F$5+Stand!C67*Inittialize!$F$6+Stand!C68*Inittialize!$F$7+Stand!C69*Inittialize!$F$8+Stand!C70*Inittialize!$F$9+Stand!C71*Inittialize!$F$10+Stand!C72*Inittialize!$F$11+Stand!C73*Inittialize!$F$12+Stand!C96*Inittialize!$F$3)*2</f>
        <v>0.69688756298685139</v>
      </c>
      <c r="D63">
        <f>SUM(Stand!D65*Inittialize!$F$4+Stand!D66*Inittialize!$F$5+Stand!D67*Inittialize!$F$6+Stand!D68*Inittialize!$F$7+Stand!D69*Inittialize!$F$8+Stand!D70*Inittialize!$F$9+Stand!D71*Inittialize!$F$10+Stand!D72*Inittialize!$F$11+Stand!D73*Inittialize!$F$12+Stand!D96*Inittialize!$F$3)*2</f>
        <v>0.71814562984669383</v>
      </c>
      <c r="E63">
        <f>SUM(Stand!E65*Inittialize!$F$4+Stand!E66*Inittialize!$F$5+Stand!E67*Inittialize!$F$6+Stand!E68*Inittialize!$F$7+Stand!E69*Inittialize!$F$8+Stand!E70*Inittialize!$F$9+Stand!E71*Inittialize!$F$10+Stand!E72*Inittialize!$F$11+Stand!E73*Inittialize!$F$12+Stand!E96*Inittialize!$F$3)*2</f>
        <v>0.73988409640896491</v>
      </c>
      <c r="F63">
        <f>SUM(Stand!F65*Inittialize!$F$4+Stand!F66*Inittialize!$F$5+Stand!F67*Inittialize!$F$6+Stand!F68*Inittialize!$F$7+Stand!F69*Inittialize!$F$8+Stand!F70*Inittialize!$F$9+Stand!F71*Inittialize!$F$10+Stand!F72*Inittialize!$F$11+Stand!F73*Inittialize!$F$12+Stand!F96*Inittialize!$F$3)*2</f>
        <v>0.76183680515696772</v>
      </c>
      <c r="G63">
        <f>SUM(Stand!G65*Inittialize!$F$4+Stand!G66*Inittialize!$F$5+Stand!G67*Inittialize!$F$6+Stand!G68*Inittialize!$F$7+Stand!G69*Inittialize!$F$8+Stand!G70*Inittialize!$F$9+Stand!G71*Inittialize!$F$10+Stand!G72*Inittialize!$F$11+Stand!G73*Inittialize!$F$12+Stand!G96*Inittialize!$F$3)*2</f>
        <v>0.78510076102203563</v>
      </c>
      <c r="H63">
        <f>SUM(Stand!H65*Inittialize!$F$4+Stand!H66*Inittialize!$F$5+Stand!H67*Inittialize!$F$6+Stand!H68*Inittialize!$F$7+Stand!H69*Inittialize!$F$8+Stand!H70*Inittialize!$F$9+Stand!H71*Inittialize!$F$10+Stand!H72*Inittialize!$F$11+Stand!H73*Inittialize!$F$12+Stand!H96*Inittialize!$F$3)*2</f>
        <v>0.6898989901048298</v>
      </c>
      <c r="I63">
        <f>SUM(Stand!I65*Inittialize!$F$4+Stand!I66*Inittialize!$F$5+Stand!I67*Inittialize!$F$6+Stand!I68*Inittialize!$F$7+Stand!I69*Inittialize!$F$8+Stand!I70*Inittialize!$F$9+Stand!I71*Inittialize!$F$10+Stand!I72*Inittialize!$F$11+Stand!I73*Inittialize!$F$12+Stand!I96*Inittialize!$F$3)*2</f>
        <v>0.63407272606568921</v>
      </c>
      <c r="J63">
        <f>SUM(Stand!J65*Inittialize!$F$4+Stand!J66*Inittialize!$F$5+Stand!J67*Inittialize!$F$6+Stand!J68*Inittialize!$F$7+Stand!J69*Inittialize!$F$8+Stand!J70*Inittialize!$F$9+Stand!J71*Inittialize!$F$10+Stand!J72*Inittialize!$F$11+Stand!J73*Inittialize!$F$12+Stand!J96*Inittialize!$F$3)*2</f>
        <v>0.57189527866267531</v>
      </c>
      <c r="K63">
        <f>SUM(Stand!K65*Inittialize!$F$4+Stand!K66*Inittialize!$F$5+Stand!K67*Inittialize!$F$6+Stand!K68*Inittialize!$F$7+Stand!K69*Inittialize!$F$8+Stand!K70*Inittialize!$F$9+Stand!K71*Inittialize!$F$10+Stand!K72*Inittialize!$F$11+Stand!K73*Inittialize!$F$12+Stand!K96*Inittialize!$F$3)*2</f>
        <v>0.5006145085468714</v>
      </c>
    </row>
    <row r="64" spans="1:11" x14ac:dyDescent="0.25">
      <c r="A64">
        <v>13</v>
      </c>
      <c r="B64">
        <f>SUM(Stand!B66*Inittialize!$F$4+Stand!B67*Inittialize!$F$5+Stand!B68*Inittialize!$F$6+Stand!B69*Inittialize!$F$7+Stand!B70*Inittialize!$F$8+Stand!B71*Inittialize!$F$9+Stand!B72*Inittialize!$F$10+Stand!B73*Inittialize!$F$11+Stand!B74*Inittialize!$F$12+Stand!B97*Inittialize!$F$3)*2</f>
        <v>0.43247938433349753</v>
      </c>
      <c r="C64">
        <f>SUM(Stand!C66*Inittialize!$F$4+Stand!C67*Inittialize!$F$5+Stand!C68*Inittialize!$F$6+Stand!C69*Inittialize!$F$7+Stand!C70*Inittialize!$F$8+Stand!C71*Inittialize!$F$9+Stand!C72*Inittialize!$F$10+Stand!C73*Inittialize!$F$11+Stand!C74*Inittialize!$F$12+Stand!C97*Inittialize!$F$3)*2</f>
        <v>0.6424863112337188</v>
      </c>
      <c r="D64">
        <f>SUM(Stand!D66*Inittialize!$F$4+Stand!D67*Inittialize!$F$5+Stand!D68*Inittialize!$F$6+Stand!D69*Inittialize!$F$7+Stand!D70*Inittialize!$F$8+Stand!D71*Inittialize!$F$9+Stand!D72*Inittialize!$F$10+Stand!D73*Inittialize!$F$11+Stand!D74*Inittialize!$F$12+Stand!D97*Inittialize!$F$3)*2</f>
        <v>0.66062641671097955</v>
      </c>
      <c r="E64">
        <f>SUM(Stand!E66*Inittialize!$F$4+Stand!E67*Inittialize!$F$5+Stand!E68*Inittialize!$F$6+Stand!E69*Inittialize!$F$7+Stand!E70*Inittialize!$F$8+Stand!E71*Inittialize!$F$9+Stand!E72*Inittialize!$F$10+Stand!E73*Inittialize!$F$11+Stand!E74*Inittialize!$F$12+Stand!E97*Inittialize!$F$3)*2</f>
        <v>0.67919664325472762</v>
      </c>
      <c r="F64">
        <f>SUM(Stand!F66*Inittialize!$F$4+Stand!F67*Inittialize!$F$5+Stand!F68*Inittialize!$F$6+Stand!F69*Inittialize!$F$7+Stand!F70*Inittialize!$F$8+Stand!F71*Inittialize!$F$9+Stand!F72*Inittialize!$F$10+Stand!F73*Inittialize!$F$11+Stand!F74*Inittialize!$F$12+Stand!F97*Inittialize!$F$3)*2</f>
        <v>0.69777470214431192</v>
      </c>
      <c r="G64">
        <f>SUM(Stand!G66*Inittialize!$F$4+Stand!G67*Inittialize!$F$5+Stand!G68*Inittialize!$F$6+Stand!G69*Inittialize!$F$7+Stand!G70*Inittialize!$F$8+Stand!G71*Inittialize!$F$9+Stand!G72*Inittialize!$F$10+Stand!G73*Inittialize!$F$11+Stand!G74*Inittialize!$F$12+Stand!G97*Inittialize!$F$3)*2</f>
        <v>0.72000068531665129</v>
      </c>
      <c r="H64">
        <f>SUM(Stand!H66*Inittialize!$F$4+Stand!H67*Inittialize!$F$5+Stand!H68*Inittialize!$F$6+Stand!H69*Inittialize!$F$7+Stand!H70*Inittialize!$F$8+Stand!H71*Inittialize!$F$9+Stand!H72*Inittialize!$F$10+Stand!H73*Inittialize!$F$11+Stand!H74*Inittialize!$F$12+Stand!H97*Inittialize!$F$3)*2</f>
        <v>0.64954323497228628</v>
      </c>
      <c r="I64">
        <f>SUM(Stand!I66*Inittialize!$F$4+Stand!I67*Inittialize!$F$5+Stand!I68*Inittialize!$F$6+Stand!I69*Inittialize!$F$7+Stand!I70*Inittialize!$F$8+Stand!I71*Inittialize!$F$9+Stand!I72*Inittialize!$F$10+Stand!I73*Inittialize!$F$11+Stand!I74*Inittialize!$F$12+Stand!I97*Inittialize!$F$3)*2</f>
        <v>0.59642022725781352</v>
      </c>
      <c r="J64">
        <f>SUM(Stand!J66*Inittialize!$F$4+Stand!J67*Inittialize!$F$5+Stand!J68*Inittialize!$F$6+Stand!J69*Inittialize!$F$7+Stand!J70*Inittialize!$F$8+Stand!J71*Inittialize!$F$9+Stand!J72*Inittialize!$F$10+Stand!J73*Inittialize!$F$11+Stand!J74*Inittialize!$F$12+Stand!J97*Inittialize!$F$3)*2</f>
        <v>0.53675294644199134</v>
      </c>
      <c r="K64">
        <f>SUM(Stand!K66*Inittialize!$F$4+Stand!K67*Inittialize!$F$5+Stand!K68*Inittialize!$F$6+Stand!K69*Inittialize!$F$7+Stand!K70*Inittialize!$F$8+Stand!K71*Inittialize!$F$9+Stand!K72*Inittialize!$F$10+Stand!K73*Inittialize!$F$11+Stand!K74*Inittialize!$F$12+Stand!K97*Inittialize!$F$3)*2</f>
        <v>0.4679823429133792</v>
      </c>
    </row>
    <row r="65" spans="1:11" x14ac:dyDescent="0.25">
      <c r="A65">
        <v>14</v>
      </c>
      <c r="B65">
        <f>SUM(Stand!B67*Inittialize!$F$4+Stand!B68*Inittialize!$F$5+Stand!B69*Inittialize!$F$6+Stand!B70*Inittialize!$F$7+Stand!B71*Inittialize!$F$8+Stand!B72*Inittialize!$F$9+Stand!B73*Inittialize!$F$10+Stand!B74*Inittialize!$F$11+Stand!B75*Inittialize!$F$12+Stand!B98*Inittialize!$F$3)*2</f>
        <v>0.39984721870000534</v>
      </c>
      <c r="C65">
        <f>SUM(Stand!C67*Inittialize!$F$4+Stand!C68*Inittialize!$F$5+Stand!C69*Inittialize!$F$6+Stand!C70*Inittialize!$F$7+Stand!C71*Inittialize!$F$8+Stand!C72*Inittialize!$F$9+Stand!C73*Inittialize!$F$10+Stand!C74*Inittialize!$F$11+Stand!C75*Inittialize!$F$12+Stand!C98*Inittialize!$F$3)*2</f>
        <v>0.58808505948058631</v>
      </c>
      <c r="D65">
        <f>SUM(Stand!D67*Inittialize!$F$4+Stand!D68*Inittialize!$F$5+Stand!D69*Inittialize!$F$6+Stand!D70*Inittialize!$F$7+Stand!D71*Inittialize!$F$8+Stand!D72*Inittialize!$F$9+Stand!D73*Inittialize!$F$10+Stand!D74*Inittialize!$F$11+Stand!D75*Inittialize!$F$12+Stand!D98*Inittialize!$F$3)*2</f>
        <v>0.60310720357526515</v>
      </c>
      <c r="E65">
        <f>SUM(Stand!E67*Inittialize!$F$4+Stand!E68*Inittialize!$F$5+Stand!E69*Inittialize!$F$6+Stand!E70*Inittialize!$F$7+Stand!E71*Inittialize!$F$8+Stand!E72*Inittialize!$F$9+Stand!E73*Inittialize!$F$10+Stand!E74*Inittialize!$F$11+Stand!E75*Inittialize!$F$12+Stand!E98*Inittialize!$F$3)*2</f>
        <v>0.61850919010049021</v>
      </c>
      <c r="F65">
        <f>SUM(Stand!F67*Inittialize!$F$4+Stand!F68*Inittialize!$F$5+Stand!F69*Inittialize!$F$6+Stand!F70*Inittialize!$F$7+Stand!F71*Inittialize!$F$8+Stand!F72*Inittialize!$F$9+Stand!F73*Inittialize!$F$10+Stand!F74*Inittialize!$F$11+Stand!F75*Inittialize!$F$12+Stand!F98*Inittialize!$F$3)*2</f>
        <v>0.63371259913165623</v>
      </c>
      <c r="G65">
        <f>SUM(Stand!G67*Inittialize!$F$4+Stand!G68*Inittialize!$F$5+Stand!G69*Inittialize!$F$6+Stand!G70*Inittialize!$F$7+Stand!G71*Inittialize!$F$8+Stand!G72*Inittialize!$F$9+Stand!G73*Inittialize!$F$10+Stand!G74*Inittialize!$F$11+Stand!G75*Inittialize!$F$12+Stand!G98*Inittialize!$F$3)*2</f>
        <v>0.65490060961126717</v>
      </c>
      <c r="H65">
        <f>SUM(Stand!H67*Inittialize!$F$4+Stand!H68*Inittialize!$F$5+Stand!H69*Inittialize!$F$6+Stand!H70*Inittialize!$F$7+Stand!H71*Inittialize!$F$8+Stand!H72*Inittialize!$F$9+Stand!H73*Inittialize!$F$10+Stand!H74*Inittialize!$F$11+Stand!H75*Inittialize!$F$12+Stand!H98*Inittialize!$F$3)*2</f>
        <v>0.60918747983974264</v>
      </c>
      <c r="I65">
        <f>SUM(Stand!I67*Inittialize!$F$4+Stand!I68*Inittialize!$F$5+Stand!I69*Inittialize!$F$6+Stand!I70*Inittialize!$F$7+Stand!I71*Inittialize!$F$8+Stand!I72*Inittialize!$F$9+Stand!I73*Inittialize!$F$10+Stand!I74*Inittialize!$F$11+Stand!I75*Inittialize!$F$12+Stand!I98*Inittialize!$F$3)*2</f>
        <v>0.55876772844993794</v>
      </c>
      <c r="J65">
        <f>SUM(Stand!J67*Inittialize!$F$4+Stand!J68*Inittialize!$F$5+Stand!J69*Inittialize!$F$6+Stand!J70*Inittialize!$F$7+Stand!J71*Inittialize!$F$8+Stand!J72*Inittialize!$F$9+Stand!J73*Inittialize!$F$10+Stand!J74*Inittialize!$F$11+Stand!J75*Inittialize!$F$12+Stand!J98*Inittialize!$F$3)*2</f>
        <v>0.50161061422130748</v>
      </c>
      <c r="K65">
        <f>SUM(Stand!K67*Inittialize!$F$4+Stand!K68*Inittialize!$F$5+Stand!K69*Inittialize!$F$6+Stand!K70*Inittialize!$F$7+Stand!K71*Inittialize!$F$8+Stand!K72*Inittialize!$F$9+Stand!K73*Inittialize!$F$10+Stand!K74*Inittialize!$F$11+Stand!K75*Inittialize!$F$12+Stand!K98*Inittialize!$F$3)*2</f>
        <v>0.43535017727988706</v>
      </c>
    </row>
    <row r="66" spans="1:11" x14ac:dyDescent="0.25">
      <c r="A66">
        <v>15</v>
      </c>
      <c r="B66">
        <f>SUM(Stand!B68*Inittialize!$F$4+Stand!B69*Inittialize!$F$5+Stand!B70*Inittialize!$F$6+Stand!B71*Inittialize!$F$7+Stand!B72*Inittialize!$F$8+Stand!B73*Inittialize!$F$9+Stand!B74*Inittialize!$F$10+Stand!B75*Inittialize!$F$11+Stand!B76*Inittialize!$F$12+Stand!B99*Inittialize!$F$3)*2</f>
        <v>0.3672150530665132</v>
      </c>
      <c r="C66">
        <f>SUM(Stand!C68*Inittialize!$F$4+Stand!C69*Inittialize!$F$5+Stand!C70*Inittialize!$F$6+Stand!C71*Inittialize!$F$7+Stand!C72*Inittialize!$F$8+Stand!C73*Inittialize!$F$9+Stand!C74*Inittialize!$F$10+Stand!C75*Inittialize!$F$11+Stand!C76*Inittialize!$F$12+Stand!C99*Inittialize!$F$3)*2</f>
        <v>0.53368380772745383</v>
      </c>
      <c r="D66">
        <f>SUM(Stand!D68*Inittialize!$F$4+Stand!D69*Inittialize!$F$5+Stand!D70*Inittialize!$F$6+Stand!D71*Inittialize!$F$7+Stand!D72*Inittialize!$F$8+Stand!D73*Inittialize!$F$9+Stand!D74*Inittialize!$F$10+Stand!D75*Inittialize!$F$11+Stand!D76*Inittialize!$F$12+Stand!D99*Inittialize!$F$3)*2</f>
        <v>0.54558799043955075</v>
      </c>
      <c r="E66">
        <f>SUM(Stand!E68*Inittialize!$F$4+Stand!E69*Inittialize!$F$5+Stand!E70*Inittialize!$F$6+Stand!E71*Inittialize!$F$7+Stand!E72*Inittialize!$F$8+Stand!E73*Inittialize!$F$9+Stand!E74*Inittialize!$F$10+Stand!E75*Inittialize!$F$11+Stand!E76*Inittialize!$F$12+Stand!E99*Inittialize!$F$3)*2</f>
        <v>0.55782173694625292</v>
      </c>
      <c r="F66">
        <f>SUM(Stand!F68*Inittialize!$F$4+Stand!F69*Inittialize!$F$5+Stand!F70*Inittialize!$F$6+Stand!F71*Inittialize!$F$7+Stand!F72*Inittialize!$F$8+Stand!F73*Inittialize!$F$9+Stand!F74*Inittialize!$F$10+Stand!F75*Inittialize!$F$11+Stand!F76*Inittialize!$F$12+Stand!F99*Inittialize!$F$3)*2</f>
        <v>0.56965049611900043</v>
      </c>
      <c r="G66">
        <f>SUM(Stand!G68*Inittialize!$F$4+Stand!G69*Inittialize!$F$5+Stand!G70*Inittialize!$F$6+Stand!G71*Inittialize!$F$7+Stand!G72*Inittialize!$F$8+Stand!G73*Inittialize!$F$9+Stand!G74*Inittialize!$F$10+Stand!G75*Inittialize!$F$11+Stand!G76*Inittialize!$F$12+Stand!G99*Inittialize!$F$3)*2</f>
        <v>0.58980053390588283</v>
      </c>
      <c r="H66">
        <f>SUM(Stand!H68*Inittialize!$F$4+Stand!H69*Inittialize!$F$5+Stand!H70*Inittialize!$F$6+Stand!H71*Inittialize!$F$7+Stand!H72*Inittialize!$F$8+Stand!H73*Inittialize!$F$9+Stand!H74*Inittialize!$F$10+Stand!H75*Inittialize!$F$11+Stand!H76*Inittialize!$F$12+Stand!H99*Inittialize!$F$3)*2</f>
        <v>0.56883172470719912</v>
      </c>
      <c r="I66">
        <f>SUM(Stand!I68*Inittialize!$F$4+Stand!I69*Inittialize!$F$5+Stand!I70*Inittialize!$F$6+Stand!I71*Inittialize!$F$7+Stand!I72*Inittialize!$F$8+Stand!I73*Inittialize!$F$9+Stand!I74*Inittialize!$F$10+Stand!I75*Inittialize!$F$11+Stand!I76*Inittialize!$F$12+Stand!I99*Inittialize!$F$3)*2</f>
        <v>0.52111522964206236</v>
      </c>
      <c r="J66">
        <f>SUM(Stand!J68*Inittialize!$F$4+Stand!J69*Inittialize!$F$5+Stand!J70*Inittialize!$F$6+Stand!J71*Inittialize!$F$7+Stand!J72*Inittialize!$F$8+Stand!J73*Inittialize!$F$9+Stand!J74*Inittialize!$F$10+Stand!J75*Inittialize!$F$11+Stand!J76*Inittialize!$F$12+Stand!J99*Inittialize!$F$3)*2</f>
        <v>0.46646828200062368</v>
      </c>
      <c r="K66">
        <f>SUM(Stand!K68*Inittialize!$F$4+Stand!K69*Inittialize!$F$5+Stand!K70*Inittialize!$F$6+Stand!K71*Inittialize!$F$7+Stand!K72*Inittialize!$F$8+Stand!K73*Inittialize!$F$9+Stand!K74*Inittialize!$F$10+Stand!K75*Inittialize!$F$11+Stand!K76*Inittialize!$F$12+Stand!K99*Inittialize!$F$3)*2</f>
        <v>0.40271801164639481</v>
      </c>
    </row>
    <row r="67" spans="1:11" x14ac:dyDescent="0.25">
      <c r="A67">
        <v>16</v>
      </c>
      <c r="B67">
        <f>SUM(Stand!B69*Inittialize!$F$4+Stand!B70*Inittialize!$F$5+Stand!B71*Inittialize!$F$6+Stand!B72*Inittialize!$F$7+Stand!B73*Inittialize!$F$8+Stand!B74*Inittialize!$F$9+Stand!B75*Inittialize!$F$10+Stand!B76*Inittialize!$F$11+Stand!B77*Inittialize!$F$12+Stand!B100*Inittialize!$F$3)*2</f>
        <v>0.334582887433021</v>
      </c>
      <c r="C67">
        <f>SUM(Stand!C69*Inittialize!$F$4+Stand!C70*Inittialize!$F$5+Stand!C71*Inittialize!$F$6+Stand!C72*Inittialize!$F$7+Stand!C73*Inittialize!$F$8+Stand!C74*Inittialize!$F$9+Stand!C75*Inittialize!$F$10+Stand!C76*Inittialize!$F$11+Stand!C77*Inittialize!$F$12+Stand!C100*Inittialize!$F$3)*2</f>
        <v>0.47928255597432129</v>
      </c>
      <c r="D67">
        <f>SUM(Stand!D69*Inittialize!$F$4+Stand!D70*Inittialize!$F$5+Stand!D71*Inittialize!$F$6+Stand!D72*Inittialize!$F$7+Stand!D73*Inittialize!$F$8+Stand!D74*Inittialize!$F$9+Stand!D75*Inittialize!$F$10+Stand!D76*Inittialize!$F$11+Stand!D77*Inittialize!$F$12+Stand!D100*Inittialize!$F$3)*2</f>
        <v>0.48806877730383641</v>
      </c>
      <c r="E67">
        <f>SUM(Stand!E69*Inittialize!$F$4+Stand!E70*Inittialize!$F$5+Stand!E71*Inittialize!$F$6+Stand!E72*Inittialize!$F$7+Stand!E73*Inittialize!$F$8+Stand!E74*Inittialize!$F$9+Stand!E75*Inittialize!$F$10+Stand!E76*Inittialize!$F$11+Stand!E77*Inittialize!$F$12+Stand!E100*Inittialize!$F$3)*2</f>
        <v>0.49713428379201546</v>
      </c>
      <c r="F67">
        <f>SUM(Stand!F69*Inittialize!$F$4+Stand!F70*Inittialize!$F$5+Stand!F71*Inittialize!$F$6+Stand!F72*Inittialize!$F$7+Stand!F73*Inittialize!$F$8+Stand!F74*Inittialize!$F$9+Stand!F75*Inittialize!$F$10+Stand!F76*Inittialize!$F$11+Stand!F77*Inittialize!$F$12+Stand!F100*Inittialize!$F$3)*2</f>
        <v>0.50558839310634462</v>
      </c>
      <c r="G67">
        <f>SUM(Stand!G69*Inittialize!$F$4+Stand!G70*Inittialize!$F$5+Stand!G71*Inittialize!$F$6+Stand!G72*Inittialize!$F$7+Stand!G73*Inittialize!$F$8+Stand!G74*Inittialize!$F$9+Stand!G75*Inittialize!$F$10+Stand!G76*Inittialize!$F$11+Stand!G77*Inittialize!$F$12+Stand!G100*Inittialize!$F$3)*2</f>
        <v>0.5247004582004986</v>
      </c>
      <c r="H67">
        <f>SUM(Stand!H69*Inittialize!$F$4+Stand!H70*Inittialize!$F$5+Stand!H71*Inittialize!$F$6+Stand!H72*Inittialize!$F$7+Stand!H73*Inittialize!$F$8+Stand!H74*Inittialize!$F$9+Stand!H75*Inittialize!$F$10+Stand!H76*Inittialize!$F$11+Stand!H77*Inittialize!$F$12+Stand!H100*Inittialize!$F$3)*2</f>
        <v>0.52847596957465548</v>
      </c>
      <c r="I67">
        <f>SUM(Stand!I69*Inittialize!$F$4+Stand!I70*Inittialize!$F$5+Stand!I71*Inittialize!$F$6+Stand!I72*Inittialize!$F$7+Stand!I73*Inittialize!$F$8+Stand!I74*Inittialize!$F$9+Stand!I75*Inittialize!$F$10+Stand!I76*Inittialize!$F$11+Stand!I77*Inittialize!$F$12+Stand!I100*Inittialize!$F$3)*2</f>
        <v>0.48346273083418678</v>
      </c>
      <c r="J67">
        <f>SUM(Stand!J69*Inittialize!$F$4+Stand!J70*Inittialize!$F$5+Stand!J71*Inittialize!$F$6+Stand!J72*Inittialize!$F$7+Stand!J73*Inittialize!$F$8+Stand!J74*Inittialize!$F$9+Stand!J75*Inittialize!$F$10+Stand!J76*Inittialize!$F$11+Stand!J77*Inittialize!$F$12+Stand!J100*Inittialize!$F$3)*2</f>
        <v>0.43132594977993971</v>
      </c>
      <c r="K67">
        <f>SUM(Stand!K69*Inittialize!$F$4+Stand!K70*Inittialize!$F$5+Stand!K71*Inittialize!$F$6+Stand!K72*Inittialize!$F$7+Stand!K73*Inittialize!$F$8+Stand!K74*Inittialize!$F$9+Stand!K75*Inittialize!$F$10+Stand!K76*Inittialize!$F$11+Stand!K77*Inittialize!$F$12+Stand!K100*Inittialize!$F$3)*2</f>
        <v>0.37008584601290268</v>
      </c>
    </row>
    <row r="68" spans="1:11" x14ac:dyDescent="0.25">
      <c r="A68">
        <v>17</v>
      </c>
      <c r="B68">
        <f>SUM(Stand!B70*Inittialize!$F$4+Stand!B71*Inittialize!$F$5+Stand!B72*Inittialize!$F$6+Stand!B73*Inittialize!$F$7+Stand!B74*Inittialize!$F$8+Stand!B75*Inittialize!$F$9+Stand!B76*Inittialize!$F$10+Stand!B77*Inittialize!$F$11+Stand!B78*Inittialize!$F$12+Stand!B101*Inittialize!$F$3)*2</f>
        <v>0.30195072179952875</v>
      </c>
      <c r="C68">
        <f>SUM(Stand!C70*Inittialize!$F$4+Stand!C71*Inittialize!$F$5+Stand!C72*Inittialize!$F$6+Stand!C73*Inittialize!$F$7+Stand!C74*Inittialize!$F$8+Stand!C75*Inittialize!$F$9+Stand!C76*Inittialize!$F$10+Stand!C77*Inittialize!$F$11+Stand!C78*Inittialize!$F$12+Stand!C101*Inittialize!$F$3)*2</f>
        <v>0.42488130422118875</v>
      </c>
      <c r="D68">
        <f>SUM(Stand!D70*Inittialize!$F$4+Stand!D71*Inittialize!$F$5+Stand!D72*Inittialize!$F$6+Stand!D73*Inittialize!$F$7+Stand!D74*Inittialize!$F$8+Stand!D75*Inittialize!$F$9+Stand!D76*Inittialize!$F$10+Stand!D77*Inittialize!$F$11+Stand!D78*Inittialize!$F$12+Stand!D101*Inittialize!$F$3)*2</f>
        <v>0.43054956416812201</v>
      </c>
      <c r="E68">
        <f>SUM(Stand!E70*Inittialize!$F$4+Stand!E71*Inittialize!$F$5+Stand!E72*Inittialize!$F$6+Stand!E73*Inittialize!$F$7+Stand!E74*Inittialize!$F$8+Stand!E75*Inittialize!$F$9+Stand!E76*Inittialize!$F$10+Stand!E77*Inittialize!$F$11+Stand!E78*Inittialize!$F$12+Stand!E101*Inittialize!$F$3)*2</f>
        <v>0.43644683063777806</v>
      </c>
      <c r="F68">
        <f>SUM(Stand!F70*Inittialize!$F$4+Stand!F71*Inittialize!$F$5+Stand!F72*Inittialize!$F$6+Stand!F73*Inittialize!$F$7+Stand!F74*Inittialize!$F$8+Stand!F75*Inittialize!$F$9+Stand!F76*Inittialize!$F$10+Stand!F77*Inittialize!$F$11+Stand!F78*Inittialize!$F$12+Stand!F101*Inittialize!$F$3)*2</f>
        <v>0.44152629009368882</v>
      </c>
      <c r="G68">
        <f>SUM(Stand!G70*Inittialize!$F$4+Stand!G71*Inittialize!$F$5+Stand!G72*Inittialize!$F$6+Stand!G73*Inittialize!$F$7+Stand!G74*Inittialize!$F$8+Stand!G75*Inittialize!$F$9+Stand!G76*Inittialize!$F$10+Stand!G77*Inittialize!$F$11+Stand!G78*Inittialize!$F$12+Stand!G101*Inittialize!$F$3)*2</f>
        <v>0.45960038249511437</v>
      </c>
      <c r="H68">
        <f>SUM(Stand!H70*Inittialize!$F$4+Stand!H71*Inittialize!$F$5+Stand!H72*Inittialize!$F$6+Stand!H73*Inittialize!$F$7+Stand!H74*Inittialize!$F$8+Stand!H75*Inittialize!$F$9+Stand!H76*Inittialize!$F$10+Stand!H77*Inittialize!$F$11+Stand!H78*Inittialize!$F$12+Stand!H101*Inittialize!$F$3)*2</f>
        <v>0.48812021444211184</v>
      </c>
      <c r="I68">
        <f>SUM(Stand!I70*Inittialize!$F$4+Stand!I71*Inittialize!$F$5+Stand!I72*Inittialize!$F$6+Stand!I73*Inittialize!$F$7+Stand!I74*Inittialize!$F$8+Stand!I75*Inittialize!$F$9+Stand!I76*Inittialize!$F$10+Stand!I77*Inittialize!$F$11+Stand!I78*Inittialize!$F$12+Stand!I101*Inittialize!$F$3)*2</f>
        <v>0.4458102320263112</v>
      </c>
      <c r="J68">
        <f>SUM(Stand!J70*Inittialize!$F$4+Stand!J71*Inittialize!$F$5+Stand!J72*Inittialize!$F$6+Stand!J73*Inittialize!$F$7+Stand!J74*Inittialize!$F$8+Stand!J75*Inittialize!$F$9+Stand!J76*Inittialize!$F$10+Stand!J77*Inittialize!$F$11+Stand!J78*Inittialize!$F$12+Stand!J101*Inittialize!$F$3)*2</f>
        <v>0.39618361755925585</v>
      </c>
      <c r="K68">
        <f>SUM(Stand!K70*Inittialize!$F$4+Stand!K71*Inittialize!$F$5+Stand!K72*Inittialize!$F$6+Stand!K73*Inittialize!$F$7+Stand!K74*Inittialize!$F$8+Stand!K75*Inittialize!$F$9+Stand!K76*Inittialize!$F$10+Stand!K77*Inittialize!$F$11+Stand!K78*Inittialize!$F$12+Stand!K101*Inittialize!$F$3)*2</f>
        <v>0.33745368037941048</v>
      </c>
    </row>
    <row r="69" spans="1:11" x14ac:dyDescent="0.25">
      <c r="A69">
        <v>18</v>
      </c>
      <c r="B69">
        <f>SUM(Stand!B71*Inittialize!$F$4+Stand!B72*Inittialize!$F$5+Stand!B73*Inittialize!$F$6+Stand!B74*Inittialize!$F$7+Stand!B75*Inittialize!$F$8+Stand!B76*Inittialize!$F$9+Stand!B77*Inittialize!$F$10+Stand!B78*Inittialize!$F$11+Stand!B79*Inittialize!$F$12+Stand!B102*Inittialize!$F$3)*2</f>
        <v>0.2521763502394806</v>
      </c>
      <c r="C69">
        <f>SUM(Stand!C71*Inittialize!$F$4+Stand!C72*Inittialize!$F$5+Stand!C73*Inittialize!$F$6+Stand!C74*Inittialize!$F$7+Stand!C75*Inittialize!$F$8+Stand!C76*Inittialize!$F$9+Stand!C77*Inittialize!$F$10+Stand!C78*Inittialize!$F$11+Stand!C79*Inittialize!$F$12+Stand!C102*Inittialize!$F$3)*2</f>
        <v>0.34897095407917395</v>
      </c>
      <c r="D69">
        <f>SUM(Stand!D71*Inittialize!$F$4+Stand!D72*Inittialize!$F$5+Stand!D73*Inittialize!$F$6+Stand!D74*Inittialize!$F$7+Stand!D75*Inittialize!$F$8+Stand!D76*Inittialize!$F$9+Stand!D77*Inittialize!$F$10+Stand!D78*Inittialize!$F$11+Stand!D79*Inittialize!$F$12+Stand!D102*Inittialize!$F$3)*2</f>
        <v>0.35225589136915536</v>
      </c>
      <c r="E69">
        <f>SUM(Stand!E71*Inittialize!$F$4+Stand!E72*Inittialize!$F$5+Stand!E73*Inittialize!$F$6+Stand!E74*Inittialize!$F$7+Stand!E75*Inittialize!$F$8+Stand!E76*Inittialize!$F$9+Stand!E77*Inittialize!$F$10+Stand!E78*Inittialize!$F$11+Stand!E79*Inittialize!$F$12+Stand!E102*Inittialize!$F$3)*2</f>
        <v>0.35568403350667943</v>
      </c>
      <c r="F69">
        <f>SUM(Stand!F71*Inittialize!$F$4+Stand!F72*Inittialize!$F$5+Stand!F73*Inittialize!$F$6+Stand!F74*Inittialize!$F$7+Stand!F75*Inittialize!$F$8+Stand!F76*Inittialize!$F$9+Stand!F77*Inittialize!$F$10+Stand!F78*Inittialize!$F$11+Stand!F79*Inittialize!$F$12+Stand!F102*Inittialize!$F$3)*2</f>
        <v>0.35865629703940993</v>
      </c>
      <c r="G69">
        <f>SUM(Stand!G71*Inittialize!$F$4+Stand!G72*Inittialize!$F$5+Stand!G73*Inittialize!$F$6+Stand!G74*Inittialize!$F$7+Stand!G75*Inittialize!$F$8+Stand!G76*Inittialize!$F$9+Stand!G77*Inittialize!$F$10+Stand!G78*Inittialize!$F$11+Stand!G79*Inittialize!$F$12+Stand!G102*Inittialize!$F$3)*2</f>
        <v>0.36904827963536913</v>
      </c>
      <c r="H69">
        <f>SUM(Stand!H71*Inittialize!$F$4+Stand!H72*Inittialize!$F$5+Stand!H73*Inittialize!$F$6+Stand!H74*Inittialize!$F$7+Stand!H75*Inittialize!$F$8+Stand!H76*Inittialize!$F$9+Stand!H77*Inittialize!$F$10+Stand!H78*Inittialize!$F$11+Stand!H79*Inittialize!$F$12+Stand!H102*Inittialize!$F$3)*2</f>
        <v>0.39106196795660841</v>
      </c>
      <c r="I69">
        <f>SUM(Stand!I71*Inittialize!$F$4+Stand!I72*Inittialize!$F$5+Stand!I73*Inittialize!$F$6+Stand!I74*Inittialize!$F$7+Stand!I75*Inittialize!$F$8+Stand!I76*Inittialize!$F$9+Stand!I77*Inittialize!$F$10+Stand!I78*Inittialize!$F$11+Stand!I79*Inittialize!$F$12+Stand!I102*Inittialize!$F$3)*2</f>
        <v>0.38837826484164018</v>
      </c>
      <c r="J69">
        <f>SUM(Stand!J71*Inittialize!$F$4+Stand!J72*Inittialize!$F$5+Stand!J73*Inittialize!$F$6+Stand!J74*Inittialize!$F$7+Stand!J75*Inittialize!$F$8+Stand!J76*Inittialize!$F$9+Stand!J77*Inittialize!$F$10+Stand!J78*Inittialize!$F$11+Stand!J79*Inittialize!$F$12+Stand!J102*Inittialize!$F$3)*2</f>
        <v>0.34258044818689626</v>
      </c>
      <c r="K69">
        <f>SUM(Stand!K71*Inittialize!$F$4+Stand!K72*Inittialize!$F$5+Stand!K73*Inittialize!$F$6+Stand!K74*Inittialize!$F$7+Stand!K75*Inittialize!$F$8+Stand!K76*Inittialize!$F$9+Stand!K77*Inittialize!$F$10+Stand!K78*Inittialize!$F$11+Stand!K79*Inittialize!$F$12+Stand!K102*Inittialize!$F$3)*2</f>
        <v>0.28767930881936227</v>
      </c>
    </row>
    <row r="70" spans="1:11" x14ac:dyDescent="0.25">
      <c r="A70">
        <v>19</v>
      </c>
      <c r="B70">
        <f>SUM(Stand!B72*Inittialize!$F$4+Stand!B73*Inittialize!$F$5+Stand!B74*Inittialize!$F$6+Stand!B75*Inittialize!$F$7+Stand!B76*Inittialize!$F$8+Stand!B77*Inittialize!$F$9+Stand!B78*Inittialize!$F$10+Stand!B79*Inittialize!$F$11+Stand!B80*Inittialize!$F$12+Stand!B103*Inittialize!$F$3)*2</f>
        <v>0.18525977275287642</v>
      </c>
      <c r="C70">
        <f>SUM(Stand!C72*Inittialize!$F$4+Stand!C73*Inittialize!$F$5+Stand!C74*Inittialize!$F$6+Stand!C75*Inittialize!$F$7+Stand!C76*Inittialize!$F$8+Stand!C77*Inittialize!$F$9+Stand!C78*Inittialize!$F$10+Stand!C79*Inittialize!$F$11+Stand!C80*Inittialize!$F$12+Stand!C103*Inittialize!$F$3)*2</f>
        <v>0.25230562695643682</v>
      </c>
      <c r="D70">
        <f>SUM(Stand!D72*Inittialize!$F$4+Stand!D73*Inittialize!$F$5+Stand!D74*Inittialize!$F$6+Stand!D75*Inittialize!$F$7+Stand!D76*Inittialize!$F$8+Stand!D77*Inittialize!$F$9+Stand!D78*Inittialize!$F$10+Stand!D79*Inittialize!$F$11+Stand!D80*Inittialize!$F$12+Stand!D103*Inittialize!$F$3)*2</f>
        <v>0.25388801450022797</v>
      </c>
      <c r="E70">
        <f>SUM(Stand!E72*Inittialize!$F$4+Stand!E73*Inittialize!$F$5+Stand!E74*Inittialize!$F$6+Stand!E75*Inittialize!$F$7+Stand!E76*Inittialize!$F$8+Stand!E77*Inittialize!$F$9+Stand!E78*Inittialize!$F$10+Stand!E79*Inittialize!$F$11+Stand!E80*Inittialize!$F$12+Stand!E103*Inittialize!$F$3)*2</f>
        <v>0.25554614799201109</v>
      </c>
      <c r="F70">
        <f>SUM(Stand!F72*Inittialize!$F$4+Stand!F73*Inittialize!$F$5+Stand!F74*Inittialize!$F$6+Stand!F75*Inittialize!$F$7+Stand!F76*Inittialize!$F$8+Stand!F77*Inittialize!$F$9+Stand!F78*Inittialize!$F$10+Stand!F79*Inittialize!$F$11+Stand!F80*Inittialize!$F$12+Stand!F103*Inittialize!$F$3)*2</f>
        <v>0.25697841394350773</v>
      </c>
      <c r="G70">
        <f>SUM(Stand!G72*Inittialize!$F$4+Stand!G73*Inittialize!$F$5+Stand!G74*Inittialize!$F$6+Stand!G75*Inittialize!$F$7+Stand!G76*Inittialize!$F$8+Stand!G77*Inittialize!$F$9+Stand!G78*Inittialize!$F$10+Stand!G79*Inittialize!$F$11+Stand!G80*Inittialize!$F$12+Stand!G103*Inittialize!$F$3)*2</f>
        <v>0.26214747233405306</v>
      </c>
      <c r="H70">
        <f>SUM(Stand!H72*Inittialize!$F$4+Stand!H73*Inittialize!$F$5+Stand!H74*Inittialize!$F$6+Stand!H75*Inittialize!$F$7+Stand!H76*Inittialize!$F$8+Stand!H77*Inittialize!$F$9+Stand!H78*Inittialize!$F$10+Stand!H79*Inittialize!$F$11+Stand!H80*Inittialize!$F$12+Stand!H103*Inittialize!$F$3)*2</f>
        <v>0.27280418869802692</v>
      </c>
      <c r="I70">
        <f>SUM(Stand!I72*Inittialize!$F$4+Stand!I73*Inittialize!$F$5+Stand!I74*Inittialize!$F$6+Stand!I75*Inittialize!$F$7+Stand!I76*Inittialize!$F$8+Stand!I77*Inittialize!$F$9+Stand!I78*Inittialize!$F$10+Stand!I79*Inittialize!$F$11+Stand!I80*Inittialize!$F$12+Stand!I103*Inittialize!$F$3)*2</f>
        <v>0.27566387070029214</v>
      </c>
      <c r="J70">
        <f>SUM(Stand!J72*Inittialize!$F$4+Stand!J73*Inittialize!$F$5+Stand!J74*Inittialize!$F$6+Stand!J75*Inittialize!$F$7+Stand!J76*Inittialize!$F$8+Stand!J77*Inittialize!$F$9+Stand!J78*Inittialize!$F$10+Stand!J79*Inittialize!$F$11+Stand!J80*Inittialize!$F$12+Stand!J103*Inittialize!$F$3)*2</f>
        <v>0.27051644166286098</v>
      </c>
      <c r="K70">
        <f>SUM(Stand!K72*Inittialize!$F$4+Stand!K73*Inittialize!$F$5+Stand!K74*Inittialize!$F$6+Stand!K75*Inittialize!$F$7+Stand!K76*Inittialize!$F$8+Stand!K77*Inittialize!$F$9+Stand!K78*Inittialize!$F$10+Stand!K79*Inittialize!$F$11+Stand!K80*Inittialize!$F$12+Stand!K103*Inittialize!$F$3)*2</f>
        <v>0.22076273133275809</v>
      </c>
    </row>
    <row r="71" spans="1:11" x14ac:dyDescent="0.25">
      <c r="A71">
        <v>20</v>
      </c>
      <c r="B71">
        <f>SUM(Stand!B73*Inittialize!$F$4+Stand!B74*Inittialize!$F$5+Stand!B75*Inittialize!$F$6+Stand!B76*Inittialize!$F$7+Stand!B77*Inittialize!$F$8+Stand!B78*Inittialize!$F$9+Stand!B79*Inittialize!$F$10+Stand!B80*Inittialize!$F$11+Stand!B81*Inittialize!$F$12+Stand!B104*Inittialize!$F$3)*2</f>
        <v>0.1012009893397162</v>
      </c>
      <c r="C71">
        <f>SUM(Stand!C73*Inittialize!$F$4+Stand!C74*Inittialize!$F$5+Stand!C75*Inittialize!$F$6+Stand!C76*Inittialize!$F$7+Stand!C77*Inittialize!$F$8+Stand!C78*Inittialize!$F$9+Stand!C79*Inittialize!$F$10+Stand!C80*Inittialize!$F$11+Stand!C81*Inittialize!$F$12+Stand!C104*Inittialize!$F$3)*2</f>
        <v>0.13569331007600618</v>
      </c>
      <c r="D71">
        <f>SUM(Stand!D73*Inittialize!$F$4+Stand!D74*Inittialize!$F$5+Stand!D75*Inittialize!$F$6+Stand!D76*Inittialize!$F$7+Stand!D77*Inittialize!$F$8+Stand!D78*Inittialize!$F$9+Stand!D79*Inittialize!$F$10+Stand!D80*Inittialize!$F$11+Stand!D81*Inittialize!$F$12+Stand!D104*Inittialize!$F$3)*2</f>
        <v>0.13620005496949994</v>
      </c>
      <c r="E71">
        <f>SUM(Stand!E73*Inittialize!$F$4+Stand!E74*Inittialize!$F$5+Stand!E75*Inittialize!$F$6+Stand!E76*Inittialize!$F$7+Stand!E77*Inittialize!$F$8+Stand!E78*Inittialize!$F$9+Stand!E79*Inittialize!$F$10+Stand!E80*Inittialize!$F$11+Stand!E81*Inittialize!$F$12+Stand!E104*Inittialize!$F$3)*2</f>
        <v>0.13673342968706456</v>
      </c>
      <c r="F71">
        <f>SUM(Stand!F73*Inittialize!$F$4+Stand!F74*Inittialize!$F$5+Stand!F75*Inittialize!$F$6+Stand!F76*Inittialize!$F$7+Stand!F77*Inittialize!$F$8+Stand!F78*Inittialize!$F$9+Stand!F79*Inittialize!$F$10+Stand!F80*Inittialize!$F$11+Stand!F81*Inittialize!$F$12+Stand!F104*Inittialize!$F$3)*2</f>
        <v>0.1371928963992739</v>
      </c>
      <c r="G71">
        <f>SUM(Stand!G73*Inittialize!$F$4+Stand!G74*Inittialize!$F$5+Stand!G75*Inittialize!$F$6+Stand!G76*Inittialize!$F$7+Stand!G77*Inittialize!$F$8+Stand!G78*Inittialize!$F$9+Stand!G79*Inittialize!$F$10+Stand!G80*Inittialize!$F$11+Stand!G81*Inittialize!$F$12+Stand!G104*Inittialize!$F$3)*2</f>
        <v>0.13889796059116616</v>
      </c>
      <c r="H71">
        <f>SUM(Stand!H73*Inittialize!$F$4+Stand!H74*Inittialize!$F$5+Stand!H75*Inittialize!$F$6+Stand!H76*Inittialize!$F$7+Stand!H77*Inittialize!$F$8+Stand!H78*Inittialize!$F$9+Stand!H79*Inittialize!$F$10+Stand!H80*Inittialize!$F$11+Stand!H81*Inittialize!$F$12+Stand!H104*Inittialize!$F$3)*2</f>
        <v>0.14245019937915746</v>
      </c>
      <c r="I71">
        <f>SUM(Stand!I73*Inittialize!$F$4+Stand!I74*Inittialize!$F$5+Stand!I75*Inittialize!$F$6+Stand!I76*Inittialize!$F$7+Stand!I77*Inittialize!$F$8+Stand!I78*Inittialize!$F$9+Stand!I79*Inittialize!$F$10+Stand!I80*Inittialize!$F$11+Stand!I81*Inittialize!$F$12+Stand!I104*Inittialize!$F$3)*2</f>
        <v>0.14317000818214867</v>
      </c>
      <c r="J71">
        <f>SUM(Stand!J73*Inittialize!$F$4+Stand!J74*Inittialize!$F$5+Stand!J75*Inittialize!$F$6+Stand!J76*Inittialize!$F$7+Stand!J77*Inittialize!$F$8+Stand!J78*Inittialize!$F$9+Stand!J79*Inittialize!$F$10+Stand!J80*Inittialize!$F$11+Stand!J81*Inittialize!$F$12+Stand!J104*Inittialize!$F$3)*2</f>
        <v>0.14448863940726833</v>
      </c>
      <c r="K71">
        <f>SUM(Stand!K73*Inittialize!$F$4+Stand!K74*Inittialize!$F$5+Stand!K75*Inittialize!$F$6+Stand!K76*Inittialize!$F$7+Stand!K77*Inittialize!$F$8+Stand!K78*Inittialize!$F$9+Stand!K79*Inittialize!$F$10+Stand!K80*Inittialize!$F$11+Stand!K81*Inittialize!$F$12+Stand!K104*Inittialize!$F$3)*2</f>
        <v>0.13670394791959786</v>
      </c>
    </row>
    <row r="72" spans="1:11" x14ac:dyDescent="0.25">
      <c r="A72">
        <v>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22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25">
      <c r="A74">
        <v>23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25">
      <c r="A75">
        <v>24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25">
      <c r="A76">
        <v>25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25">
      <c r="A77">
        <v>26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25">
      <c r="A78">
        <v>27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25">
      <c r="A79">
        <v>28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25">
      <c r="A80">
        <v>29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25">
      <c r="A81">
        <v>30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2" spans="1:11" x14ac:dyDescent="0.25">
      <c r="A82">
        <v>31</v>
      </c>
      <c r="B82">
        <f>IF(B30=Stand!B30,Stand!B82,Hit!B82)</f>
        <v>0</v>
      </c>
      <c r="C82">
        <f>IF(C30=Stand!C30,Stand!C82,Hit!C82)</f>
        <v>0</v>
      </c>
      <c r="D82">
        <f>IF(D30=Stand!D30,Stand!D82,Hit!D82)</f>
        <v>0</v>
      </c>
      <c r="E82">
        <f>IF(E30=Stand!E30,Stand!E82,Hit!E82)</f>
        <v>0</v>
      </c>
      <c r="F82">
        <f>IF(F30=Stand!F30,Stand!F82,Hit!F82)</f>
        <v>0</v>
      </c>
      <c r="G82">
        <f>IF(G30=Stand!G30,Stand!G82,Hit!G82)</f>
        <v>0</v>
      </c>
      <c r="H82">
        <f>IF(H30=Stand!H30,Stand!H82,Hit!H82)</f>
        <v>0</v>
      </c>
      <c r="I82">
        <f>IF(I30=Stand!I30,Stand!I82,Hit!I82)</f>
        <v>0</v>
      </c>
      <c r="J82">
        <f>IF(J30=Stand!J30,Stand!J82,Hit!J82)</f>
        <v>0</v>
      </c>
      <c r="K82">
        <f>IF(K30=Stand!K30,Stand!K82,Hit!K82)</f>
        <v>0</v>
      </c>
    </row>
    <row r="84" spans="1:11" x14ac:dyDescent="0.25">
      <c r="A84" t="s">
        <v>4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5">
      <c r="A85">
        <v>12</v>
      </c>
      <c r="B85">
        <f>SUM(Stand!B87*Inittialize!$F$4+Stand!B88*Inittialize!$F$5+Stand!B89*Inittialize!$F$6+Stand!B90*Inittialize!$F$7+Stand!B91*Inittialize!$F$8+Stand!B92*Inittialize!$F$9+Stand!B93*Inittialize!$F$10+Stand!B94*Inittialize!$F$11+Stand!B95*Inittialize!$F$12+Stand!B86*Inittialize!$F$3)*2</f>
        <v>0.59564021250095844</v>
      </c>
      <c r="C85">
        <f>SUM(Stand!C87*Inittialize!$F$4+Stand!C88*Inittialize!$F$5+Stand!C89*Inittialize!$F$6+Stand!C90*Inittialize!$F$7+Stand!C91*Inittialize!$F$8+Stand!C92*Inittialize!$F$9+Stand!C93*Inittialize!$F$10+Stand!C94*Inittialize!$F$11+Stand!C95*Inittialize!$F$12+Stand!C86*Inittialize!$F$3)*2</f>
        <v>0.91449256999938144</v>
      </c>
      <c r="D85">
        <f>SUM(Stand!D87*Inittialize!$F$4+Stand!D88*Inittialize!$F$5+Stand!D89*Inittialize!$F$6+Stand!D90*Inittialize!$F$7+Stand!D91*Inittialize!$F$8+Stand!D92*Inittialize!$F$9+Stand!D93*Inittialize!$F$10+Stand!D94*Inittialize!$F$11+Stand!D95*Inittialize!$F$12+Stand!D86*Inittialize!$F$3)*2</f>
        <v>0.9482224823895512</v>
      </c>
      <c r="E85">
        <f>SUM(Stand!E87*Inittialize!$F$4+Stand!E88*Inittialize!$F$5+Stand!E89*Inittialize!$F$6+Stand!E90*Inittialize!$F$7+Stand!E91*Inittialize!$F$8+Stand!E92*Inittialize!$F$9+Stand!E93*Inittialize!$F$10+Stand!E94*Inittialize!$F$11+Stand!E95*Inittialize!$F$12+Stand!E86*Inittialize!$F$3)*2</f>
        <v>0.98263390902591441</v>
      </c>
      <c r="F85">
        <f>SUM(Stand!F87*Inittialize!$F$4+Stand!F88*Inittialize!$F$5+Stand!F89*Inittialize!$F$6+Stand!F90*Inittialize!$F$7+Stand!F91*Inittialize!$F$8+Stand!F92*Inittialize!$F$9+Stand!F93*Inittialize!$F$10+Stand!F94*Inittialize!$F$11+Stand!F95*Inittialize!$F$12+Stand!F86*Inittialize!$F$3)*2</f>
        <v>1.0180852172075907</v>
      </c>
      <c r="G85">
        <f>SUM(Stand!G87*Inittialize!$F$4+Stand!G88*Inittialize!$F$5+Stand!G89*Inittialize!$F$6+Stand!G90*Inittialize!$F$7+Stand!G91*Inittialize!$F$8+Stand!G92*Inittialize!$F$9+Stand!G93*Inittialize!$F$10+Stand!G94*Inittialize!$F$11+Stand!G95*Inittialize!$F$12+Stand!G86*Inittialize!$F$3)*2</f>
        <v>1.0455010638435729</v>
      </c>
      <c r="H85">
        <f>SUM(Stand!H87*Inittialize!$F$4+Stand!H88*Inittialize!$F$5+Stand!H89*Inittialize!$F$6+Stand!H90*Inittialize!$F$7+Stand!H91*Inittialize!$F$8+Stand!H92*Inittialize!$F$9+Stand!H93*Inittialize!$F$10+Stand!H94*Inittialize!$F$11+Stand!H95*Inittialize!$F$12+Stand!H86*Inittialize!$F$3)*2</f>
        <v>0.85132201063500423</v>
      </c>
      <c r="I85">
        <f>SUM(Stand!I87*Inittialize!$F$4+Stand!I88*Inittialize!$F$5+Stand!I89*Inittialize!$F$6+Stand!I90*Inittialize!$F$7+Stand!I91*Inittialize!$F$8+Stand!I92*Inittialize!$F$9+Stand!I93*Inittialize!$F$10+Stand!I94*Inittialize!$F$11+Stand!I95*Inittialize!$F$12+Stand!I86*Inittialize!$F$3)*2</f>
        <v>0.78468272129719163</v>
      </c>
      <c r="J85">
        <f>SUM(Stand!J87*Inittialize!$F$4+Stand!J88*Inittialize!$F$5+Stand!J89*Inittialize!$F$6+Stand!J90*Inittialize!$F$7+Stand!J91*Inittialize!$F$8+Stand!J92*Inittialize!$F$9+Stand!J93*Inittialize!$F$10+Stand!J94*Inittialize!$F$11+Stand!J95*Inittialize!$F$12+Stand!J86*Inittialize!$F$3)*2</f>
        <v>0.71246460754541086</v>
      </c>
      <c r="K85">
        <f>SUM(Stand!K87*Inittialize!$F$4+Stand!K88*Inittialize!$F$5+Stand!K89*Inittialize!$F$6+Stand!K90*Inittialize!$F$7+Stand!K91*Inittialize!$F$8+Stand!K92*Inittialize!$F$9+Stand!K93*Inittialize!$F$10+Stand!K94*Inittialize!$F$11+Stand!K95*Inittialize!$F$12+Stand!K86*Inittialize!$F$3)*2</f>
        <v>0.63114317108084017</v>
      </c>
    </row>
    <row r="86" spans="1:11" x14ac:dyDescent="0.25">
      <c r="A86">
        <v>13</v>
      </c>
      <c r="B86">
        <f>SUM(Stand!B88*Inittialize!$F$4+Stand!B89*Inittialize!$F$5+Stand!B90*Inittialize!$F$6+Stand!B91*Inittialize!$F$7+Stand!B92*Inittialize!$F$8+Stand!B93*Inittialize!$F$9+Stand!B94*Inittialize!$F$10+Stand!B95*Inittialize!$F$11+Stand!B96*Inittialize!$F$12+Stand!B87*Inittialize!$F$3)*2</f>
        <v>0.59564021250095844</v>
      </c>
      <c r="C86">
        <f>SUM(Stand!C88*Inittialize!$F$4+Stand!C89*Inittialize!$F$5+Stand!C90*Inittialize!$F$6+Stand!C91*Inittialize!$F$7+Stand!C92*Inittialize!$F$8+Stand!C93*Inittialize!$F$9+Stand!C94*Inittialize!$F$10+Stand!C95*Inittialize!$F$11+Stand!C96*Inittialize!$F$12+Stand!C87*Inittialize!$F$3)*2</f>
        <v>0.91449256999938133</v>
      </c>
      <c r="D86">
        <f>SUM(Stand!D88*Inittialize!$F$4+Stand!D89*Inittialize!$F$5+Stand!D90*Inittialize!$F$6+Stand!D91*Inittialize!$F$7+Stand!D92*Inittialize!$F$8+Stand!D93*Inittialize!$F$9+Stand!D94*Inittialize!$F$10+Stand!D95*Inittialize!$F$11+Stand!D96*Inittialize!$F$12+Stand!D87*Inittialize!$F$3)*2</f>
        <v>0.94822248238955142</v>
      </c>
      <c r="E86">
        <f>SUM(Stand!E88*Inittialize!$F$4+Stand!E89*Inittialize!$F$5+Stand!E90*Inittialize!$F$6+Stand!E91*Inittialize!$F$7+Stand!E92*Inittialize!$F$8+Stand!E93*Inittialize!$F$9+Stand!E94*Inittialize!$F$10+Stand!E95*Inittialize!$F$11+Stand!E96*Inittialize!$F$12+Stand!E87*Inittialize!$F$3)*2</f>
        <v>0.98263390902591441</v>
      </c>
      <c r="F86">
        <f>SUM(Stand!F88*Inittialize!$F$4+Stand!F89*Inittialize!$F$5+Stand!F90*Inittialize!$F$6+Stand!F91*Inittialize!$F$7+Stand!F92*Inittialize!$F$8+Stand!F93*Inittialize!$F$9+Stand!F94*Inittialize!$F$10+Stand!F95*Inittialize!$F$11+Stand!F96*Inittialize!$F$12+Stand!F87*Inittialize!$F$3)*2</f>
        <v>1.0180852172075907</v>
      </c>
      <c r="G86">
        <f>SUM(Stand!G88*Inittialize!$F$4+Stand!G89*Inittialize!$F$5+Stand!G90*Inittialize!$F$6+Stand!G91*Inittialize!$F$7+Stand!G92*Inittialize!$F$8+Stand!G93*Inittialize!$F$9+Stand!G94*Inittialize!$F$10+Stand!G95*Inittialize!$F$11+Stand!G96*Inittialize!$F$12+Stand!G87*Inittialize!$F$3)*2</f>
        <v>1.0455010638435727</v>
      </c>
      <c r="H86">
        <f>SUM(Stand!H88*Inittialize!$F$4+Stand!H89*Inittialize!$F$5+Stand!H90*Inittialize!$F$6+Stand!H91*Inittialize!$F$7+Stand!H92*Inittialize!$F$8+Stand!H93*Inittialize!$F$9+Stand!H94*Inittialize!$F$10+Stand!H95*Inittialize!$F$11+Stand!H96*Inittialize!$F$12+Stand!H87*Inittialize!$F$3)*2</f>
        <v>0.85132201063500423</v>
      </c>
      <c r="I86">
        <f>SUM(Stand!I88*Inittialize!$F$4+Stand!I89*Inittialize!$F$5+Stand!I90*Inittialize!$F$6+Stand!I91*Inittialize!$F$7+Stand!I92*Inittialize!$F$8+Stand!I93*Inittialize!$F$9+Stand!I94*Inittialize!$F$10+Stand!I95*Inittialize!$F$11+Stand!I96*Inittialize!$F$12+Stand!I87*Inittialize!$F$3)*2</f>
        <v>0.78468272129719152</v>
      </c>
      <c r="J86">
        <f>SUM(Stand!J88*Inittialize!$F$4+Stand!J89*Inittialize!$F$5+Stand!J90*Inittialize!$F$6+Stand!J91*Inittialize!$F$7+Stand!J92*Inittialize!$F$8+Stand!J93*Inittialize!$F$9+Stand!J94*Inittialize!$F$10+Stand!J95*Inittialize!$F$11+Stand!J96*Inittialize!$F$12+Stand!J87*Inittialize!$F$3)*2</f>
        <v>0.71246460754541074</v>
      </c>
      <c r="K86">
        <f>SUM(Stand!K88*Inittialize!$F$4+Stand!K89*Inittialize!$F$5+Stand!K90*Inittialize!$F$6+Stand!K91*Inittialize!$F$7+Stand!K92*Inittialize!$F$8+Stand!K93*Inittialize!$F$9+Stand!K94*Inittialize!$F$10+Stand!K95*Inittialize!$F$11+Stand!K96*Inittialize!$F$12+Stand!K87*Inittialize!$F$3)*2</f>
        <v>0.63114317108084017</v>
      </c>
    </row>
    <row r="87" spans="1:11" x14ac:dyDescent="0.25">
      <c r="A87">
        <v>14</v>
      </c>
      <c r="B87">
        <f>SUM(Stand!B89*Inittialize!$F$4+Stand!B90*Inittialize!$F$5+Stand!B91*Inittialize!$F$6+Stand!B92*Inittialize!$F$7+Stand!B93*Inittialize!$F$8+Stand!B94*Inittialize!$F$9+Stand!B95*Inittialize!$F$10+Stand!B96*Inittialize!$F$11+Stand!B97*Inittialize!$F$12+Stand!B88*Inittialize!$F$3)*2</f>
        <v>0.59564021250095844</v>
      </c>
      <c r="C87">
        <f>SUM(Stand!C89*Inittialize!$F$4+Stand!C90*Inittialize!$F$5+Stand!C91*Inittialize!$F$6+Stand!C92*Inittialize!$F$7+Stand!C93*Inittialize!$F$8+Stand!C94*Inittialize!$F$9+Stand!C95*Inittialize!$F$10+Stand!C96*Inittialize!$F$11+Stand!C97*Inittialize!$F$12+Stand!C88*Inittialize!$F$3)*2</f>
        <v>0.91449256999938133</v>
      </c>
      <c r="D87">
        <f>SUM(Stand!D89*Inittialize!$F$4+Stand!D90*Inittialize!$F$5+Stand!D91*Inittialize!$F$6+Stand!D92*Inittialize!$F$7+Stand!D93*Inittialize!$F$8+Stand!D94*Inittialize!$F$9+Stand!D95*Inittialize!$F$10+Stand!D96*Inittialize!$F$11+Stand!D97*Inittialize!$F$12+Stand!D88*Inittialize!$F$3)*2</f>
        <v>0.94822248238955142</v>
      </c>
      <c r="E87">
        <f>SUM(Stand!E89*Inittialize!$F$4+Stand!E90*Inittialize!$F$5+Stand!E91*Inittialize!$F$6+Stand!E92*Inittialize!$F$7+Stand!E93*Inittialize!$F$8+Stand!E94*Inittialize!$F$9+Stand!E95*Inittialize!$F$10+Stand!E96*Inittialize!$F$11+Stand!E97*Inittialize!$F$12+Stand!E88*Inittialize!$F$3)*2</f>
        <v>0.98263390902591441</v>
      </c>
      <c r="F87">
        <f>SUM(Stand!F89*Inittialize!$F$4+Stand!F90*Inittialize!$F$5+Stand!F91*Inittialize!$F$6+Stand!F92*Inittialize!$F$7+Stand!F93*Inittialize!$F$8+Stand!F94*Inittialize!$F$9+Stand!F95*Inittialize!$F$10+Stand!F96*Inittialize!$F$11+Stand!F97*Inittialize!$F$12+Stand!F88*Inittialize!$F$3)*2</f>
        <v>1.0180852172075909</v>
      </c>
      <c r="G87">
        <f>SUM(Stand!G89*Inittialize!$F$4+Stand!G90*Inittialize!$F$5+Stand!G91*Inittialize!$F$6+Stand!G92*Inittialize!$F$7+Stand!G93*Inittialize!$F$8+Stand!G94*Inittialize!$F$9+Stand!G95*Inittialize!$F$10+Stand!G96*Inittialize!$F$11+Stand!G97*Inittialize!$F$12+Stand!G88*Inittialize!$F$3)*2</f>
        <v>1.0455010638435729</v>
      </c>
      <c r="H87">
        <f>SUM(Stand!H89*Inittialize!$F$4+Stand!H90*Inittialize!$F$5+Stand!H91*Inittialize!$F$6+Stand!H92*Inittialize!$F$7+Stand!H93*Inittialize!$F$8+Stand!H94*Inittialize!$F$9+Stand!H95*Inittialize!$F$10+Stand!H96*Inittialize!$F$11+Stand!H97*Inittialize!$F$12+Stand!H88*Inittialize!$F$3)*2</f>
        <v>0.85132201063500423</v>
      </c>
      <c r="I87">
        <f>SUM(Stand!I89*Inittialize!$F$4+Stand!I90*Inittialize!$F$5+Stand!I91*Inittialize!$F$6+Stand!I92*Inittialize!$F$7+Stand!I93*Inittialize!$F$8+Stand!I94*Inittialize!$F$9+Stand!I95*Inittialize!$F$10+Stand!I96*Inittialize!$F$11+Stand!I97*Inittialize!$F$12+Stand!I88*Inittialize!$F$3)*2</f>
        <v>0.78468272129719152</v>
      </c>
      <c r="J87">
        <f>SUM(Stand!J89*Inittialize!$F$4+Stand!J90*Inittialize!$F$5+Stand!J91*Inittialize!$F$6+Stand!J92*Inittialize!$F$7+Stand!J93*Inittialize!$F$8+Stand!J94*Inittialize!$F$9+Stand!J95*Inittialize!$F$10+Stand!J96*Inittialize!$F$11+Stand!J97*Inittialize!$F$12+Stand!J88*Inittialize!$F$3)*2</f>
        <v>0.71246460754541074</v>
      </c>
      <c r="K87">
        <f>SUM(Stand!K89*Inittialize!$F$4+Stand!K90*Inittialize!$F$5+Stand!K91*Inittialize!$F$6+Stand!K92*Inittialize!$F$7+Stand!K93*Inittialize!$F$8+Stand!K94*Inittialize!$F$9+Stand!K95*Inittialize!$F$10+Stand!K96*Inittialize!$F$11+Stand!K97*Inittialize!$F$12+Stand!K88*Inittialize!$F$3)*2</f>
        <v>0.63114317108084017</v>
      </c>
    </row>
    <row r="88" spans="1:11" x14ac:dyDescent="0.25">
      <c r="A88">
        <v>15</v>
      </c>
      <c r="B88">
        <f>SUM(Stand!B90*Inittialize!$F$4+Stand!B91*Inittialize!$F$5+Stand!B92*Inittialize!$F$6+Stand!B93*Inittialize!$F$7+Stand!B94*Inittialize!$F$8+Stand!B95*Inittialize!$F$9+Stand!B96*Inittialize!$F$10+Stand!B97*Inittialize!$F$11+Stand!B98*Inittialize!$F$12+Stand!B89*Inittialize!$F$3)*2</f>
        <v>0.59564021250095844</v>
      </c>
      <c r="C88">
        <f>SUM(Stand!C90*Inittialize!$F$4+Stand!C91*Inittialize!$F$5+Stand!C92*Inittialize!$F$6+Stand!C93*Inittialize!$F$7+Stand!C94*Inittialize!$F$8+Stand!C95*Inittialize!$F$9+Stand!C96*Inittialize!$F$10+Stand!C97*Inittialize!$F$11+Stand!C98*Inittialize!$F$12+Stand!C89*Inittialize!$F$3)*2</f>
        <v>0.91449256999938133</v>
      </c>
      <c r="D88">
        <f>SUM(Stand!D90*Inittialize!$F$4+Stand!D91*Inittialize!$F$5+Stand!D92*Inittialize!$F$6+Stand!D93*Inittialize!$F$7+Stand!D94*Inittialize!$F$8+Stand!D95*Inittialize!$F$9+Stand!D96*Inittialize!$F$10+Stand!D97*Inittialize!$F$11+Stand!D98*Inittialize!$F$12+Stand!D89*Inittialize!$F$3)*2</f>
        <v>0.94822248238955142</v>
      </c>
      <c r="E88">
        <f>SUM(Stand!E90*Inittialize!$F$4+Stand!E91*Inittialize!$F$5+Stand!E92*Inittialize!$F$6+Stand!E93*Inittialize!$F$7+Stand!E94*Inittialize!$F$8+Stand!E95*Inittialize!$F$9+Stand!E96*Inittialize!$F$10+Stand!E97*Inittialize!$F$11+Stand!E98*Inittialize!$F$12+Stand!E89*Inittialize!$F$3)*2</f>
        <v>0.98263390902591463</v>
      </c>
      <c r="F88">
        <f>SUM(Stand!F90*Inittialize!$F$4+Stand!F91*Inittialize!$F$5+Stand!F92*Inittialize!$F$6+Stand!F93*Inittialize!$F$7+Stand!F94*Inittialize!$F$8+Stand!F95*Inittialize!$F$9+Stand!F96*Inittialize!$F$10+Stand!F97*Inittialize!$F$11+Stand!F98*Inittialize!$F$12+Stand!F89*Inittialize!$F$3)*2</f>
        <v>1.0180852172075909</v>
      </c>
      <c r="G88">
        <f>SUM(Stand!G90*Inittialize!$F$4+Stand!G91*Inittialize!$F$5+Stand!G92*Inittialize!$F$6+Stand!G93*Inittialize!$F$7+Stand!G94*Inittialize!$F$8+Stand!G95*Inittialize!$F$9+Stand!G96*Inittialize!$F$10+Stand!G97*Inittialize!$F$11+Stand!G98*Inittialize!$F$12+Stand!G89*Inittialize!$F$3)*2</f>
        <v>1.0455010638435727</v>
      </c>
      <c r="H88">
        <f>SUM(Stand!H90*Inittialize!$F$4+Stand!H91*Inittialize!$F$5+Stand!H92*Inittialize!$F$6+Stand!H93*Inittialize!$F$7+Stand!H94*Inittialize!$F$8+Stand!H95*Inittialize!$F$9+Stand!H96*Inittialize!$F$10+Stand!H97*Inittialize!$F$11+Stand!H98*Inittialize!$F$12+Stand!H89*Inittialize!$F$3)*2</f>
        <v>0.85132201063500446</v>
      </c>
      <c r="I88">
        <f>SUM(Stand!I90*Inittialize!$F$4+Stand!I91*Inittialize!$F$5+Stand!I92*Inittialize!$F$6+Stand!I93*Inittialize!$F$7+Stand!I94*Inittialize!$F$8+Stand!I95*Inittialize!$F$9+Stand!I96*Inittialize!$F$10+Stand!I97*Inittialize!$F$11+Stand!I98*Inittialize!$F$12+Stand!I89*Inittialize!$F$3)*2</f>
        <v>0.78468272129719152</v>
      </c>
      <c r="J88">
        <f>SUM(Stand!J90*Inittialize!$F$4+Stand!J91*Inittialize!$F$5+Stand!J92*Inittialize!$F$6+Stand!J93*Inittialize!$F$7+Stand!J94*Inittialize!$F$8+Stand!J95*Inittialize!$F$9+Stand!J96*Inittialize!$F$10+Stand!J97*Inittialize!$F$11+Stand!J98*Inittialize!$F$12+Stand!J89*Inittialize!$F$3)*2</f>
        <v>0.71246460754541086</v>
      </c>
      <c r="K88">
        <f>SUM(Stand!K90*Inittialize!$F$4+Stand!K91*Inittialize!$F$5+Stand!K92*Inittialize!$F$6+Stand!K93*Inittialize!$F$7+Stand!K94*Inittialize!$F$8+Stand!K95*Inittialize!$F$9+Stand!K96*Inittialize!$F$10+Stand!K97*Inittialize!$F$11+Stand!K98*Inittialize!$F$12+Stand!K89*Inittialize!$F$3)*2</f>
        <v>0.63114317108084017</v>
      </c>
    </row>
    <row r="89" spans="1:11" x14ac:dyDescent="0.25">
      <c r="A89">
        <v>16</v>
      </c>
      <c r="B89">
        <f>SUM(Stand!B91*Inittialize!$F$4+Stand!B92*Inittialize!$F$5+Stand!B93*Inittialize!$F$6+Stand!B94*Inittialize!$F$7+Stand!B95*Inittialize!$F$8+Stand!B96*Inittialize!$F$9+Stand!B97*Inittialize!$F$10+Stand!B98*Inittialize!$F$11+Stand!B99*Inittialize!$F$12+Stand!B90*Inittialize!$F$3)*2</f>
        <v>0.59564021250095844</v>
      </c>
      <c r="C89">
        <f>SUM(Stand!C91*Inittialize!$F$4+Stand!C92*Inittialize!$F$5+Stand!C93*Inittialize!$F$6+Stand!C94*Inittialize!$F$7+Stand!C95*Inittialize!$F$8+Stand!C96*Inittialize!$F$9+Stand!C97*Inittialize!$F$10+Stand!C98*Inittialize!$F$11+Stand!C99*Inittialize!$F$12+Stand!C90*Inittialize!$F$3)*2</f>
        <v>0.91449256999938133</v>
      </c>
      <c r="D89">
        <f>SUM(Stand!D91*Inittialize!$F$4+Stand!D92*Inittialize!$F$5+Stand!D93*Inittialize!$F$6+Stand!D94*Inittialize!$F$7+Stand!D95*Inittialize!$F$8+Stand!D96*Inittialize!$F$9+Stand!D97*Inittialize!$F$10+Stand!D98*Inittialize!$F$11+Stand!D99*Inittialize!$F$12+Stand!D90*Inittialize!$F$3)*2</f>
        <v>0.94822248238955142</v>
      </c>
      <c r="E89">
        <f>SUM(Stand!E91*Inittialize!$F$4+Stand!E92*Inittialize!$F$5+Stand!E93*Inittialize!$F$6+Stand!E94*Inittialize!$F$7+Stand!E95*Inittialize!$F$8+Stand!E96*Inittialize!$F$9+Stand!E97*Inittialize!$F$10+Stand!E98*Inittialize!$F$11+Stand!E99*Inittialize!$F$12+Stand!E90*Inittialize!$F$3)*2</f>
        <v>0.98263390902591441</v>
      </c>
      <c r="F89">
        <f>SUM(Stand!F91*Inittialize!$F$4+Stand!F92*Inittialize!$F$5+Stand!F93*Inittialize!$F$6+Stand!F94*Inittialize!$F$7+Stand!F95*Inittialize!$F$8+Stand!F96*Inittialize!$F$9+Stand!F97*Inittialize!$F$10+Stand!F98*Inittialize!$F$11+Stand!F99*Inittialize!$F$12+Stand!F90*Inittialize!$F$3)*2</f>
        <v>1.0180852172075909</v>
      </c>
      <c r="G89">
        <f>SUM(Stand!G91*Inittialize!$F$4+Stand!G92*Inittialize!$F$5+Stand!G93*Inittialize!$F$6+Stand!G94*Inittialize!$F$7+Stand!G95*Inittialize!$F$8+Stand!G96*Inittialize!$F$9+Stand!G97*Inittialize!$F$10+Stand!G98*Inittialize!$F$11+Stand!G99*Inittialize!$F$12+Stand!G90*Inittialize!$F$3)*2</f>
        <v>1.0455010638435727</v>
      </c>
      <c r="H89">
        <f>SUM(Stand!H91*Inittialize!$F$4+Stand!H92*Inittialize!$F$5+Stand!H93*Inittialize!$F$6+Stand!H94*Inittialize!$F$7+Stand!H95*Inittialize!$F$8+Stand!H96*Inittialize!$F$9+Stand!H97*Inittialize!$F$10+Stand!H98*Inittialize!$F$11+Stand!H99*Inittialize!$F$12+Stand!H90*Inittialize!$F$3)*2</f>
        <v>0.85132201063500446</v>
      </c>
      <c r="I89">
        <f>SUM(Stand!I91*Inittialize!$F$4+Stand!I92*Inittialize!$F$5+Stand!I93*Inittialize!$F$6+Stand!I94*Inittialize!$F$7+Stand!I95*Inittialize!$F$8+Stand!I96*Inittialize!$F$9+Stand!I97*Inittialize!$F$10+Stand!I98*Inittialize!$F$11+Stand!I99*Inittialize!$F$12+Stand!I90*Inittialize!$F$3)*2</f>
        <v>0.78468272129719152</v>
      </c>
      <c r="J89">
        <f>SUM(Stand!J91*Inittialize!$F$4+Stand!J92*Inittialize!$F$5+Stand!J93*Inittialize!$F$6+Stand!J94*Inittialize!$F$7+Stand!J95*Inittialize!$F$8+Stand!J96*Inittialize!$F$9+Stand!J97*Inittialize!$F$10+Stand!J98*Inittialize!$F$11+Stand!J99*Inittialize!$F$12+Stand!J90*Inittialize!$F$3)*2</f>
        <v>0.71246460754541074</v>
      </c>
      <c r="K89">
        <f>SUM(Stand!K91*Inittialize!$F$4+Stand!K92*Inittialize!$F$5+Stand!K93*Inittialize!$F$6+Stand!K94*Inittialize!$F$7+Stand!K95*Inittialize!$F$8+Stand!K96*Inittialize!$F$9+Stand!K97*Inittialize!$F$10+Stand!K98*Inittialize!$F$11+Stand!K99*Inittialize!$F$12+Stand!K90*Inittialize!$F$3)*2</f>
        <v>0.63114317108084017</v>
      </c>
    </row>
    <row r="90" spans="1:11" x14ac:dyDescent="0.25">
      <c r="A90">
        <v>17</v>
      </c>
      <c r="B90">
        <f>SUM(Stand!B92*Inittialize!$F$4+Stand!B93*Inittialize!$F$5+Stand!B94*Inittialize!$F$6+Stand!B95*Inittialize!$F$7+Stand!B96*Inittialize!$F$8+Stand!B97*Inittialize!$F$9+Stand!B98*Inittialize!$F$10+Stand!B99*Inittialize!$F$11+Stand!B100*Inittialize!$F$12+Stand!B91*Inittialize!$F$3)*2</f>
        <v>0.59564021250095844</v>
      </c>
      <c r="C90">
        <f>SUM(Stand!C92*Inittialize!$F$4+Stand!C93*Inittialize!$F$5+Stand!C94*Inittialize!$F$6+Stand!C95*Inittialize!$F$7+Stand!C96*Inittialize!$F$8+Stand!C97*Inittialize!$F$9+Stand!C98*Inittialize!$F$10+Stand!C99*Inittialize!$F$11+Stand!C100*Inittialize!$F$12+Stand!C91*Inittialize!$F$3)*2</f>
        <v>0.91449256999938133</v>
      </c>
      <c r="D90">
        <f>SUM(Stand!D92*Inittialize!$F$4+Stand!D93*Inittialize!$F$5+Stand!D94*Inittialize!$F$6+Stand!D95*Inittialize!$F$7+Stand!D96*Inittialize!$F$8+Stand!D97*Inittialize!$F$9+Stand!D98*Inittialize!$F$10+Stand!D99*Inittialize!$F$11+Stand!D100*Inittialize!$F$12+Stand!D91*Inittialize!$F$3)*2</f>
        <v>0.94822248238955131</v>
      </c>
      <c r="E90">
        <f>SUM(Stand!E92*Inittialize!$F$4+Stand!E93*Inittialize!$F$5+Stand!E94*Inittialize!$F$6+Stand!E95*Inittialize!$F$7+Stand!E96*Inittialize!$F$8+Stand!E97*Inittialize!$F$9+Stand!E98*Inittialize!$F$10+Stand!E99*Inittialize!$F$11+Stand!E100*Inittialize!$F$12+Stand!E91*Inittialize!$F$3)*2</f>
        <v>0.98263390902591441</v>
      </c>
      <c r="F90">
        <f>SUM(Stand!F92*Inittialize!$F$4+Stand!F93*Inittialize!$F$5+Stand!F94*Inittialize!$F$6+Stand!F95*Inittialize!$F$7+Stand!F96*Inittialize!$F$8+Stand!F97*Inittialize!$F$9+Stand!F98*Inittialize!$F$10+Stand!F99*Inittialize!$F$11+Stand!F100*Inittialize!$F$12+Stand!F91*Inittialize!$F$3)*2</f>
        <v>1.0180852172075907</v>
      </c>
      <c r="G90">
        <f>SUM(Stand!G92*Inittialize!$F$4+Stand!G93*Inittialize!$F$5+Stand!G94*Inittialize!$F$6+Stand!G95*Inittialize!$F$7+Stand!G96*Inittialize!$F$8+Stand!G97*Inittialize!$F$9+Stand!G98*Inittialize!$F$10+Stand!G99*Inittialize!$F$11+Stand!G100*Inittialize!$F$12+Stand!G91*Inittialize!$F$3)*2</f>
        <v>1.0455010638435729</v>
      </c>
      <c r="H90">
        <f>SUM(Stand!H92*Inittialize!$F$4+Stand!H93*Inittialize!$F$5+Stand!H94*Inittialize!$F$6+Stand!H95*Inittialize!$F$7+Stand!H96*Inittialize!$F$8+Stand!H97*Inittialize!$F$9+Stand!H98*Inittialize!$F$10+Stand!H99*Inittialize!$F$11+Stand!H100*Inittialize!$F$12+Stand!H91*Inittialize!$F$3)*2</f>
        <v>0.85132201063500434</v>
      </c>
      <c r="I90">
        <f>SUM(Stand!I92*Inittialize!$F$4+Stand!I93*Inittialize!$F$5+Stand!I94*Inittialize!$F$6+Stand!I95*Inittialize!$F$7+Stand!I96*Inittialize!$F$8+Stand!I97*Inittialize!$F$9+Stand!I98*Inittialize!$F$10+Stand!I99*Inittialize!$F$11+Stand!I100*Inittialize!$F$12+Stand!I91*Inittialize!$F$3)*2</f>
        <v>0.78468272129719152</v>
      </c>
      <c r="J90">
        <f>SUM(Stand!J92*Inittialize!$F$4+Stand!J93*Inittialize!$F$5+Stand!J94*Inittialize!$F$6+Stand!J95*Inittialize!$F$7+Stand!J96*Inittialize!$F$8+Stand!J97*Inittialize!$F$9+Stand!J98*Inittialize!$F$10+Stand!J99*Inittialize!$F$11+Stand!J100*Inittialize!$F$12+Stand!J91*Inittialize!$F$3)*2</f>
        <v>0.71246460754541086</v>
      </c>
      <c r="K90">
        <f>SUM(Stand!K92*Inittialize!$F$4+Stand!K93*Inittialize!$F$5+Stand!K94*Inittialize!$F$6+Stand!K95*Inittialize!$F$7+Stand!K96*Inittialize!$F$8+Stand!K97*Inittialize!$F$9+Stand!K98*Inittialize!$F$10+Stand!K99*Inittialize!$F$11+Stand!K100*Inittialize!$F$12+Stand!K91*Inittialize!$F$3)*2</f>
        <v>0.63114317108084017</v>
      </c>
    </row>
    <row r="91" spans="1:11" x14ac:dyDescent="0.25">
      <c r="A91">
        <v>18</v>
      </c>
      <c r="B91">
        <f>SUM(Stand!B93*Inittialize!$F$4+Stand!B94*Inittialize!$F$5+Stand!B95*Inittialize!$F$6+Stand!B96*Inittialize!$F$7+Stand!B97*Inittialize!$F$8+Stand!B98*Inittialize!$F$9+Stand!B99*Inittialize!$F$10+Stand!B100*Inittialize!$F$11+Stand!B101*Inittialize!$F$12+Stand!B92*Inittialize!$F$3)*2</f>
        <v>0.6470668302806265</v>
      </c>
      <c r="C91">
        <f>SUM(Stand!C93*Inittialize!$F$4+Stand!C94*Inittialize!$F$5+Stand!C95*Inittialize!$F$6+Stand!C96*Inittialize!$F$7+Stand!C97*Inittialize!$F$8+Stand!C98*Inittialize!$F$9+Stand!C99*Inittialize!$F$10+Stand!C100*Inittialize!$F$11+Stand!C101*Inittialize!$F$12+Stand!C92*Inittialize!$F$3)*2</f>
        <v>0.97901986516602868</v>
      </c>
      <c r="D91">
        <f>SUM(Stand!D93*Inittialize!$F$4+Stand!D94*Inittialize!$F$5+Stand!D95*Inittialize!$F$6+Stand!D96*Inittialize!$F$7+Stand!D97*Inittialize!$F$8+Stand!D98*Inittialize!$F$9+Stand!D99*Inittialize!$F$10+Stand!D100*Inittialize!$F$11+Stand!D101*Inittialize!$F$12+Stand!D92*Inittialize!$F$3)*2</f>
        <v>1.0105458613793081</v>
      </c>
      <c r="E91">
        <f>SUM(Stand!E93*Inittialize!$F$4+Stand!E94*Inittialize!$F$5+Stand!E95*Inittialize!$F$6+Stand!E96*Inittialize!$F$7+Stand!E97*Inittialize!$F$8+Stand!E98*Inittialize!$F$9+Stand!E99*Inittialize!$F$10+Stand!E100*Inittialize!$F$11+Stand!E101*Inittialize!$F$12+Stand!E92*Inittialize!$F$3)*2</f>
        <v>1.0428599409564983</v>
      </c>
      <c r="F91">
        <f>SUM(Stand!F93*Inittialize!$F$4+Stand!F94*Inittialize!$F$5+Stand!F95*Inittialize!$F$6+Stand!F96*Inittialize!$F$7+Stand!F97*Inittialize!$F$8+Stand!F98*Inittialize!$F$9+Stand!F99*Inittialize!$F$10+Stand!F100*Inittialize!$F$11+Stand!F101*Inittialize!$F$12+Stand!F92*Inittialize!$F$3)*2</f>
        <v>1.0745088873324604</v>
      </c>
      <c r="G91">
        <f>SUM(Stand!G93*Inittialize!$F$4+Stand!G94*Inittialize!$F$5+Stand!G95*Inittialize!$F$6+Stand!G96*Inittialize!$F$7+Stand!G97*Inittialize!$F$8+Stand!G98*Inittialize!$F$9+Stand!G99*Inittialize!$F$10+Stand!G100*Inittialize!$F$11+Stand!G101*Inittialize!$F$12+Stand!G92*Inittialize!$F$3)*2</f>
        <v>1.1218571453066557</v>
      </c>
      <c r="H91">
        <f>SUM(Stand!H93*Inittialize!$F$4+Stand!H94*Inittialize!$F$5+Stand!H95*Inittialize!$F$6+Stand!H96*Inittialize!$F$7+Stand!H97*Inittialize!$F$8+Stand!H98*Inittialize!$F$9+Stand!H99*Inittialize!$F$10+Stand!H100*Inittialize!$F$11+Stand!H101*Inittialize!$F$12+Stand!H92*Inittialize!$F$3)*2</f>
        <v>1.0214294846938834</v>
      </c>
      <c r="I91">
        <f>SUM(Stand!I93*Inittialize!$F$4+Stand!I94*Inittialize!$F$5+Stand!I95*Inittialize!$F$6+Stand!I96*Inittialize!$F$7+Stand!I97*Inittialize!$F$8+Stand!I98*Inittialize!$F$9+Stand!I99*Inittialize!$F$10+Stand!I100*Inittialize!$F$11+Stand!I101*Inittialize!$F$12+Stand!I92*Inittialize!$F$3)*2</f>
        <v>0.84402112642757776</v>
      </c>
      <c r="J91">
        <f>SUM(Stand!J93*Inittialize!$F$4+Stand!J94*Inittialize!$F$5+Stand!J95*Inittialize!$F$6+Stand!J96*Inittialize!$F$7+Stand!J97*Inittialize!$F$8+Stand!J98*Inittialize!$F$9+Stand!J99*Inittialize!$F$10+Stand!J100*Inittialize!$F$11+Stand!J101*Inittialize!$F$12+Stand!J92*Inittialize!$F$3)*2</f>
        <v>0.76784711900043823</v>
      </c>
      <c r="K91">
        <f>SUM(Stand!K93*Inittialize!$F$4+Stand!K94*Inittialize!$F$5+Stand!K95*Inittialize!$F$6+Stand!K96*Inittialize!$F$7+Stand!K97*Inittialize!$F$8+Stand!K98*Inittialize!$F$9+Stand!K99*Inittialize!$F$10+Stand!K100*Inittialize!$F$11+Stand!K101*Inittialize!$F$12+Stand!K92*Inittialize!$F$3)*2</f>
        <v>0.68256978886050823</v>
      </c>
    </row>
    <row r="92" spans="1:11" x14ac:dyDescent="0.25">
      <c r="A92">
        <v>19</v>
      </c>
      <c r="B92">
        <f>SUM(Stand!B94*Inittialize!$F$4+Stand!B95*Inittialize!$F$5+Stand!B96*Inittialize!$F$6+Stand!B97*Inittialize!$F$7+Stand!B98*Inittialize!$F$8+Stand!B99*Inittialize!$F$9+Stand!B100*Inittialize!$F$10+Stand!B101*Inittialize!$F$11+Stand!B102*Inittialize!$F$12+Stand!B93*Inittialize!$F$3)*2</f>
        <v>0.69849344806029456</v>
      </c>
      <c r="C92">
        <f>SUM(Stand!C94*Inittialize!$F$4+Stand!C95*Inittialize!$F$5+Stand!C96*Inittialize!$F$6+Stand!C97*Inittialize!$F$7+Stand!C98*Inittialize!$F$8+Stand!C99*Inittialize!$F$9+Stand!C100*Inittialize!$F$10+Stand!C101*Inittialize!$F$11+Stand!C102*Inittialize!$F$12+Stand!C93*Inittialize!$F$3)*2</f>
        <v>1.0412847961081955</v>
      </c>
      <c r="D92">
        <f>SUM(Stand!D94*Inittialize!$F$4+Stand!D95*Inittialize!$F$5+Stand!D96*Inittialize!$F$6+Stand!D97*Inittialize!$F$7+Stand!D98*Inittialize!$F$8+Stand!D99*Inittialize!$F$9+Stand!D100*Inittialize!$F$10+Stand!D101*Inittialize!$F$11+Stand!D102*Inittialize!$F$12+Stand!D93*Inittialize!$F$3)*2</f>
        <v>1.0707684735891905</v>
      </c>
      <c r="E92">
        <f>SUM(Stand!E94*Inittialize!$F$4+Stand!E95*Inittialize!$F$5+Stand!E96*Inittialize!$F$6+Stand!E97*Inittialize!$F$7+Stand!E98*Inittialize!$F$8+Stand!E99*Inittialize!$F$9+Stand!E100*Inittialize!$F$10+Stand!E101*Inittialize!$F$11+Stand!E102*Inittialize!$F$12+Stand!E93*Inittialize!$F$3)*2</f>
        <v>1.1009852061072074</v>
      </c>
      <c r="F92">
        <f>SUM(Stand!F94*Inittialize!$F$4+Stand!F95*Inittialize!$F$5+Stand!F96*Inittialize!$F$6+Stand!F97*Inittialize!$F$7+Stand!F98*Inittialize!$F$8+Stand!F99*Inittialize!$F$9+Stand!F100*Inittialize!$F$10+Stand!F101*Inittialize!$F$11+Stand!F102*Inittialize!$F$12+Stand!F93*Inittialize!$F$3)*2</f>
        <v>1.1309325574573299</v>
      </c>
      <c r="G92">
        <f>SUM(Stand!G94*Inittialize!$F$4+Stand!G95*Inittialize!$F$5+Stand!G96*Inittialize!$F$6+Stand!G97*Inittialize!$F$7+Stand!G98*Inittialize!$F$8+Stand!G99*Inittialize!$F$9+Stand!G100*Inittialize!$F$10+Stand!G101*Inittialize!$F$11+Stand!G102*Inittialize!$F$12+Stand!G93*Inittialize!$F$3)*2</f>
        <v>1.1709032586313681</v>
      </c>
      <c r="H92">
        <f>SUM(Stand!H94*Inittialize!$F$4+Stand!H95*Inittialize!$F$5+Stand!H96*Inittialize!$F$6+Stand!H97*Inittialize!$F$7+Stand!H98*Inittialize!$F$8+Stand!H99*Inittialize!$F$9+Stand!H100*Inittialize!$F$10+Stand!H101*Inittialize!$F$11+Stand!H102*Inittialize!$F$12+Stand!H93*Inittialize!$F$3)*2</f>
        <v>1.0850280830131178</v>
      </c>
      <c r="I92">
        <f>SUM(Stand!I94*Inittialize!$F$4+Stand!I95*Inittialize!$F$5+Stand!I96*Inittialize!$F$6+Stand!I97*Inittialize!$F$7+Stand!I98*Inittialize!$F$8+Stand!I99*Inittialize!$F$9+Stand!I100*Inittialize!$F$10+Stand!I101*Inittialize!$F$11+Stand!I102*Inittialize!$F$12+Stand!I93*Inittialize!$F$3)*2</f>
        <v>1.009868407297609</v>
      </c>
      <c r="J92">
        <f>SUM(Stand!J94*Inittialize!$F$4+Stand!J95*Inittialize!$F$5+Stand!J96*Inittialize!$F$6+Stand!J97*Inittialize!$F$7+Stand!J98*Inittialize!$F$8+Stand!J99*Inittialize!$F$9+Stand!J100*Inittialize!$F$10+Stand!J101*Inittialize!$F$11+Stand!J102*Inittialize!$F$12+Stand!J93*Inittialize!$F$3)*2</f>
        <v>0.82322963045546504</v>
      </c>
      <c r="K92">
        <f>SUM(Stand!K94*Inittialize!$F$4+Stand!K95*Inittialize!$F$5+Stand!K96*Inittialize!$F$6+Stand!K97*Inittialize!$F$7+Stand!K98*Inittialize!$F$8+Stand!K99*Inittialize!$F$9+Stand!K100*Inittialize!$F$10+Stand!K101*Inittialize!$F$11+Stand!K102*Inittialize!$F$12+Stand!K93*Inittialize!$F$3)*2</f>
        <v>0.73399640664017618</v>
      </c>
    </row>
    <row r="93" spans="1:11" x14ac:dyDescent="0.25">
      <c r="A93">
        <v>20</v>
      </c>
      <c r="B93">
        <f>SUM(Stand!B95*Inittialize!$F$4+Stand!B96*Inittialize!$F$5+Stand!B97*Inittialize!$F$6+Stand!B98*Inittialize!$F$7+Stand!B99*Inittialize!$F$8+Stand!B100*Inittialize!$F$9+Stand!B101*Inittialize!$F$10+Stand!B102*Inittialize!$F$11+Stand!B103*Inittialize!$F$12+Stand!B94*Inittialize!$F$3)*2</f>
        <v>0.74992006583996251</v>
      </c>
      <c r="C93">
        <f>SUM(Stand!C95*Inittialize!$F$4+Stand!C96*Inittialize!$F$5+Stand!C97*Inittialize!$F$6+Stand!C98*Inittialize!$F$7+Stand!C99*Inittialize!$F$8+Stand!C100*Inittialize!$F$9+Stand!C101*Inittialize!$F$10+Stand!C102*Inittialize!$F$11+Stand!C103*Inittialize!$F$12+Stand!C94*Inittialize!$F$3)*2</f>
        <v>1.1011257653812758</v>
      </c>
      <c r="D93">
        <f>SUM(Stand!D95*Inittialize!$F$4+Stand!D96*Inittialize!$F$5+Stand!D97*Inittialize!$F$6+Stand!D98*Inittialize!$F$7+Stand!D99*Inittialize!$F$8+Stand!D100*Inittialize!$F$9+Stand!D101*Inittialize!$F$10+Stand!D102*Inittialize!$F$11+Stand!D103*Inittialize!$F$12+Stand!D94*Inittialize!$F$3)*2</f>
        <v>1.1287287215745923</v>
      </c>
      <c r="E93">
        <f>SUM(Stand!E95*Inittialize!$F$4+Stand!E96*Inittialize!$F$5+Stand!E97*Inittialize!$F$6+Stand!E98*Inittialize!$F$7+Stand!E99*Inittialize!$F$8+Stand!E100*Inittialize!$F$9+Stand!E101*Inittialize!$F$10+Stand!E102*Inittialize!$F$11+Stand!E103*Inittialize!$F$12+Stand!E94*Inittialize!$F$3)*2</f>
        <v>1.1570097044780419</v>
      </c>
      <c r="F93">
        <f>SUM(Stand!F95*Inittialize!$F$4+Stand!F96*Inittialize!$F$5+Stand!F97*Inittialize!$F$6+Stand!F98*Inittialize!$F$7+Stand!F99*Inittialize!$F$8+Stand!F100*Inittialize!$F$9+Stand!F101*Inittialize!$F$10+Stand!F102*Inittialize!$F$11+Stand!F103*Inittialize!$F$12+Stand!F94*Inittialize!$F$3)*2</f>
        <v>1.1852554608023249</v>
      </c>
      <c r="G93">
        <f>SUM(Stand!G95*Inittialize!$F$4+Stand!G96*Inittialize!$F$5+Stand!G97*Inittialize!$F$6+Stand!G98*Inittialize!$F$7+Stand!G99*Inittialize!$F$8+Stand!G100*Inittialize!$F$9+Stand!G101*Inittialize!$F$10+Stand!G102*Inittialize!$F$11+Stand!G103*Inittialize!$F$12+Stand!G94*Inittialize!$F$3)*2</f>
        <v>1.2199493719560808</v>
      </c>
      <c r="H93">
        <f>SUM(Stand!H95*Inittialize!$F$4+Stand!H96*Inittialize!$F$5+Stand!H97*Inittialize!$F$6+Stand!H98*Inittialize!$F$7+Stand!H99*Inittialize!$F$8+Stand!H100*Inittialize!$F$9+Stand!H101*Inittialize!$F$10+Stand!H102*Inittialize!$F$11+Stand!H103*Inittialize!$F$12+Stand!H94*Inittialize!$F$3)*2</f>
        <v>1.1213167131939819</v>
      </c>
      <c r="I93">
        <f>SUM(Stand!I95*Inittialize!$F$4+Stand!I96*Inittialize!$F$5+Stand!I97*Inittialize!$F$6+Stand!I98*Inittialize!$F$7+Stand!I99*Inittialize!$F$8+Stand!I100*Inittialize!$F$9+Stand!I101*Inittialize!$F$10+Stand!I102*Inittialize!$F$11+Stand!I103*Inittialize!$F$12+Stand!I94*Inittialize!$F$3)*2</f>
        <v>1.0692068124279952</v>
      </c>
      <c r="J93">
        <f>SUM(Stand!J95*Inittialize!$F$4+Stand!J96*Inittialize!$F$5+Stand!J97*Inittialize!$F$6+Stand!J98*Inittialize!$F$7+Stand!J99*Inittialize!$F$8+Stand!J100*Inittialize!$F$9+Stand!J101*Inittialize!$F$10+Stand!J102*Inittialize!$F$11+Stand!J103*Inittialize!$F$12+Stand!J94*Inittialize!$F$3)*2</f>
        <v>0.98512101765013715</v>
      </c>
      <c r="K93">
        <f>SUM(Stand!K95*Inittialize!$F$4+Stand!K96*Inittialize!$F$5+Stand!K97*Inittialize!$F$6+Stand!K98*Inittialize!$F$7+Stand!K99*Inittialize!$F$8+Stand!K100*Inittialize!$F$9+Stand!K101*Inittialize!$F$10+Stand!K102*Inittialize!$F$11+Stand!K103*Inittialize!$F$12+Stand!K94*Inittialize!$F$3)*2</f>
        <v>0.78542302441984424</v>
      </c>
    </row>
    <row r="94" spans="1:11" x14ac:dyDescent="0.25">
      <c r="A94">
        <v>21</v>
      </c>
      <c r="B94">
        <f>SUM(Stand!B96*Inittialize!$F$4+Stand!B97*Inittialize!$F$5+Stand!B98*Inittialize!$F$6+Stand!B99*Inittialize!$F$7+Stand!B100*Inittialize!$F$8+Stand!B101*Inittialize!$F$9+Stand!B102*Inittialize!$F$10+Stand!B103*Inittialize!$F$11+Stand!B104*Inittialize!$F$12+Stand!B95*Inittialize!$F$3)*2</f>
        <v>0.80134668361963046</v>
      </c>
      <c r="C94">
        <f>SUM(Stand!C96*Inittialize!$F$4+Stand!C97*Inittialize!$F$5+Stand!C98*Inittialize!$F$6+Stand!C99*Inittialize!$F$7+Stand!C100*Inittialize!$F$8+Stand!C101*Inittialize!$F$9+Stand!C102*Inittialize!$F$10+Stand!C103*Inittialize!$F$11+Stand!C104*Inittialize!$F$12+Stand!C95*Inittialize!$F$3)*2</f>
        <v>1.1583687449680025</v>
      </c>
      <c r="D94">
        <f>SUM(Stand!D96*Inittialize!$F$4+Stand!D97*Inittialize!$F$5+Stand!D98*Inittialize!$F$6+Stand!D99*Inittialize!$F$7+Stand!D100*Inittialize!$F$8+Stand!D101*Inittialize!$F$9+Stand!D102*Inittialize!$F$10+Stand!D103*Inittialize!$F$11+Stand!D104*Inittialize!$F$12+Stand!D95*Inittialize!$F$3)*2</f>
        <v>1.1842650078909081</v>
      </c>
      <c r="E94">
        <f>SUM(Stand!E96*Inittialize!$F$4+Stand!E97*Inittialize!$F$5+Stand!E98*Inittialize!$F$6+Stand!E99*Inittialize!$F$7+Stand!E100*Inittialize!$F$8+Stand!E101*Inittialize!$F$9+Stand!E102*Inittialize!$F$10+Stand!E103*Inittialize!$F$11+Stand!E104*Inittialize!$F$12+Stand!E95*Inittialize!$F$3)*2</f>
        <v>1.210771838624396</v>
      </c>
      <c r="F94">
        <f>SUM(Stand!F96*Inittialize!$F$4+Stand!F97*Inittialize!$F$5+Stand!F98*Inittialize!$F$6+Stand!F99*Inittialize!$F$7+Stand!F100*Inittialize!$F$8+Stand!F101*Inittialize!$F$9+Stand!F102*Inittialize!$F$10+Stand!F103*Inittialize!$F$11+Stand!F104*Inittialize!$F$12+Stand!F95*Inittialize!$F$3)*2</f>
        <v>1.2374775973674452</v>
      </c>
      <c r="G94">
        <f>SUM(Stand!G96*Inittialize!$F$4+Stand!G97*Inittialize!$F$5+Stand!G98*Inittialize!$F$6+Stand!G99*Inittialize!$F$7+Stand!G100*Inittialize!$F$8+Stand!G101*Inittialize!$F$9+Stand!G102*Inittialize!$F$10+Stand!G103*Inittialize!$F$11+Stand!G104*Inittialize!$F$12+Stand!G95*Inittialize!$F$3)*2</f>
        <v>1.2668947185009185</v>
      </c>
      <c r="H94">
        <f>SUM(Stand!H96*Inittialize!$F$4+Stand!H97*Inittialize!$F$5+Stand!H98*Inittialize!$F$6+Stand!H99*Inittialize!$F$7+Stand!H100*Inittialize!$F$8+Stand!H101*Inittialize!$F$9+Stand!H102*Inittialize!$F$10+Stand!H103*Inittialize!$F$11+Stand!H104*Inittialize!$F$12+Stand!H95*Inittialize!$F$3)*2</f>
        <v>1.1576053433748457</v>
      </c>
      <c r="I94">
        <f>SUM(Stand!I96*Inittialize!$F$4+Stand!I97*Inittialize!$F$5+Stand!I98*Inittialize!$F$6+Stand!I99*Inittialize!$F$7+Stand!I100*Inittialize!$F$8+Stand!I101*Inittialize!$F$9+Stand!I102*Inittialize!$F$10+Stand!I103*Inittialize!$F$11+Stand!I104*Inittialize!$F$12+Stand!I95*Inittialize!$F$3)*2</f>
        <v>1.1012352494200111</v>
      </c>
      <c r="J94">
        <f>SUM(Stand!J96*Inittialize!$F$4+Stand!J97*Inittialize!$F$5+Stand!J98*Inittialize!$F$6+Stand!J99*Inittialize!$F$7+Stand!J100*Inittialize!$F$8+Stand!J101*Inittialize!$F$9+Stand!J102*Inittialize!$F$10+Stand!J103*Inittialize!$F$11+Stand!J104*Inittialize!$F$12+Stand!J95*Inittialize!$F$3)*2</f>
        <v>1.0405035291051643</v>
      </c>
      <c r="K94">
        <f>SUM(Stand!K96*Inittialize!$F$4+Stand!K97*Inittialize!$F$5+Stand!K98*Inittialize!$F$6+Stand!K99*Inittialize!$F$7+Stand!K100*Inittialize!$F$8+Stand!K101*Inittialize!$F$9+Stand!K102*Inittialize!$F$10+Stand!K103*Inittialize!$F$11+Stand!K104*Inittialize!$F$12+Stand!K95*Inittialize!$F$3)*2</f>
        <v>0.94335851793915726</v>
      </c>
    </row>
    <row r="95" spans="1:11" x14ac:dyDescent="0.25">
      <c r="A95">
        <v>22</v>
      </c>
      <c r="B95">
        <f>B63</f>
        <v>0.46511154996698972</v>
      </c>
      <c r="C95">
        <f t="shared" ref="C95:K95" si="2">C63</f>
        <v>0.69688756298685139</v>
      </c>
      <c r="D95">
        <f t="shared" si="2"/>
        <v>0.71814562984669383</v>
      </c>
      <c r="E95">
        <f t="shared" si="2"/>
        <v>0.73988409640896491</v>
      </c>
      <c r="F95">
        <f t="shared" si="2"/>
        <v>0.76183680515696772</v>
      </c>
      <c r="G95">
        <f t="shared" si="2"/>
        <v>0.78510076102203563</v>
      </c>
      <c r="H95">
        <f t="shared" si="2"/>
        <v>0.6898989901048298</v>
      </c>
      <c r="I95">
        <f t="shared" si="2"/>
        <v>0.63407272606568921</v>
      </c>
      <c r="J95">
        <f t="shared" si="2"/>
        <v>0.57189527866267531</v>
      </c>
      <c r="K95">
        <f t="shared" si="2"/>
        <v>0.5006145085468714</v>
      </c>
    </row>
    <row r="96" spans="1:11" x14ac:dyDescent="0.25">
      <c r="A96">
        <v>23</v>
      </c>
      <c r="B96">
        <f t="shared" ref="B96:K104" si="3">B64</f>
        <v>0.43247938433349753</v>
      </c>
      <c r="C96">
        <f t="shared" si="3"/>
        <v>0.6424863112337188</v>
      </c>
      <c r="D96">
        <f t="shared" si="3"/>
        <v>0.66062641671097955</v>
      </c>
      <c r="E96">
        <f t="shared" si="3"/>
        <v>0.67919664325472762</v>
      </c>
      <c r="F96">
        <f t="shared" si="3"/>
        <v>0.69777470214431192</v>
      </c>
      <c r="G96">
        <f t="shared" si="3"/>
        <v>0.72000068531665129</v>
      </c>
      <c r="H96">
        <f t="shared" si="3"/>
        <v>0.64954323497228628</v>
      </c>
      <c r="I96">
        <f t="shared" si="3"/>
        <v>0.59642022725781352</v>
      </c>
      <c r="J96">
        <f t="shared" si="3"/>
        <v>0.53675294644199134</v>
      </c>
      <c r="K96">
        <f t="shared" si="3"/>
        <v>0.4679823429133792</v>
      </c>
    </row>
    <row r="97" spans="1:11" x14ac:dyDescent="0.25">
      <c r="A97">
        <v>24</v>
      </c>
      <c r="B97">
        <f t="shared" si="3"/>
        <v>0.39984721870000534</v>
      </c>
      <c r="C97">
        <f t="shared" si="3"/>
        <v>0.58808505948058631</v>
      </c>
      <c r="D97">
        <f t="shared" si="3"/>
        <v>0.60310720357526515</v>
      </c>
      <c r="E97">
        <f t="shared" si="3"/>
        <v>0.61850919010049021</v>
      </c>
      <c r="F97">
        <f t="shared" si="3"/>
        <v>0.63371259913165623</v>
      </c>
      <c r="G97">
        <f t="shared" si="3"/>
        <v>0.65490060961126717</v>
      </c>
      <c r="H97">
        <f t="shared" si="3"/>
        <v>0.60918747983974264</v>
      </c>
      <c r="I97">
        <f t="shared" si="3"/>
        <v>0.55876772844993794</v>
      </c>
      <c r="J97">
        <f t="shared" si="3"/>
        <v>0.50161061422130748</v>
      </c>
      <c r="K97">
        <f t="shared" si="3"/>
        <v>0.43535017727988706</v>
      </c>
    </row>
    <row r="98" spans="1:11" x14ac:dyDescent="0.25">
      <c r="A98">
        <v>25</v>
      </c>
      <c r="B98">
        <f t="shared" si="3"/>
        <v>0.3672150530665132</v>
      </c>
      <c r="C98">
        <f t="shared" si="3"/>
        <v>0.53368380772745383</v>
      </c>
      <c r="D98">
        <f t="shared" si="3"/>
        <v>0.54558799043955075</v>
      </c>
      <c r="E98">
        <f t="shared" si="3"/>
        <v>0.55782173694625292</v>
      </c>
      <c r="F98">
        <f t="shared" si="3"/>
        <v>0.56965049611900043</v>
      </c>
      <c r="G98">
        <f t="shared" si="3"/>
        <v>0.58980053390588283</v>
      </c>
      <c r="H98">
        <f t="shared" si="3"/>
        <v>0.56883172470719912</v>
      </c>
      <c r="I98">
        <f t="shared" si="3"/>
        <v>0.52111522964206236</v>
      </c>
      <c r="J98">
        <f t="shared" si="3"/>
        <v>0.46646828200062368</v>
      </c>
      <c r="K98">
        <f t="shared" si="3"/>
        <v>0.40271801164639481</v>
      </c>
    </row>
    <row r="99" spans="1:11" x14ac:dyDescent="0.25">
      <c r="A99">
        <v>26</v>
      </c>
      <c r="B99">
        <f t="shared" si="3"/>
        <v>0.334582887433021</v>
      </c>
      <c r="C99">
        <f t="shared" si="3"/>
        <v>0.47928255597432129</v>
      </c>
      <c r="D99">
        <f t="shared" si="3"/>
        <v>0.48806877730383641</v>
      </c>
      <c r="E99">
        <f t="shared" si="3"/>
        <v>0.49713428379201546</v>
      </c>
      <c r="F99">
        <f t="shared" si="3"/>
        <v>0.50558839310634462</v>
      </c>
      <c r="G99">
        <f t="shared" si="3"/>
        <v>0.5247004582004986</v>
      </c>
      <c r="H99">
        <f t="shared" si="3"/>
        <v>0.52847596957465548</v>
      </c>
      <c r="I99">
        <f t="shared" si="3"/>
        <v>0.48346273083418678</v>
      </c>
      <c r="J99">
        <f t="shared" si="3"/>
        <v>0.43132594977993971</v>
      </c>
      <c r="K99">
        <f t="shared" si="3"/>
        <v>0.37008584601290268</v>
      </c>
    </row>
    <row r="100" spans="1:11" x14ac:dyDescent="0.25">
      <c r="A100">
        <v>27</v>
      </c>
      <c r="B100">
        <f t="shared" si="3"/>
        <v>0.30195072179952875</v>
      </c>
      <c r="C100">
        <f t="shared" si="3"/>
        <v>0.42488130422118875</v>
      </c>
      <c r="D100">
        <f t="shared" si="3"/>
        <v>0.43054956416812201</v>
      </c>
      <c r="E100">
        <f t="shared" si="3"/>
        <v>0.43644683063777806</v>
      </c>
      <c r="F100">
        <f t="shared" si="3"/>
        <v>0.44152629009368882</v>
      </c>
      <c r="G100">
        <f t="shared" si="3"/>
        <v>0.45960038249511437</v>
      </c>
      <c r="H100">
        <f t="shared" si="3"/>
        <v>0.48812021444211184</v>
      </c>
      <c r="I100">
        <f t="shared" si="3"/>
        <v>0.4458102320263112</v>
      </c>
      <c r="J100">
        <f t="shared" si="3"/>
        <v>0.39618361755925585</v>
      </c>
      <c r="K100">
        <f t="shared" si="3"/>
        <v>0.33745368037941048</v>
      </c>
    </row>
    <row r="101" spans="1:11" x14ac:dyDescent="0.25">
      <c r="A101">
        <v>28</v>
      </c>
      <c r="B101">
        <f t="shared" si="3"/>
        <v>0.2521763502394806</v>
      </c>
      <c r="C101">
        <f t="shared" si="3"/>
        <v>0.34897095407917395</v>
      </c>
      <c r="D101">
        <f t="shared" si="3"/>
        <v>0.35225589136915536</v>
      </c>
      <c r="E101">
        <f t="shared" si="3"/>
        <v>0.35568403350667943</v>
      </c>
      <c r="F101">
        <f t="shared" si="3"/>
        <v>0.35865629703940993</v>
      </c>
      <c r="G101">
        <f t="shared" si="3"/>
        <v>0.36904827963536913</v>
      </c>
      <c r="H101">
        <f t="shared" si="3"/>
        <v>0.39106196795660841</v>
      </c>
      <c r="I101">
        <f t="shared" si="3"/>
        <v>0.38837826484164018</v>
      </c>
      <c r="J101">
        <f t="shared" si="3"/>
        <v>0.34258044818689626</v>
      </c>
      <c r="K101">
        <f t="shared" si="3"/>
        <v>0.28767930881936227</v>
      </c>
    </row>
    <row r="102" spans="1:11" x14ac:dyDescent="0.25">
      <c r="A102">
        <v>29</v>
      </c>
      <c r="B102">
        <f t="shared" si="3"/>
        <v>0.18525977275287642</v>
      </c>
      <c r="C102">
        <f t="shared" si="3"/>
        <v>0.25230562695643682</v>
      </c>
      <c r="D102">
        <f t="shared" si="3"/>
        <v>0.25388801450022797</v>
      </c>
      <c r="E102">
        <f t="shared" si="3"/>
        <v>0.25554614799201109</v>
      </c>
      <c r="F102">
        <f t="shared" si="3"/>
        <v>0.25697841394350773</v>
      </c>
      <c r="G102">
        <f t="shared" si="3"/>
        <v>0.26214747233405306</v>
      </c>
      <c r="H102">
        <f t="shared" si="3"/>
        <v>0.27280418869802692</v>
      </c>
      <c r="I102">
        <f t="shared" si="3"/>
        <v>0.27566387070029214</v>
      </c>
      <c r="J102">
        <f t="shared" si="3"/>
        <v>0.27051644166286098</v>
      </c>
      <c r="K102">
        <f t="shared" si="3"/>
        <v>0.22076273133275809</v>
      </c>
    </row>
    <row r="103" spans="1:11" x14ac:dyDescent="0.25">
      <c r="A103">
        <v>30</v>
      </c>
      <c r="B103">
        <f t="shared" si="3"/>
        <v>0.1012009893397162</v>
      </c>
      <c r="C103">
        <f t="shared" si="3"/>
        <v>0.13569331007600618</v>
      </c>
      <c r="D103">
        <f t="shared" si="3"/>
        <v>0.13620005496949994</v>
      </c>
      <c r="E103">
        <f t="shared" si="3"/>
        <v>0.13673342968706456</v>
      </c>
      <c r="F103">
        <f t="shared" si="3"/>
        <v>0.1371928963992739</v>
      </c>
      <c r="G103">
        <f t="shared" si="3"/>
        <v>0.13889796059116616</v>
      </c>
      <c r="H103">
        <f t="shared" si="3"/>
        <v>0.14245019937915746</v>
      </c>
      <c r="I103">
        <f t="shared" si="3"/>
        <v>0.14317000818214867</v>
      </c>
      <c r="J103">
        <f t="shared" si="3"/>
        <v>0.14448863940726833</v>
      </c>
      <c r="K103">
        <f t="shared" si="3"/>
        <v>0.13670394791959786</v>
      </c>
    </row>
    <row r="104" spans="1:11" x14ac:dyDescent="0.25">
      <c r="A104">
        <v>31</v>
      </c>
      <c r="B104">
        <f t="shared" si="3"/>
        <v>0</v>
      </c>
      <c r="C104">
        <f t="shared" si="3"/>
        <v>0</v>
      </c>
      <c r="D104">
        <f t="shared" si="3"/>
        <v>0</v>
      </c>
      <c r="E104">
        <f t="shared" si="3"/>
        <v>0</v>
      </c>
      <c r="F104">
        <f t="shared" si="3"/>
        <v>0</v>
      </c>
      <c r="G104">
        <f t="shared" si="3"/>
        <v>0</v>
      </c>
      <c r="H104">
        <f t="shared" si="3"/>
        <v>0</v>
      </c>
      <c r="I104">
        <f t="shared" si="3"/>
        <v>0</v>
      </c>
      <c r="J104">
        <f t="shared" si="3"/>
        <v>0</v>
      </c>
      <c r="K104">
        <f t="shared" si="3"/>
        <v>0</v>
      </c>
    </row>
    <row r="105" spans="1:11" x14ac:dyDescent="0.25">
      <c r="A105" s="526" t="s">
        <v>130</v>
      </c>
      <c r="B105" s="526"/>
      <c r="C105" s="526"/>
      <c r="D105" s="526"/>
      <c r="E105" s="526"/>
      <c r="F105" s="526"/>
      <c r="G105" s="526"/>
      <c r="H105" s="526"/>
      <c r="I105" s="526"/>
      <c r="J105" s="526"/>
      <c r="K105" s="526"/>
    </row>
    <row r="106" spans="1:11" x14ac:dyDescent="0.25">
      <c r="A106" t="s">
        <v>7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5">
      <c r="A107">
        <v>4</v>
      </c>
      <c r="B107">
        <f>SUM(Stand!B109*Inittialize!$F$4+Stand!B110*Inittialize!$F$5+Stand!B111*Inittialize!$F$6+Stand!B112*Inittialize!$F$7+Stand!B113*Inittialize!$F$8+Stand!B114*Inittialize!$F$9+Stand!B115*Inittialize!$F$10+Stand!B116*Inittialize!$F$11+Stand!B117*Inittialize!$F$12+Stand!B140*Inittialize!$F$3)*2</f>
        <v>-1.5757818467646019</v>
      </c>
      <c r="C107">
        <f>SUM(Stand!C109*Inittialize!$F$4+Stand!C110*Inittialize!$F$5+Stand!C111*Inittialize!$F$6+Stand!C112*Inittialize!$F$7+Stand!C113*Inittialize!$F$8+Stand!C114*Inittialize!$F$9+Stand!C115*Inittialize!$F$10+Stand!C116*Inittialize!$F$11+Stand!C117*Inittialize!$F$12+Stand!C140*Inittialize!$F$3)*2</f>
        <v>-1.5757818467646019</v>
      </c>
      <c r="D107">
        <f>SUM(Stand!D109*Inittialize!$F$4+Stand!D110*Inittialize!$F$5+Stand!D111*Inittialize!$F$6+Stand!D112*Inittialize!$F$7+Stand!D113*Inittialize!$F$8+Stand!D114*Inittialize!$F$9+Stand!D115*Inittialize!$F$10+Stand!D116*Inittialize!$F$11+Stand!D117*Inittialize!$F$12+Stand!D140*Inittialize!$F$3)*2</f>
        <v>-1.5757818467646019</v>
      </c>
      <c r="E107">
        <f>SUM(Stand!E109*Inittialize!$F$4+Stand!E110*Inittialize!$F$5+Stand!E111*Inittialize!$F$6+Stand!E112*Inittialize!$F$7+Stand!E113*Inittialize!$F$8+Stand!E114*Inittialize!$F$9+Stand!E115*Inittialize!$F$10+Stand!E116*Inittialize!$F$11+Stand!E117*Inittialize!$F$12+Stand!E140*Inittialize!$F$3)*2</f>
        <v>-1.5757818467646019</v>
      </c>
      <c r="F107">
        <f>SUM(Stand!F109*Inittialize!$F$4+Stand!F110*Inittialize!$F$5+Stand!F111*Inittialize!$F$6+Stand!F112*Inittialize!$F$7+Stand!F113*Inittialize!$F$8+Stand!F114*Inittialize!$F$9+Stand!F115*Inittialize!$F$10+Stand!F116*Inittialize!$F$11+Stand!F117*Inittialize!$F$12+Stand!F140*Inittialize!$F$3)*2</f>
        <v>-1.5757818467646019</v>
      </c>
      <c r="G107">
        <f>SUM(Stand!G109*Inittialize!$F$4+Stand!G110*Inittialize!$F$5+Stand!G111*Inittialize!$F$6+Stand!G112*Inittialize!$F$7+Stand!G113*Inittialize!$F$8+Stand!G114*Inittialize!$F$9+Stand!G115*Inittialize!$F$10+Stand!G116*Inittialize!$F$11+Stand!G117*Inittialize!$F$12+Stand!G140*Inittialize!$F$3)*2</f>
        <v>-1.5757818467646019</v>
      </c>
      <c r="H107">
        <f>SUM(Stand!H109*Inittialize!$F$4+Stand!H110*Inittialize!$F$5+Stand!H111*Inittialize!$F$6+Stand!H112*Inittialize!$F$7+Stand!H113*Inittialize!$F$8+Stand!H114*Inittialize!$F$9+Stand!H115*Inittialize!$F$10+Stand!H116*Inittialize!$F$11+Stand!H117*Inittialize!$F$12+Stand!H140*Inittialize!$F$3)*2</f>
        <v>-1.5757818467646019</v>
      </c>
      <c r="I107">
        <f>SUM(Stand!I109*Inittialize!$F$4+Stand!I110*Inittialize!$F$5+Stand!I111*Inittialize!$F$6+Stand!I112*Inittialize!$F$7+Stand!I113*Inittialize!$F$8+Stand!I114*Inittialize!$F$9+Stand!I115*Inittialize!$F$10+Stand!I116*Inittialize!$F$11+Stand!I117*Inittialize!$F$12+Stand!I140*Inittialize!$F$3)*2</f>
        <v>-1.5757818467646019</v>
      </c>
      <c r="J107">
        <f>SUM(Stand!J109*Inittialize!$F$4+Stand!J110*Inittialize!$F$5+Stand!J111*Inittialize!$F$6+Stand!J112*Inittialize!$F$7+Stand!J113*Inittialize!$F$8+Stand!J114*Inittialize!$F$9+Stand!J115*Inittialize!$F$10+Stand!J116*Inittialize!$F$11+Stand!J117*Inittialize!$F$12+Stand!J140*Inittialize!$F$3)*2</f>
        <v>-1.5757818467646019</v>
      </c>
      <c r="K107">
        <f>SUM(Stand!K109*Inittialize!$F$4+Stand!K110*Inittialize!$F$5+Stand!K111*Inittialize!$F$6+Stand!K112*Inittialize!$F$7+Stand!K113*Inittialize!$F$8+Stand!K114*Inittialize!$F$9+Stand!K115*Inittialize!$F$10+Stand!K116*Inittialize!$F$11+Stand!K117*Inittialize!$F$12+Stand!K140*Inittialize!$F$3)*2</f>
        <v>-1.5757818467646019</v>
      </c>
    </row>
    <row r="108" spans="1:11" x14ac:dyDescent="0.25">
      <c r="A108">
        <v>5</v>
      </c>
      <c r="B108">
        <f>SUM(Stand!B110*Inittialize!$F$4+Stand!B111*Inittialize!$F$5+Stand!B112*Inittialize!$F$6+Stand!B113*Inittialize!$F$7+Stand!B114*Inittialize!$F$8+Stand!B115*Inittialize!$F$9+Stand!B116*Inittialize!$F$10+Stand!B117*Inittialize!$F$11+Stand!B118*Inittialize!$F$12+Stand!B141*Inittialize!$F$3)*2</f>
        <v>-1.5757818467646019</v>
      </c>
      <c r="C108">
        <f>SUM(Stand!C110*Inittialize!$F$4+Stand!C111*Inittialize!$F$5+Stand!C112*Inittialize!$F$6+Stand!C113*Inittialize!$F$7+Stand!C114*Inittialize!$F$8+Stand!C115*Inittialize!$F$9+Stand!C116*Inittialize!$F$10+Stand!C117*Inittialize!$F$11+Stand!C118*Inittialize!$F$12+Stand!C141*Inittialize!$F$3)*2</f>
        <v>-1.5757818467646019</v>
      </c>
      <c r="D108">
        <f>SUM(Stand!D110*Inittialize!$F$4+Stand!D111*Inittialize!$F$5+Stand!D112*Inittialize!$F$6+Stand!D113*Inittialize!$F$7+Stand!D114*Inittialize!$F$8+Stand!D115*Inittialize!$F$9+Stand!D116*Inittialize!$F$10+Stand!D117*Inittialize!$F$11+Stand!D118*Inittialize!$F$12+Stand!D141*Inittialize!$F$3)*2</f>
        <v>-1.5757818467646019</v>
      </c>
      <c r="E108">
        <f>SUM(Stand!E110*Inittialize!$F$4+Stand!E111*Inittialize!$F$5+Stand!E112*Inittialize!$F$6+Stand!E113*Inittialize!$F$7+Stand!E114*Inittialize!$F$8+Stand!E115*Inittialize!$F$9+Stand!E116*Inittialize!$F$10+Stand!E117*Inittialize!$F$11+Stand!E118*Inittialize!$F$12+Stand!E141*Inittialize!$F$3)*2</f>
        <v>-1.5757818467646019</v>
      </c>
      <c r="F108">
        <f>SUM(Stand!F110*Inittialize!$F$4+Stand!F111*Inittialize!$F$5+Stand!F112*Inittialize!$F$6+Stand!F113*Inittialize!$F$7+Stand!F114*Inittialize!$F$8+Stand!F115*Inittialize!$F$9+Stand!F116*Inittialize!$F$10+Stand!F117*Inittialize!$F$11+Stand!F118*Inittialize!$F$12+Stand!F141*Inittialize!$F$3)*2</f>
        <v>-1.5757818467646019</v>
      </c>
      <c r="G108">
        <f>SUM(Stand!G110*Inittialize!$F$4+Stand!G111*Inittialize!$F$5+Stand!G112*Inittialize!$F$6+Stand!G113*Inittialize!$F$7+Stand!G114*Inittialize!$F$8+Stand!G115*Inittialize!$F$9+Stand!G116*Inittialize!$F$10+Stand!G117*Inittialize!$F$11+Stand!G118*Inittialize!$F$12+Stand!G141*Inittialize!$F$3)*2</f>
        <v>-1.5757818467646019</v>
      </c>
      <c r="H108">
        <f>SUM(Stand!H110*Inittialize!$F$4+Stand!H111*Inittialize!$F$5+Stand!H112*Inittialize!$F$6+Stand!H113*Inittialize!$F$7+Stand!H114*Inittialize!$F$8+Stand!H115*Inittialize!$F$9+Stand!H116*Inittialize!$F$10+Stand!H117*Inittialize!$F$11+Stand!H118*Inittialize!$F$12+Stand!H141*Inittialize!$F$3)*2</f>
        <v>-1.5757818467646019</v>
      </c>
      <c r="I108">
        <f>SUM(Stand!I110*Inittialize!$F$4+Stand!I111*Inittialize!$F$5+Stand!I112*Inittialize!$F$6+Stand!I113*Inittialize!$F$7+Stand!I114*Inittialize!$F$8+Stand!I115*Inittialize!$F$9+Stand!I116*Inittialize!$F$10+Stand!I117*Inittialize!$F$11+Stand!I118*Inittialize!$F$12+Stand!I141*Inittialize!$F$3)*2</f>
        <v>-1.5757818467646019</v>
      </c>
      <c r="J108">
        <f>SUM(Stand!J110*Inittialize!$F$4+Stand!J111*Inittialize!$F$5+Stand!J112*Inittialize!$F$6+Stand!J113*Inittialize!$F$7+Stand!J114*Inittialize!$F$8+Stand!J115*Inittialize!$F$9+Stand!J116*Inittialize!$F$10+Stand!J117*Inittialize!$F$11+Stand!J118*Inittialize!$F$12+Stand!J141*Inittialize!$F$3)*2</f>
        <v>-1.5757818467646019</v>
      </c>
      <c r="K108">
        <f>SUM(Stand!K110*Inittialize!$F$4+Stand!K111*Inittialize!$F$5+Stand!K112*Inittialize!$F$6+Stand!K113*Inittialize!$F$7+Stand!K114*Inittialize!$F$8+Stand!K115*Inittialize!$F$9+Stand!K116*Inittialize!$F$10+Stand!K117*Inittialize!$F$11+Stand!K118*Inittialize!$F$12+Stand!K141*Inittialize!$F$3)*2</f>
        <v>-1.5757818467646019</v>
      </c>
    </row>
    <row r="109" spans="1:11" x14ac:dyDescent="0.25">
      <c r="A109">
        <v>6</v>
      </c>
      <c r="B109">
        <f>SUM(Stand!B111*Inittialize!$F$4+Stand!B112*Inittialize!$F$5+Stand!B113*Inittialize!$F$6+Stand!B114*Inittialize!$F$7+Stand!B115*Inittialize!$F$8+Stand!B116*Inittialize!$F$9+Stand!B117*Inittialize!$F$10+Stand!B118*Inittialize!$F$11+Stand!B119*Inittialize!$F$12+Stand!B142*Inittialize!$F$3)*2</f>
        <v>-1.5586396408380458</v>
      </c>
      <c r="C109">
        <f>SUM(Stand!C111*Inittialize!$F$4+Stand!C112*Inittialize!$F$5+Stand!C113*Inittialize!$F$6+Stand!C114*Inittialize!$F$7+Stand!C115*Inittialize!$F$8+Stand!C116*Inittialize!$F$9+Stand!C117*Inittialize!$F$10+Stand!C118*Inittialize!$F$11+Stand!C119*Inittialize!$F$12+Stand!C142*Inittialize!$F$3)*2</f>
        <v>-1.532503662256079</v>
      </c>
      <c r="D109">
        <f>SUM(Stand!D111*Inittialize!$F$4+Stand!D112*Inittialize!$F$5+Stand!D113*Inittialize!$F$6+Stand!D114*Inittialize!$F$7+Stand!D115*Inittialize!$F$8+Stand!D116*Inittialize!$F$9+Stand!D117*Inittialize!$F$10+Stand!D118*Inittialize!$F$11+Stand!D119*Inittialize!$F$12+Stand!D142*Inittialize!$F$3)*2</f>
        <v>-1.5301203395991274</v>
      </c>
      <c r="E109">
        <f>SUM(Stand!E111*Inittialize!$F$4+Stand!E112*Inittialize!$F$5+Stand!E113*Inittialize!$F$6+Stand!E114*Inittialize!$F$7+Stand!E115*Inittialize!$F$8+Stand!E116*Inittialize!$F$9+Stand!E117*Inittialize!$F$10+Stand!E118*Inittialize!$F$11+Stand!E119*Inittialize!$F$12+Stand!E142*Inittialize!$F$3)*2</f>
        <v>-1.5276512152669954</v>
      </c>
      <c r="F109">
        <f>SUM(Stand!F111*Inittialize!$F$4+Stand!F112*Inittialize!$F$5+Stand!F113*Inittialize!$F$6+Stand!F114*Inittialize!$F$7+Stand!F115*Inittialize!$F$8+Stand!F116*Inittialize!$F$9+Stand!F117*Inittialize!$F$10+Stand!F118*Inittialize!$F$11+Stand!F119*Inittialize!$F$12+Stand!F142*Inittialize!$F$3)*2</f>
        <v>-1.525544019343815</v>
      </c>
      <c r="G109">
        <f>SUM(Stand!G111*Inittialize!$F$4+Stand!G112*Inittialize!$F$5+Stand!G113*Inittialize!$F$6+Stand!G114*Inittialize!$F$7+Stand!G115*Inittialize!$F$8+Stand!G116*Inittialize!$F$9+Stand!G117*Inittialize!$F$10+Stand!G118*Inittialize!$F$11+Stand!G119*Inittialize!$F$12+Stand!G142*Inittialize!$F$3)*2</f>
        <v>-1.5178619095383488</v>
      </c>
      <c r="H109">
        <f>SUM(Stand!H111*Inittialize!$F$4+Stand!H112*Inittialize!$F$5+Stand!H113*Inittialize!$F$6+Stand!H114*Inittialize!$F$7+Stand!H115*Inittialize!$F$8+Stand!H116*Inittialize!$F$9+Stand!H117*Inittialize!$F$10+Stand!H118*Inittialize!$F$11+Stand!H119*Inittialize!$F$12+Stand!H142*Inittialize!$F$3)*2</f>
        <v>-1.5113557659125907</v>
      </c>
      <c r="I109">
        <f>SUM(Stand!I111*Inittialize!$F$4+Stand!I112*Inittialize!$F$5+Stand!I113*Inittialize!$F$6+Stand!I114*Inittialize!$F$7+Stand!I115*Inittialize!$F$8+Stand!I116*Inittialize!$F$9+Stand!I117*Inittialize!$F$10+Stand!I118*Inittialize!$F$11+Stand!I119*Inittialize!$F$12+Stand!I142*Inittialize!$F$3)*2</f>
        <v>-1.5509820452134231</v>
      </c>
      <c r="J109">
        <f>SUM(Stand!J111*Inittialize!$F$4+Stand!J112*Inittialize!$F$5+Stand!J113*Inittialize!$F$6+Stand!J114*Inittialize!$F$7+Stand!J115*Inittialize!$F$8+Stand!J116*Inittialize!$F$9+Stand!J117*Inittialize!$F$10+Stand!J118*Inittialize!$F$11+Stand!J119*Inittialize!$F$12+Stand!J142*Inittialize!$F$3)*2</f>
        <v>-1.5548108430257344</v>
      </c>
      <c r="K109">
        <f>SUM(Stand!K111*Inittialize!$F$4+Stand!K112*Inittialize!$F$5+Stand!K113*Inittialize!$F$6+Stand!K114*Inittialize!$F$7+Stand!K115*Inittialize!$F$8+Stand!K116*Inittialize!$F$9+Stand!K117*Inittialize!$F$10+Stand!K118*Inittialize!$F$11+Stand!K119*Inittialize!$F$12+Stand!K142*Inittialize!$F$3)*2</f>
        <v>-1.5586396408380458</v>
      </c>
    </row>
    <row r="110" spans="1:11" x14ac:dyDescent="0.25">
      <c r="A110">
        <v>7</v>
      </c>
      <c r="B110">
        <f>SUM(Stand!B112*Inittialize!$F$4+Stand!B113*Inittialize!$F$5+Stand!B114*Inittialize!$F$6+Stand!B115*Inittialize!$F$7+Stand!B116*Inittialize!$F$8+Stand!B117*Inittialize!$F$9+Stand!B118*Inittialize!$F$10+Stand!B119*Inittialize!$F$11+Stand!B120*Inittialize!$F$12+Stand!B143*Inittialize!$F$3)*2</f>
        <v>-1.472928611205266</v>
      </c>
      <c r="C110">
        <f>SUM(Stand!C112*Inittialize!$F$4+Stand!C113*Inittialize!$F$5+Stand!C114*Inittialize!$F$6+Stand!C115*Inittialize!$F$7+Stand!C116*Inittialize!$F$8+Stand!C117*Inittialize!$F$9+Stand!C118*Inittialize!$F$10+Stand!C119*Inittialize!$F$11+Stand!C120*Inittialize!$F$12+Stand!C143*Inittialize!$F$3)*2</f>
        <v>-1.3386359472412663</v>
      </c>
      <c r="D110">
        <f>SUM(Stand!D112*Inittialize!$F$4+Stand!D113*Inittialize!$F$5+Stand!D114*Inittialize!$F$6+Stand!D115*Inittialize!$F$7+Stand!D116*Inittialize!$F$8+Stand!D117*Inittialize!$F$9+Stand!D118*Inittialize!$F$10+Stand!D119*Inittialize!$F$11+Stand!D120*Inittialize!$F$12+Stand!D143*Inittialize!$F$3)*2</f>
        <v>-1.3274001068672687</v>
      </c>
      <c r="E110">
        <f>SUM(Stand!E112*Inittialize!$F$4+Stand!E113*Inittialize!$F$5+Stand!E114*Inittialize!$F$6+Stand!E115*Inittialize!$F$7+Stand!E116*Inittialize!$F$8+Stand!E117*Inittialize!$F$9+Stand!E118*Inittialize!$F$10+Stand!E119*Inittialize!$F$11+Stand!E120*Inittialize!$F$12+Stand!E143*Inittialize!$F$3)*2</f>
        <v>-1.315753600893</v>
      </c>
      <c r="F110">
        <f>SUM(Stand!F112*Inittialize!$F$4+Stand!F113*Inittialize!$F$5+Stand!F114*Inittialize!$F$6+Stand!F115*Inittialize!$F$7+Stand!F116*Inittialize!$F$8+Stand!F117*Inittialize!$F$9+Stand!F118*Inittialize!$F$10+Stand!F119*Inittialize!$F$11+Stand!F120*Inittialize!$F$12+Stand!F143*Inittialize!$F$3)*2</f>
        <v>-1.3057848196190449</v>
      </c>
      <c r="G110">
        <f>SUM(Stand!G112*Inittialize!$F$4+Stand!G113*Inittialize!$F$5+Stand!G114*Inittialize!$F$6+Stand!G115*Inittialize!$F$7+Stand!G116*Inittialize!$F$8+Stand!G117*Inittialize!$F$9+Stand!G118*Inittialize!$F$10+Stand!G119*Inittialize!$F$11+Stand!G120*Inittialize!$F$12+Stand!G143*Inittialize!$F$3)*2</f>
        <v>-1.2698334561917657</v>
      </c>
      <c r="H110">
        <f>SUM(Stand!H112*Inittialize!$F$4+Stand!H113*Inittialize!$F$5+Stand!H114*Inittialize!$F$6+Stand!H115*Inittialize!$F$7+Stand!H116*Inittialize!$F$8+Stand!H117*Inittialize!$F$9+Stand!H118*Inittialize!$F$10+Stand!H119*Inittialize!$F$11+Stand!H120*Inittialize!$F$12+Stand!H143*Inittialize!$F$3)*2</f>
        <v>-1.2324519097314677</v>
      </c>
      <c r="I110">
        <f>SUM(Stand!I112*Inittialize!$F$4+Stand!I113*Inittialize!$F$5+Stand!I114*Inittialize!$F$6+Stand!I115*Inittialize!$F$7+Stand!I116*Inittialize!$F$8+Stand!I117*Inittialize!$F$9+Stand!I118*Inittialize!$F$10+Stand!I119*Inittialize!$F$11+Stand!I120*Inittialize!$F$12+Stand!I143*Inittialize!$F$3)*2</f>
        <v>-1.3965004120520308</v>
      </c>
      <c r="J110">
        <f>SUM(Stand!J112*Inittialize!$F$4+Stand!J113*Inittialize!$F$5+Stand!J114*Inittialize!$F$6+Stand!J115*Inittialize!$F$7+Stand!J116*Inittialize!$F$8+Stand!J117*Inittialize!$F$9+Stand!J118*Inittialize!$F$10+Stand!J119*Inittialize!$F$11+Stand!J120*Inittialize!$F$12+Stand!J143*Inittialize!$F$3)*2</f>
        <v>-1.4524659909185891</v>
      </c>
      <c r="K110">
        <f>SUM(Stand!K112*Inittialize!$F$4+Stand!K113*Inittialize!$F$5+Stand!K114*Inittialize!$F$6+Stand!K115*Inittialize!$F$7+Stand!K116*Inittialize!$F$8+Stand!K117*Inittialize!$F$9+Stand!K118*Inittialize!$F$10+Stand!K119*Inittialize!$F$11+Stand!K120*Inittialize!$F$12+Stand!K143*Inittialize!$F$3)*2</f>
        <v>-1.4729286112052657</v>
      </c>
    </row>
    <row r="111" spans="1:11" x14ac:dyDescent="0.25">
      <c r="A111">
        <v>8</v>
      </c>
      <c r="B111">
        <f>SUM(Stand!B113*Inittialize!$F$4+Stand!B114*Inittialize!$F$5+Stand!B115*Inittialize!$F$6+Stand!B116*Inittialize!$F$7+Stand!B117*Inittialize!$F$8+Stand!B118*Inittialize!$F$9+Stand!B119*Inittialize!$F$10+Stand!B120*Inittialize!$F$11+Stand!B121*Inittialize!$F$12+Stand!B144*Inittialize!$F$3)*2</f>
        <v>-1.3700753756459298</v>
      </c>
      <c r="C111">
        <f>SUM(Stand!C113*Inittialize!$F$4+Stand!C114*Inittialize!$F$5+Stand!C115*Inittialize!$F$6+Stand!C116*Inittialize!$F$7+Stand!C117*Inittialize!$F$8+Stand!C118*Inittialize!$F$9+Stand!C119*Inittialize!$F$10+Stand!C120*Inittialize!$F$11+Stand!C121*Inittialize!$F$12+Stand!C144*Inittialize!$F$3)*2</f>
        <v>-1.1923908650521611</v>
      </c>
      <c r="D111">
        <f>SUM(Stand!D113*Inittialize!$F$4+Stand!D114*Inittialize!$F$5+Stand!D115*Inittialize!$F$6+Stand!D116*Inittialize!$F$7+Stand!D117*Inittialize!$F$8+Stand!D118*Inittialize!$F$9+Stand!D119*Inittialize!$F$10+Stand!D120*Inittialize!$F$11+Stand!D121*Inittialize!$F$12+Stand!D144*Inittialize!$F$3)*2</f>
        <v>-1.1821217007601508</v>
      </c>
      <c r="E111">
        <f>SUM(Stand!E113*Inittialize!$F$4+Stand!E114*Inittialize!$F$5+Stand!E115*Inittialize!$F$6+Stand!E116*Inittialize!$F$7+Stand!E117*Inittialize!$F$8+Stand!E118*Inittialize!$F$9+Stand!E119*Inittialize!$F$10+Stand!E120*Inittialize!$F$11+Stand!E121*Inittialize!$F$12+Stand!E144*Inittialize!$F$3)*2</f>
        <v>-1.1714477830708365</v>
      </c>
      <c r="F111">
        <f>SUM(Stand!F113*Inittialize!$F$4+Stand!F114*Inittialize!$F$5+Stand!F115*Inittialize!$F$6+Stand!F116*Inittialize!$F$7+Stand!F117*Inittialize!$F$8+Stand!F118*Inittialize!$F$9+Stand!F119*Inittialize!$F$10+Stand!F120*Inittialize!$F$11+Stand!F121*Inittialize!$F$12+Stand!F144*Inittialize!$F$3)*2</f>
        <v>-1.1622077975834337</v>
      </c>
      <c r="G111">
        <f>SUM(Stand!G113*Inittialize!$F$4+Stand!G114*Inittialize!$F$5+Stand!G115*Inittialize!$F$6+Stand!G116*Inittialize!$F$7+Stand!G117*Inittialize!$F$8+Stand!G118*Inittialize!$F$9+Stand!G119*Inittialize!$F$10+Stand!G120*Inittialize!$F$11+Stand!G121*Inittialize!$F$12+Stand!G144*Inittialize!$F$3)*2</f>
        <v>-1.1301699967576586</v>
      </c>
      <c r="H111">
        <f>SUM(Stand!H113*Inittialize!$F$4+Stand!H114*Inittialize!$F$5+Stand!H115*Inittialize!$F$6+Stand!H116*Inittialize!$F$7+Stand!H117*Inittialize!$F$8+Stand!H118*Inittialize!$F$9+Stand!H119*Inittialize!$F$10+Stand!H120*Inittialize!$F$11+Stand!H121*Inittialize!$F$12+Stand!H144*Inittialize!$F$3)*2</f>
        <v>-1.0711314877268561</v>
      </c>
      <c r="I111">
        <f>SUM(Stand!I113*Inittialize!$F$4+Stand!I114*Inittialize!$F$5+Stand!I115*Inittialize!$F$6+Stand!I116*Inittialize!$F$7+Stand!I117*Inittialize!$F$8+Stand!I118*Inittialize!$F$9+Stand!I119*Inittialize!$F$10+Stand!I120*Inittialize!$F$11+Stand!I121*Inittialize!$F$12+Stand!I144*Inittialize!$F$3)*2</f>
        <v>-1.1307914342973484</v>
      </c>
      <c r="J111">
        <f>SUM(Stand!J113*Inittialize!$F$4+Stand!J114*Inittialize!$F$5+Stand!J115*Inittialize!$F$6+Stand!J116*Inittialize!$F$7+Stand!J117*Inittialize!$F$8+Stand!J118*Inittialize!$F$9+Stand!J119*Inittialize!$F$10+Stand!J120*Inittialize!$F$11+Stand!J121*Inittialize!$F$12+Stand!J144*Inittialize!$F$3)*2</f>
        <v>-1.3036878428414618</v>
      </c>
      <c r="K111">
        <f>SUM(Stand!K113*Inittialize!$F$4+Stand!K114*Inittialize!$F$5+Stand!K115*Inittialize!$F$6+Stand!K116*Inittialize!$F$7+Stand!K117*Inittialize!$F$8+Stand!K118*Inittialize!$F$9+Stand!K119*Inittialize!$F$10+Stand!K120*Inittialize!$F$11+Stand!K121*Inittialize!$F$12+Stand!K144*Inittialize!$F$3)*2</f>
        <v>-1.3700753756459298</v>
      </c>
    </row>
    <row r="112" spans="1:11" x14ac:dyDescent="0.25">
      <c r="A112">
        <v>9</v>
      </c>
      <c r="B112">
        <f>SUM(Stand!B114*Inittialize!$F$4+Stand!B115*Inittialize!$F$5+Stand!B116*Inittialize!$F$6+Stand!B117*Inittialize!$F$7+Stand!B118*Inittialize!$F$8+Stand!B119*Inittialize!$F$9+Stand!B120*Inittialize!$F$10+Stand!B121*Inittialize!$F$11+Stand!B122*Inittialize!$F$12+Stand!B145*Inittialize!$F$3)*2</f>
        <v>-1.2500799341600377</v>
      </c>
      <c r="C112">
        <f>SUM(Stand!C114*Inittialize!$F$4+Stand!C115*Inittialize!$F$5+Stand!C116*Inittialize!$F$6+Stand!C117*Inittialize!$F$7+Stand!C118*Inittialize!$F$8+Stand!C119*Inittialize!$F$9+Stand!C120*Inittialize!$F$10+Stand!C121*Inittialize!$F$11+Stand!C122*Inittialize!$F$12+Stand!C145*Inittialize!$F$3)*2</f>
        <v>-1.0294887513365665</v>
      </c>
      <c r="D112">
        <f>SUM(Stand!D114*Inittialize!$F$4+Stand!D115*Inittialize!$F$5+Stand!D116*Inittialize!$F$6+Stand!D117*Inittialize!$F$7+Stand!D118*Inittialize!$F$8+Stand!D119*Inittialize!$F$9+Stand!D120*Inittialize!$F$10+Stand!D121*Inittialize!$F$11+Stand!D122*Inittialize!$F$12+Stand!D145*Inittialize!$F$3)*2</f>
        <v>-1.0205935634387413</v>
      </c>
      <c r="E112">
        <f>SUM(Stand!E114*Inittialize!$F$4+Stand!E115*Inittialize!$F$5+Stand!E116*Inittialize!$F$6+Stand!E117*Inittialize!$F$7+Stand!E118*Inittialize!$F$8+Stand!E119*Inittialize!$F$9+Stand!E120*Inittialize!$F$10+Stand!E121*Inittialize!$F$11+Stand!E122*Inittialize!$F$12+Stand!E145*Inittialize!$F$3)*2</f>
        <v>-1.0113220206464297</v>
      </c>
      <c r="F112">
        <f>SUM(Stand!F114*Inittialize!$F$4+Stand!F115*Inittialize!$F$5+Stand!F116*Inittialize!$F$6+Stand!F117*Inittialize!$F$7+Stand!F118*Inittialize!$F$8+Stand!F119*Inittialize!$F$9+Stand!F120*Inittialize!$F$10+Stand!F121*Inittialize!$F$11+Stand!F122*Inittialize!$F$12+Stand!F145*Inittialize!$F$3)*2</f>
        <v>-1.0033241634726571</v>
      </c>
      <c r="G112">
        <f>SUM(Stand!G114*Inittialize!$F$4+Stand!G115*Inittialize!$F$5+Stand!G116*Inittialize!$F$6+Stand!G117*Inittialize!$F$7+Stand!G118*Inittialize!$F$8+Stand!G119*Inittialize!$F$9+Stand!G120*Inittialize!$F$10+Stand!G121*Inittialize!$F$11+Stand!G122*Inittialize!$F$12+Stand!G145*Inittialize!$F$3)*2</f>
        <v>-0.97485808847527222</v>
      </c>
      <c r="H112">
        <f>SUM(Stand!H114*Inittialize!$F$4+Stand!H115*Inittialize!$F$5+Stand!H116*Inittialize!$F$6+Stand!H117*Inittialize!$F$7+Stand!H118*Inittialize!$F$8+Stand!H119*Inittialize!$F$9+Stand!H120*Inittialize!$F$10+Stand!H121*Inittialize!$F$11+Stand!H122*Inittialize!$F$12+Stand!H145*Inittialize!$F$3)*2</f>
        <v>-0.92502482380032691</v>
      </c>
      <c r="I112">
        <f>SUM(Stand!I114*Inittialize!$F$4+Stand!I115*Inittialize!$F$5+Stand!I116*Inittialize!$F$6+Stand!I117*Inittialize!$F$7+Stand!I118*Inittialize!$F$8+Stand!I119*Inittialize!$F$9+Stand!I120*Inittialize!$F$10+Stand!I121*Inittialize!$F$11+Stand!I122*Inittialize!$F$12+Stand!I145*Inittialize!$F$3)*2</f>
        <v>-0.96091518661830577</v>
      </c>
      <c r="J112">
        <f>SUM(Stand!J114*Inittialize!$F$4+Stand!J115*Inittialize!$F$5+Stand!J116*Inittialize!$F$6+Stand!J117*Inittialize!$F$7+Stand!J118*Inittialize!$F$8+Stand!J119*Inittialize!$F$9+Stand!J120*Inittialize!$F$10+Stand!J121*Inittialize!$F$11+Stand!J122*Inittialize!$F$12+Stand!J145*Inittialize!$F$3)*2</f>
        <v>-1.0299399818730135</v>
      </c>
      <c r="K112">
        <f>SUM(Stand!K114*Inittialize!$F$4+Stand!K115*Inittialize!$F$5+Stand!K116*Inittialize!$F$6+Stand!K117*Inittialize!$F$7+Stand!K118*Inittialize!$F$8+Stand!K119*Inittialize!$F$9+Stand!K120*Inittialize!$F$10+Stand!K121*Inittialize!$F$11+Stand!K122*Inittialize!$F$12+Stand!K145*Inittialize!$F$3)*2</f>
        <v>-1.2145769755801561</v>
      </c>
    </row>
    <row r="113" spans="1:11" x14ac:dyDescent="0.25">
      <c r="A113">
        <v>10</v>
      </c>
      <c r="B113">
        <f>SUM(Stand!B115*Inittialize!$F$4+Stand!B116*Inittialize!$F$5+Stand!B117*Inittialize!$F$6+Stand!B118*Inittialize!$F$7+Stand!B119*Inittialize!$F$8+Stand!B120*Inittialize!$F$9+Stand!B121*Inittialize!$F$10+Stand!B122*Inittialize!$F$11+Stand!B123*Inittialize!$F$12+Stand!B146*Inittialize!$F$3)*2</f>
        <v>-1.0774393281677082</v>
      </c>
      <c r="C113">
        <f>SUM(Stand!C115*Inittialize!$F$4+Stand!C116*Inittialize!$F$5+Stand!C117*Inittialize!$F$6+Stand!C118*Inittialize!$F$7+Stand!C119*Inittialize!$F$8+Stand!C120*Inittialize!$F$9+Stand!C121*Inittialize!$F$10+Stand!C122*Inittialize!$F$11+Stand!C123*Inittialize!$F$12+Stand!C146*Inittialize!$F$3)*2</f>
        <v>-0.85103178353717812</v>
      </c>
      <c r="D113">
        <f>SUM(Stand!D115*Inittialize!$F$4+Stand!D116*Inittialize!$F$5+Stand!D117*Inittialize!$F$6+Stand!D118*Inittialize!$F$7+Stand!D119*Inittialize!$F$8+Stand!D120*Inittialize!$F$9+Stand!D121*Inittialize!$F$10+Stand!D122*Inittialize!$F$11+Stand!D123*Inittialize!$F$12+Stand!D146*Inittialize!$F$3)*2</f>
        <v>-0.84384328890976379</v>
      </c>
      <c r="E113">
        <f>SUM(Stand!E115*Inittialize!$F$4+Stand!E116*Inittialize!$F$5+Stand!E117*Inittialize!$F$6+Stand!E118*Inittialize!$F$7+Stand!E119*Inittialize!$F$8+Stand!E120*Inittialize!$F$9+Stand!E121*Inittialize!$F$10+Stand!E122*Inittialize!$F$11+Stand!E123*Inittialize!$F$12+Stand!E146*Inittialize!$F$3)*2</f>
        <v>-0.83634589828741379</v>
      </c>
      <c r="F113">
        <f>SUM(Stand!F115*Inittialize!$F$4+Stand!F116*Inittialize!$F$5+Stand!F117*Inittialize!$F$6+Stand!F118*Inittialize!$F$7+Stand!F119*Inittialize!$F$8+Stand!F120*Inittialize!$F$9+Stand!F121*Inittialize!$F$10+Stand!F122*Inittialize!$F$11+Stand!F123*Inittialize!$F$12+Stand!F146*Inittialize!$F$3)*2</f>
        <v>-0.82988803869487504</v>
      </c>
      <c r="G113">
        <f>SUM(Stand!G115*Inittialize!$F$4+Stand!G116*Inittialize!$F$5+Stand!G117*Inittialize!$F$6+Stand!G118*Inittialize!$F$7+Stand!G119*Inittialize!$F$8+Stand!G120*Inittialize!$F$9+Stand!G121*Inittialize!$F$10+Stand!G122*Inittialize!$F$11+Stand!G123*Inittialize!$F$12+Stand!G146*Inittialize!$F$3)*2</f>
        <v>-0.80669875371777267</v>
      </c>
      <c r="H113">
        <f>SUM(Stand!H115*Inittialize!$F$4+Stand!H116*Inittialize!$F$5+Stand!H117*Inittialize!$F$6+Stand!H118*Inittialize!$F$7+Stand!H119*Inittialize!$F$8+Stand!H120*Inittialize!$F$9+Stand!H121*Inittialize!$F$10+Stand!H122*Inittialize!$F$11+Stand!H123*Inittialize!$F$12+Stand!H146*Inittialize!$F$3)*2</f>
        <v>-0.76752220540680138</v>
      </c>
      <c r="I113">
        <f>SUM(Stand!I115*Inittialize!$F$4+Stand!I116*Inittialize!$F$5+Stand!I117*Inittialize!$F$6+Stand!I118*Inittialize!$F$7+Stand!I119*Inittialize!$F$8+Stand!I120*Inittialize!$F$9+Stand!I121*Inittialize!$F$10+Stand!I122*Inittialize!$F$11+Stand!I123*Inittialize!$F$12+Stand!I146*Inittialize!$F$3)*2</f>
        <v>-0.80767276141362832</v>
      </c>
      <c r="J113">
        <f>SUM(Stand!J115*Inittialize!$F$4+Stand!J116*Inittialize!$F$5+Stand!J117*Inittialize!$F$6+Stand!J118*Inittialize!$F$7+Stand!J119*Inittialize!$F$8+Stand!J120*Inittialize!$F$9+Stand!J121*Inittialize!$F$10+Stand!J122*Inittialize!$F$11+Stand!J123*Inittialize!$F$12+Stand!J146*Inittialize!$F$3)*2</f>
        <v>-0.85334348220532463</v>
      </c>
      <c r="K113">
        <f>SUM(Stand!K115*Inittialize!$F$4+Stand!K116*Inittialize!$F$5+Stand!K117*Inittialize!$F$6+Stand!K118*Inittialize!$F$7+Stand!K119*Inittialize!$F$8+Stand!K120*Inittialize!$F$9+Stand!K121*Inittialize!$F$10+Stand!K122*Inittialize!$F$11+Stand!K123*Inittialize!$F$12+Stand!K146*Inittialize!$F$3)*2</f>
        <v>-0.93542749384818136</v>
      </c>
    </row>
    <row r="114" spans="1:11" x14ac:dyDescent="0.25">
      <c r="A114">
        <v>11</v>
      </c>
      <c r="B114">
        <f>SUM(Stand!B116*Inittialize!$F$4+Stand!B117*Inittialize!$F$5+Stand!B118*Inittialize!$F$6+Stand!B119*Inittialize!$F$7+Stand!B120*Inittialize!$F$8+Stand!B121*Inittialize!$F$9+Stand!B122*Inittialize!$F$10+Stand!B123*Inittialize!$F$11+Stand!B124*Inittialize!$F$12+Stand!B147*Inittialize!$F$3)*2</f>
        <v>-0.91950383464839502</v>
      </c>
      <c r="C114">
        <f>SUM(Stand!C116*Inittialize!$F$4+Stand!C117*Inittialize!$F$5+Stand!C118*Inittialize!$F$6+Stand!C119*Inittialize!$F$7+Stand!C120*Inittialize!$F$8+Stand!C121*Inittialize!$F$9+Stand!C122*Inittialize!$F$10+Stand!C123*Inittialize!$F$11+Stand!C124*Inittialize!$F$12+Stand!C147*Inittialize!$F$3)*2</f>
        <v>-0.79657325222673514</v>
      </c>
      <c r="D114">
        <f>SUM(Stand!D116*Inittialize!$F$4+Stand!D117*Inittialize!$F$5+Stand!D118*Inittialize!$F$6+Stand!D119*Inittialize!$F$7+Stand!D120*Inittialize!$F$8+Stand!D121*Inittialize!$F$9+Stand!D122*Inittialize!$F$10+Stand!D123*Inittialize!$F$11+Stand!D124*Inittialize!$F$12+Stand!D147*Inittialize!$F$3)*2</f>
        <v>-0.79090499227980193</v>
      </c>
      <c r="E114">
        <f>SUM(Stand!E116*Inittialize!$F$4+Stand!E117*Inittialize!$F$5+Stand!E118*Inittialize!$F$6+Stand!E119*Inittialize!$F$7+Stand!E120*Inittialize!$F$8+Stand!E121*Inittialize!$F$9+Stand!E122*Inittialize!$F$10+Stand!E123*Inittialize!$F$11+Stand!E124*Inittialize!$F$12+Stand!E147*Inittialize!$F$3)*2</f>
        <v>-0.78500772581014577</v>
      </c>
      <c r="F114">
        <f>SUM(Stand!F116*Inittialize!$F$4+Stand!F117*Inittialize!$F$5+Stand!F118*Inittialize!$F$6+Stand!F119*Inittialize!$F$7+Stand!F120*Inittialize!$F$8+Stand!F121*Inittialize!$F$9+Stand!F122*Inittialize!$F$10+Stand!F123*Inittialize!$F$11+Stand!F124*Inittialize!$F$12+Stand!F147*Inittialize!$F$3)*2</f>
        <v>-0.77992826635423507</v>
      </c>
      <c r="G114">
        <f>SUM(Stand!G116*Inittialize!$F$4+Stand!G117*Inittialize!$F$5+Stand!G118*Inittialize!$F$6+Stand!G119*Inittialize!$F$7+Stand!G120*Inittialize!$F$8+Stand!G121*Inittialize!$F$9+Stand!G122*Inittialize!$F$10+Stand!G123*Inittialize!$F$11+Stand!G124*Inittialize!$F$12+Stand!G147*Inittialize!$F$3)*2</f>
        <v>-0.76185417395280952</v>
      </c>
      <c r="H114">
        <f>SUM(Stand!H116*Inittialize!$F$4+Stand!H117*Inittialize!$F$5+Stand!H118*Inittialize!$F$6+Stand!H119*Inittialize!$F$7+Stand!H120*Inittialize!$F$8+Stand!H121*Inittialize!$F$9+Stand!H122*Inittialize!$F$10+Stand!H123*Inittialize!$F$11+Stand!H124*Inittialize!$F$12+Stand!H147*Inittialize!$F$3)*2</f>
        <v>-0.73333434200581205</v>
      </c>
      <c r="I114">
        <f>SUM(Stand!I116*Inittialize!$F$4+Stand!I117*Inittialize!$F$5+Stand!I118*Inittialize!$F$6+Stand!I119*Inittialize!$F$7+Stand!I120*Inittialize!$F$8+Stand!I121*Inittialize!$F$9+Stand!I122*Inittialize!$F$10+Stand!I123*Inittialize!$F$11+Stand!I124*Inittialize!$F$12+Stand!I147*Inittialize!$F$3)*2</f>
        <v>-0.7756443244216128</v>
      </c>
      <c r="J114">
        <f>SUM(Stand!J116*Inittialize!$F$4+Stand!J117*Inittialize!$F$5+Stand!J118*Inittialize!$F$6+Stand!J119*Inittialize!$F$7+Stand!J120*Inittialize!$F$8+Stand!J121*Inittialize!$F$9+Stand!J122*Inittialize!$F$10+Stand!J123*Inittialize!$F$11+Stand!J124*Inittialize!$F$12+Stand!J147*Inittialize!$F$3)*2</f>
        <v>-0.82527093888866809</v>
      </c>
      <c r="K114">
        <f>SUM(Stand!K116*Inittialize!$F$4+Stand!K117*Inittialize!$F$5+Stand!K118*Inittialize!$F$6+Stand!K119*Inittialize!$F$7+Stand!K120*Inittialize!$F$8+Stand!K121*Inittialize!$F$9+Stand!K122*Inittialize!$F$10+Stand!K123*Inittialize!$F$11+Stand!K124*Inittialize!$F$12+Stand!K147*Inittialize!$F$3)*2</f>
        <v>-0.88400087606851341</v>
      </c>
    </row>
    <row r="115" spans="1:11" x14ac:dyDescent="0.25">
      <c r="A115">
        <v>12</v>
      </c>
      <c r="B115">
        <f>SUM(Stand!B117*Inittialize!$F$4+Stand!B118*Inittialize!$F$5+Stand!B119*Inittialize!$F$6+Stand!B120*Inittialize!$F$7+Stand!B121*Inittialize!$F$8+Stand!B122*Inittialize!$F$9+Stand!B123*Inittialize!$F$10+Stand!B124*Inittialize!$F$11+Stand!B125*Inittialize!$F$12+Stand!B148*Inittialize!$F$3)*2</f>
        <v>-1.4136744618203487</v>
      </c>
      <c r="C115">
        <f>SUM(Stand!C117*Inittialize!$F$4+Stand!C118*Inittialize!$F$5+Stand!C119*Inittialize!$F$6+Stand!C120*Inittialize!$F$7+Stand!C121*Inittialize!$F$8+Stand!C122*Inittialize!$F$9+Stand!C123*Inittialize!$F$10+Stand!C124*Inittialize!$F$11+Stand!C125*Inittialize!$F$12+Stand!C148*Inittialize!$F$3)*2</f>
        <v>-1.2907438793986887</v>
      </c>
      <c r="D115">
        <f>SUM(Stand!D117*Inittialize!$F$4+Stand!D118*Inittialize!$F$5+Stand!D119*Inittialize!$F$6+Stand!D120*Inittialize!$F$7+Stand!D121*Inittialize!$F$8+Stand!D122*Inittialize!$F$9+Stand!D123*Inittialize!$F$10+Stand!D124*Inittialize!$F$11+Stand!D125*Inittialize!$F$12+Stand!D148*Inittialize!$F$3)*2</f>
        <v>-1.2850756194517556</v>
      </c>
      <c r="E115">
        <f>SUM(Stand!E117*Inittialize!$F$4+Stand!E118*Inittialize!$F$5+Stand!E119*Inittialize!$F$6+Stand!E120*Inittialize!$F$7+Stand!E121*Inittialize!$F$8+Stand!E122*Inittialize!$F$9+Stand!E123*Inittialize!$F$10+Stand!E124*Inittialize!$F$11+Stand!E125*Inittialize!$F$12+Stand!E148*Inittialize!$F$3)*2</f>
        <v>-1.2791783529820995</v>
      </c>
      <c r="F115">
        <f>SUM(Stand!F117*Inittialize!$F$4+Stand!F118*Inittialize!$F$5+Stand!F119*Inittialize!$F$6+Stand!F120*Inittialize!$F$7+Stand!F121*Inittialize!$F$8+Stand!F122*Inittialize!$F$9+Stand!F123*Inittialize!$F$10+Stand!F124*Inittialize!$F$11+Stand!F125*Inittialize!$F$12+Stand!F148*Inittialize!$F$3)*2</f>
        <v>-1.2740988935261888</v>
      </c>
      <c r="G115">
        <f>SUM(Stand!G117*Inittialize!$F$4+Stand!G118*Inittialize!$F$5+Stand!G119*Inittialize!$F$6+Stand!G120*Inittialize!$F$7+Stand!G121*Inittialize!$F$8+Stand!G122*Inittialize!$F$9+Stand!G123*Inittialize!$F$10+Stand!G124*Inittialize!$F$11+Stand!G125*Inittialize!$F$12+Stand!G148*Inittialize!$F$3)*2</f>
        <v>-1.2560248011247632</v>
      </c>
      <c r="H115">
        <f>SUM(Stand!H117*Inittialize!$F$4+Stand!H118*Inittialize!$F$5+Stand!H119*Inittialize!$F$6+Stand!H120*Inittialize!$F$7+Stand!H121*Inittialize!$F$8+Stand!H122*Inittialize!$F$9+Stand!H123*Inittialize!$F$10+Stand!H124*Inittialize!$F$11+Stand!H125*Inittialize!$F$12+Stand!H148*Inittialize!$F$3)*2</f>
        <v>-1.2275049691777657</v>
      </c>
      <c r="I115">
        <f>SUM(Stand!I117*Inittialize!$F$4+Stand!I118*Inittialize!$F$5+Stand!I119*Inittialize!$F$6+Stand!I120*Inittialize!$F$7+Stand!I121*Inittialize!$F$8+Stand!I122*Inittialize!$F$9+Stand!I123*Inittialize!$F$10+Stand!I124*Inittialize!$F$11+Stand!I125*Inittialize!$F$12+Stand!I148*Inittialize!$F$3)*2</f>
        <v>-1.2698149515935666</v>
      </c>
      <c r="J115">
        <f>SUM(Stand!J117*Inittialize!$F$4+Stand!J118*Inittialize!$F$5+Stand!J119*Inittialize!$F$6+Stand!J120*Inittialize!$F$7+Stand!J121*Inittialize!$F$8+Stand!J122*Inittialize!$F$9+Stand!J123*Inittialize!$F$10+Stand!J124*Inittialize!$F$11+Stand!J125*Inittialize!$F$12+Stand!J148*Inittialize!$F$3)*2</f>
        <v>-1.3194415660606218</v>
      </c>
      <c r="K115">
        <f>SUM(Stand!K117*Inittialize!$F$4+Stand!K118*Inittialize!$F$5+Stand!K119*Inittialize!$F$6+Stand!K120*Inittialize!$F$7+Stand!K121*Inittialize!$F$8+Stand!K122*Inittialize!$F$9+Stand!K123*Inittialize!$F$10+Stand!K124*Inittialize!$F$11+Stand!K125*Inittialize!$F$12+Stand!K148*Inittialize!$F$3)*2</f>
        <v>-1.3781715032404673</v>
      </c>
    </row>
    <row r="116" spans="1:11" x14ac:dyDescent="0.25">
      <c r="A116">
        <v>13</v>
      </c>
      <c r="B116">
        <f>SUM(Stand!B118*Inittialize!$F$4+Stand!B119*Inittialize!$F$5+Stand!B120*Inittialize!$F$6+Stand!B121*Inittialize!$F$7+Stand!B122*Inittialize!$F$8+Stand!B123*Inittialize!$F$9+Stand!B124*Inittialize!$F$10+Stand!B125*Inittialize!$F$11+Stand!B126*Inittialize!$F$12+Stand!B149*Inittialize!$F$3)*2</f>
        <v>-1.446306627453841</v>
      </c>
      <c r="C116">
        <f>SUM(Stand!C118*Inittialize!$F$4+Stand!C119*Inittialize!$F$5+Stand!C120*Inittialize!$F$6+Stand!C121*Inittialize!$F$7+Stand!C122*Inittialize!$F$8+Stand!C123*Inittialize!$F$9+Stand!C124*Inittialize!$F$10+Stand!C125*Inittialize!$F$11+Stand!C126*Inittialize!$F$12+Stand!C149*Inittialize!$F$3)*2</f>
        <v>-1.323376045032181</v>
      </c>
      <c r="D116">
        <f>SUM(Stand!D118*Inittialize!$F$4+Stand!D119*Inittialize!$F$5+Stand!D120*Inittialize!$F$6+Stand!D121*Inittialize!$F$7+Stand!D122*Inittialize!$F$8+Stand!D123*Inittialize!$F$9+Stand!D124*Inittialize!$F$10+Stand!D125*Inittialize!$F$11+Stand!D126*Inittialize!$F$12+Stand!D149*Inittialize!$F$3)*2</f>
        <v>-1.3177077850852479</v>
      </c>
      <c r="E116">
        <f>SUM(Stand!E118*Inittialize!$F$4+Stand!E119*Inittialize!$F$5+Stand!E120*Inittialize!$F$6+Stand!E121*Inittialize!$F$7+Stand!E122*Inittialize!$F$8+Stand!E123*Inittialize!$F$9+Stand!E124*Inittialize!$F$10+Stand!E125*Inittialize!$F$11+Stand!E126*Inittialize!$F$12+Stand!E149*Inittialize!$F$3)*2</f>
        <v>-1.3118105186155917</v>
      </c>
      <c r="F116">
        <f>SUM(Stand!F118*Inittialize!$F$4+Stand!F119*Inittialize!$F$5+Stand!F120*Inittialize!$F$6+Stand!F121*Inittialize!$F$7+Stand!F122*Inittialize!$F$8+Stand!F123*Inittialize!$F$9+Stand!F124*Inittialize!$F$10+Stand!F125*Inittialize!$F$11+Stand!F126*Inittialize!$F$12+Stand!F149*Inittialize!$F$3)*2</f>
        <v>-1.306731059159681</v>
      </c>
      <c r="G116">
        <f>SUM(Stand!G118*Inittialize!$F$4+Stand!G119*Inittialize!$F$5+Stand!G120*Inittialize!$F$6+Stand!G121*Inittialize!$F$7+Stand!G122*Inittialize!$F$8+Stand!G123*Inittialize!$F$9+Stand!G124*Inittialize!$F$10+Stand!G125*Inittialize!$F$11+Stand!G126*Inittialize!$F$12+Stand!G149*Inittialize!$F$3)*2</f>
        <v>-1.2886569667582555</v>
      </c>
      <c r="H116">
        <f>SUM(Stand!H118*Inittialize!$F$4+Stand!H119*Inittialize!$F$5+Stand!H120*Inittialize!$F$6+Stand!H121*Inittialize!$F$7+Stand!H122*Inittialize!$F$8+Stand!H123*Inittialize!$F$9+Stand!H124*Inittialize!$F$10+Stand!H125*Inittialize!$F$11+Stand!H126*Inittialize!$F$12+Stand!H149*Inittialize!$F$3)*2</f>
        <v>-1.260137134811258</v>
      </c>
      <c r="I116">
        <f>SUM(Stand!I118*Inittialize!$F$4+Stand!I119*Inittialize!$F$5+Stand!I120*Inittialize!$F$6+Stand!I121*Inittialize!$F$7+Stand!I122*Inittialize!$F$8+Stand!I123*Inittialize!$F$9+Stand!I124*Inittialize!$F$10+Stand!I125*Inittialize!$F$11+Stand!I126*Inittialize!$F$12+Stand!I149*Inittialize!$F$3)*2</f>
        <v>-1.3024471172270586</v>
      </c>
      <c r="J116">
        <f>SUM(Stand!J118*Inittialize!$F$4+Stand!J119*Inittialize!$F$5+Stand!J120*Inittialize!$F$6+Stand!J121*Inittialize!$F$7+Stand!J122*Inittialize!$F$8+Stand!J123*Inittialize!$F$9+Stand!J124*Inittialize!$F$10+Stand!J125*Inittialize!$F$11+Stand!J126*Inittialize!$F$12+Stand!J149*Inittialize!$F$3)*2</f>
        <v>-1.352073731694114</v>
      </c>
      <c r="K116">
        <f>SUM(Stand!K118*Inittialize!$F$4+Stand!K119*Inittialize!$F$5+Stand!K120*Inittialize!$F$6+Stand!K121*Inittialize!$F$7+Stand!K122*Inittialize!$F$8+Stand!K123*Inittialize!$F$9+Stand!K124*Inittialize!$F$10+Stand!K125*Inittialize!$F$11+Stand!K126*Inittialize!$F$12+Stand!K149*Inittialize!$F$3)*2</f>
        <v>-1.4108036688739594</v>
      </c>
    </row>
    <row r="117" spans="1:11" x14ac:dyDescent="0.25">
      <c r="A117">
        <v>14</v>
      </c>
      <c r="B117">
        <f>SUM(Stand!B119*Inittialize!$F$4+Stand!B120*Inittialize!$F$5+Stand!B121*Inittialize!$F$6+Stand!B122*Inittialize!$F$7+Stand!B123*Inittialize!$F$8+Stand!B124*Inittialize!$F$9+Stand!B125*Inittialize!$F$10+Stand!B126*Inittialize!$F$11+Stand!B127*Inittialize!$F$12+Stand!B150*Inittialize!$F$3)*2</f>
        <v>-1.4789387930873332</v>
      </c>
      <c r="C117">
        <f>SUM(Stand!C119*Inittialize!$F$4+Stand!C120*Inittialize!$F$5+Stand!C121*Inittialize!$F$6+Stand!C122*Inittialize!$F$7+Stand!C123*Inittialize!$F$8+Stand!C124*Inittialize!$F$9+Stand!C125*Inittialize!$F$10+Stand!C126*Inittialize!$F$11+Stand!C127*Inittialize!$F$12+Stand!C150*Inittialize!$F$3)*2</f>
        <v>-1.3560082106656732</v>
      </c>
      <c r="D117">
        <f>SUM(Stand!D119*Inittialize!$F$4+Stand!D120*Inittialize!$F$5+Stand!D121*Inittialize!$F$6+Stand!D122*Inittialize!$F$7+Stand!D123*Inittialize!$F$8+Stand!D124*Inittialize!$F$9+Stand!D125*Inittialize!$F$10+Stand!D126*Inittialize!$F$11+Stand!D127*Inittialize!$F$12+Stand!D150*Inittialize!$F$3)*2</f>
        <v>-1.3503399507187399</v>
      </c>
      <c r="E117">
        <f>SUM(Stand!E119*Inittialize!$F$4+Stand!E120*Inittialize!$F$5+Stand!E121*Inittialize!$F$6+Stand!E122*Inittialize!$F$7+Stand!E123*Inittialize!$F$8+Stand!E124*Inittialize!$F$9+Stand!E125*Inittialize!$F$10+Stand!E126*Inittialize!$F$11+Stand!E127*Inittialize!$F$12+Stand!E150*Inittialize!$F$3)*2</f>
        <v>-1.344442684249084</v>
      </c>
      <c r="F117">
        <f>SUM(Stand!F119*Inittialize!$F$4+Stand!F120*Inittialize!$F$5+Stand!F121*Inittialize!$F$6+Stand!F122*Inittialize!$F$7+Stand!F123*Inittialize!$F$8+Stand!F124*Inittialize!$F$9+Stand!F125*Inittialize!$F$10+Stand!F126*Inittialize!$F$11+Stand!F127*Inittialize!$F$12+Stand!F150*Inittialize!$F$3)*2</f>
        <v>-1.3393632247931733</v>
      </c>
      <c r="G117">
        <f>SUM(Stand!G119*Inittialize!$F$4+Stand!G120*Inittialize!$F$5+Stand!G121*Inittialize!$F$6+Stand!G122*Inittialize!$F$7+Stand!G123*Inittialize!$F$8+Stand!G124*Inittialize!$F$9+Stand!G125*Inittialize!$F$10+Stand!G126*Inittialize!$F$11+Stand!G127*Inittialize!$F$12+Stand!G150*Inittialize!$F$3)*2</f>
        <v>-1.3212891323917475</v>
      </c>
      <c r="H117">
        <f>SUM(Stand!H119*Inittialize!$F$4+Stand!H120*Inittialize!$F$5+Stand!H121*Inittialize!$F$6+Stand!H122*Inittialize!$F$7+Stand!H123*Inittialize!$F$8+Stand!H124*Inittialize!$F$9+Stand!H125*Inittialize!$F$10+Stand!H126*Inittialize!$F$11+Stand!H127*Inittialize!$F$12+Stand!H150*Inittialize!$F$3)*2</f>
        <v>-1.29276930044475</v>
      </c>
      <c r="I117">
        <f>SUM(Stand!I119*Inittialize!$F$4+Stand!I120*Inittialize!$F$5+Stand!I121*Inittialize!$F$6+Stand!I122*Inittialize!$F$7+Stand!I123*Inittialize!$F$8+Stand!I124*Inittialize!$F$9+Stand!I125*Inittialize!$F$10+Stand!I126*Inittialize!$F$11+Stand!I127*Inittialize!$F$12+Stand!I150*Inittialize!$F$3)*2</f>
        <v>-1.3350792828605509</v>
      </c>
      <c r="J117">
        <f>SUM(Stand!J119*Inittialize!$F$4+Stand!J120*Inittialize!$F$5+Stand!J121*Inittialize!$F$6+Stand!J122*Inittialize!$F$7+Stand!J123*Inittialize!$F$8+Stand!J124*Inittialize!$F$9+Stand!J125*Inittialize!$F$10+Stand!J126*Inittialize!$F$11+Stand!J127*Inittialize!$F$12+Stand!J150*Inittialize!$F$3)*2</f>
        <v>-1.3847058973276061</v>
      </c>
      <c r="K117">
        <f>SUM(Stand!K119*Inittialize!$F$4+Stand!K120*Inittialize!$F$5+Stand!K121*Inittialize!$F$6+Stand!K122*Inittialize!$F$7+Stand!K123*Inittialize!$F$8+Stand!K124*Inittialize!$F$9+Stand!K125*Inittialize!$F$10+Stand!K126*Inittialize!$F$11+Stand!K127*Inittialize!$F$12+Stand!K150*Inittialize!$F$3)*2</f>
        <v>-1.4434358345074514</v>
      </c>
    </row>
    <row r="118" spans="1:11" x14ac:dyDescent="0.25">
      <c r="A118">
        <v>15</v>
      </c>
      <c r="B118">
        <f>SUM(Stand!B120*Inittialize!$F$4+Stand!B121*Inittialize!$F$5+Stand!B122*Inittialize!$F$6+Stand!B123*Inittialize!$F$7+Stand!B124*Inittialize!$F$8+Stand!B125*Inittialize!$F$9+Stand!B126*Inittialize!$F$10+Stand!B127*Inittialize!$F$11+Stand!B128*Inittialize!$F$12+Stand!B151*Inittialize!$F$3)*2</f>
        <v>-1.5115709587208255</v>
      </c>
      <c r="C118">
        <f>SUM(Stand!C120*Inittialize!$F$4+Stand!C121*Inittialize!$F$5+Stand!C122*Inittialize!$F$6+Stand!C123*Inittialize!$F$7+Stand!C124*Inittialize!$F$8+Stand!C125*Inittialize!$F$9+Stand!C126*Inittialize!$F$10+Stand!C127*Inittialize!$F$11+Stand!C128*Inittialize!$F$12+Stand!C151*Inittialize!$F$3)*2</f>
        <v>-1.3886403762991655</v>
      </c>
      <c r="D118">
        <f>SUM(Stand!D120*Inittialize!$F$4+Stand!D121*Inittialize!$F$5+Stand!D122*Inittialize!$F$6+Stand!D123*Inittialize!$F$7+Stand!D124*Inittialize!$F$8+Stand!D125*Inittialize!$F$9+Stand!D126*Inittialize!$F$10+Stand!D127*Inittialize!$F$11+Stand!D128*Inittialize!$F$12+Stand!D151*Inittialize!$F$3)*2</f>
        <v>-1.3829721163522322</v>
      </c>
      <c r="E118">
        <f>SUM(Stand!E120*Inittialize!$F$4+Stand!E121*Inittialize!$F$5+Stand!E122*Inittialize!$F$6+Stand!E123*Inittialize!$F$7+Stand!E124*Inittialize!$F$8+Stand!E125*Inittialize!$F$9+Stand!E126*Inittialize!$F$10+Stand!E127*Inittialize!$F$11+Stand!E128*Inittialize!$F$12+Stand!E151*Inittialize!$F$3)*2</f>
        <v>-1.377074849882576</v>
      </c>
      <c r="F118">
        <f>SUM(Stand!F120*Inittialize!$F$4+Stand!F121*Inittialize!$F$5+Stand!F122*Inittialize!$F$6+Stand!F123*Inittialize!$F$7+Stand!F124*Inittialize!$F$8+Stand!F125*Inittialize!$F$9+Stand!F126*Inittialize!$F$10+Stand!F127*Inittialize!$F$11+Stand!F128*Inittialize!$F$12+Stand!F151*Inittialize!$F$3)*2</f>
        <v>-1.3719953904266653</v>
      </c>
      <c r="G118">
        <f>SUM(Stand!G120*Inittialize!$F$4+Stand!G121*Inittialize!$F$5+Stand!G122*Inittialize!$F$6+Stand!G123*Inittialize!$F$7+Stand!G124*Inittialize!$F$8+Stand!G125*Inittialize!$F$9+Stand!G126*Inittialize!$F$10+Stand!G127*Inittialize!$F$11+Stand!G128*Inittialize!$F$12+Stand!G151*Inittialize!$F$3)*2</f>
        <v>-1.3539212980252398</v>
      </c>
      <c r="H118">
        <f>SUM(Stand!H120*Inittialize!$F$4+Stand!H121*Inittialize!$F$5+Stand!H122*Inittialize!$F$6+Stand!H123*Inittialize!$F$7+Stand!H124*Inittialize!$F$8+Stand!H125*Inittialize!$F$9+Stand!H126*Inittialize!$F$10+Stand!H127*Inittialize!$F$11+Stand!H128*Inittialize!$F$12+Stand!H151*Inittialize!$F$3)*2</f>
        <v>-1.3254014660782423</v>
      </c>
      <c r="I118">
        <f>SUM(Stand!I120*Inittialize!$F$4+Stand!I121*Inittialize!$F$5+Stand!I122*Inittialize!$F$6+Stand!I123*Inittialize!$F$7+Stand!I124*Inittialize!$F$8+Stand!I125*Inittialize!$F$9+Stand!I126*Inittialize!$F$10+Stand!I127*Inittialize!$F$11+Stand!I128*Inittialize!$F$12+Stand!I151*Inittialize!$F$3)*2</f>
        <v>-1.3677114484940429</v>
      </c>
      <c r="J118">
        <f>SUM(Stand!J120*Inittialize!$F$4+Stand!J121*Inittialize!$F$5+Stand!J122*Inittialize!$F$6+Stand!J123*Inittialize!$F$7+Stand!J124*Inittialize!$F$8+Stand!J125*Inittialize!$F$9+Stand!J126*Inittialize!$F$10+Stand!J127*Inittialize!$F$11+Stand!J128*Inittialize!$F$12+Stand!J151*Inittialize!$F$3)*2</f>
        <v>-1.4173380629610983</v>
      </c>
      <c r="K118">
        <f>SUM(Stand!K120*Inittialize!$F$4+Stand!K121*Inittialize!$F$5+Stand!K122*Inittialize!$F$6+Stand!K123*Inittialize!$F$7+Stand!K124*Inittialize!$F$8+Stand!K125*Inittialize!$F$9+Stand!K126*Inittialize!$F$10+Stand!K127*Inittialize!$F$11+Stand!K128*Inittialize!$F$12+Stand!K151*Inittialize!$F$3)*2</f>
        <v>-1.4760680001409436</v>
      </c>
    </row>
    <row r="119" spans="1:11" x14ac:dyDescent="0.25">
      <c r="A119">
        <v>16</v>
      </c>
      <c r="B119">
        <f>SUM(Stand!B121*Inittialize!$F$4+Stand!B122*Inittialize!$F$5+Stand!B123*Inittialize!$F$6+Stand!B124*Inittialize!$F$7+Stand!B125*Inittialize!$F$8+Stand!B126*Inittialize!$F$9+Stand!B127*Inittialize!$F$10+Stand!B128*Inittialize!$F$11+Stand!B129*Inittialize!$F$12+Stand!B152*Inittialize!$F$3)*2</f>
        <v>-1.5442031243543175</v>
      </c>
      <c r="C119">
        <f>SUM(Stand!C121*Inittialize!$F$4+Stand!C122*Inittialize!$F$5+Stand!C123*Inittialize!$F$6+Stand!C124*Inittialize!$F$7+Stand!C125*Inittialize!$F$8+Stand!C126*Inittialize!$F$9+Stand!C127*Inittialize!$F$10+Stand!C128*Inittialize!$F$11+Stand!C129*Inittialize!$F$12+Stand!C152*Inittialize!$F$3)*2</f>
        <v>-1.4212725419326575</v>
      </c>
      <c r="D119">
        <f>SUM(Stand!D121*Inittialize!$F$4+Stand!D122*Inittialize!$F$5+Stand!D123*Inittialize!$F$6+Stand!D124*Inittialize!$F$7+Stand!D125*Inittialize!$F$8+Stand!D126*Inittialize!$F$9+Stand!D127*Inittialize!$F$10+Stand!D128*Inittialize!$F$11+Stand!D129*Inittialize!$F$12+Stand!D152*Inittialize!$F$3)*2</f>
        <v>-1.4156042819857244</v>
      </c>
      <c r="E119">
        <f>SUM(Stand!E121*Inittialize!$F$4+Stand!E122*Inittialize!$F$5+Stand!E123*Inittialize!$F$6+Stand!E124*Inittialize!$F$7+Stand!E125*Inittialize!$F$8+Stand!E126*Inittialize!$F$9+Stand!E127*Inittialize!$F$10+Stand!E128*Inittialize!$F$11+Stand!E129*Inittialize!$F$12+Stand!E152*Inittialize!$F$3)*2</f>
        <v>-1.4097070155160685</v>
      </c>
      <c r="F119">
        <f>SUM(Stand!F121*Inittialize!$F$4+Stand!F122*Inittialize!$F$5+Stand!F123*Inittialize!$F$6+Stand!F124*Inittialize!$F$7+Stand!F125*Inittialize!$F$8+Stand!F126*Inittialize!$F$9+Stand!F127*Inittialize!$F$10+Stand!F128*Inittialize!$F$11+Stand!F129*Inittialize!$F$12+Stand!F152*Inittialize!$F$3)*2</f>
        <v>-1.4046275560601575</v>
      </c>
      <c r="G119">
        <f>SUM(Stand!G121*Inittialize!$F$4+Stand!G122*Inittialize!$F$5+Stand!G123*Inittialize!$F$6+Stand!G124*Inittialize!$F$7+Stand!G125*Inittialize!$F$8+Stand!G126*Inittialize!$F$9+Stand!G127*Inittialize!$F$10+Stand!G128*Inittialize!$F$11+Stand!G129*Inittialize!$F$12+Stand!G152*Inittialize!$F$3)*2</f>
        <v>-1.3865534636587318</v>
      </c>
      <c r="H119">
        <f>SUM(Stand!H121*Inittialize!$F$4+Stand!H122*Inittialize!$F$5+Stand!H123*Inittialize!$F$6+Stand!H124*Inittialize!$F$7+Stand!H125*Inittialize!$F$8+Stand!H126*Inittialize!$F$9+Stand!H127*Inittialize!$F$10+Stand!H128*Inittialize!$F$11+Stand!H129*Inittialize!$F$12+Stand!H152*Inittialize!$F$3)*2</f>
        <v>-1.3580336317117345</v>
      </c>
      <c r="I119">
        <f>SUM(Stand!I121*Inittialize!$F$4+Stand!I122*Inittialize!$F$5+Stand!I123*Inittialize!$F$6+Stand!I124*Inittialize!$F$7+Stand!I125*Inittialize!$F$8+Stand!I126*Inittialize!$F$9+Stand!I127*Inittialize!$F$10+Stand!I128*Inittialize!$F$11+Stand!I129*Inittialize!$F$12+Stand!I152*Inittialize!$F$3)*2</f>
        <v>-1.4003436141275354</v>
      </c>
      <c r="J119">
        <f>SUM(Stand!J121*Inittialize!$F$4+Stand!J122*Inittialize!$F$5+Stand!J123*Inittialize!$F$6+Stand!J124*Inittialize!$F$7+Stand!J125*Inittialize!$F$8+Stand!J126*Inittialize!$F$9+Stand!J127*Inittialize!$F$10+Stand!J128*Inittialize!$F$11+Stand!J129*Inittialize!$F$12+Stand!J152*Inittialize!$F$3)*2</f>
        <v>-1.4499702285945903</v>
      </c>
      <c r="K119">
        <f>SUM(Stand!K121*Inittialize!$F$4+Stand!K122*Inittialize!$F$5+Stand!K123*Inittialize!$F$6+Stand!K124*Inittialize!$F$7+Stand!K125*Inittialize!$F$8+Stand!K126*Inittialize!$F$9+Stand!K127*Inittialize!$F$10+Stand!K128*Inittialize!$F$11+Stand!K129*Inittialize!$F$12+Stand!K152*Inittialize!$F$3)*2</f>
        <v>-1.5087001657744359</v>
      </c>
    </row>
    <row r="120" spans="1:11" x14ac:dyDescent="0.25">
      <c r="A120">
        <v>17</v>
      </c>
      <c r="B120">
        <f>SUM(Stand!B122*Inittialize!$F$4+Stand!B123*Inittialize!$F$5+Stand!B124*Inittialize!$F$6+Stand!B125*Inittialize!$F$7+Stand!B126*Inittialize!$F$8+Stand!B127*Inittialize!$F$9+Stand!B128*Inittialize!$F$10+Stand!B129*Inittialize!$F$11+Stand!B130*Inittialize!$F$12+Stand!B153*Inittialize!$F$3)*2</f>
        <v>-1.5939774959143658</v>
      </c>
      <c r="C120">
        <f>SUM(Stand!C122*Inittialize!$F$4+Stand!C123*Inittialize!$F$5+Stand!C124*Inittialize!$F$6+Stand!C125*Inittialize!$F$7+Stand!C126*Inittialize!$F$8+Stand!C127*Inittialize!$F$9+Stand!C128*Inittialize!$F$10+Stand!C129*Inittialize!$F$11+Stand!C130*Inittialize!$F$12+Stand!C153*Inittialize!$F$3)*2</f>
        <v>-1.4971828920746726</v>
      </c>
      <c r="D120">
        <f>SUM(Stand!D122*Inittialize!$F$4+Stand!D123*Inittialize!$F$5+Stand!D124*Inittialize!$F$6+Stand!D125*Inittialize!$F$7+Stand!D126*Inittialize!$F$8+Stand!D127*Inittialize!$F$9+Stand!D128*Inittialize!$F$10+Stand!D129*Inittialize!$F$11+Stand!D130*Inittialize!$F$12+Stand!D153*Inittialize!$F$3)*2</f>
        <v>-1.4938979547846909</v>
      </c>
      <c r="E120">
        <f>SUM(Stand!E122*Inittialize!$F$4+Stand!E123*Inittialize!$F$5+Stand!E124*Inittialize!$F$6+Stand!E125*Inittialize!$F$7+Stand!E126*Inittialize!$F$8+Stand!E127*Inittialize!$F$9+Stand!E128*Inittialize!$F$10+Stand!E129*Inittialize!$F$11+Stand!E130*Inittialize!$F$12+Stand!E153*Inittialize!$F$3)*2</f>
        <v>-1.4904698126471669</v>
      </c>
      <c r="F120">
        <f>SUM(Stand!F122*Inittialize!$F$4+Stand!F123*Inittialize!$F$5+Stand!F124*Inittialize!$F$6+Stand!F125*Inittialize!$F$7+Stand!F126*Inittialize!$F$8+Stand!F127*Inittialize!$F$9+Stand!F128*Inittialize!$F$10+Stand!F129*Inittialize!$F$11+Stand!F130*Inittialize!$F$12+Stand!F153*Inittialize!$F$3)*2</f>
        <v>-1.4874975491144364</v>
      </c>
      <c r="G120">
        <f>SUM(Stand!G122*Inittialize!$F$4+Stand!G123*Inittialize!$F$5+Stand!G124*Inittialize!$F$6+Stand!G125*Inittialize!$F$7+Stand!G126*Inittialize!$F$8+Stand!G127*Inittialize!$F$9+Stand!G128*Inittialize!$F$10+Stand!G129*Inittialize!$F$11+Stand!G130*Inittialize!$F$12+Stand!G153*Inittialize!$F$3)*2</f>
        <v>-1.4771055665184771</v>
      </c>
      <c r="H120">
        <f>SUM(Stand!H122*Inittialize!$F$4+Stand!H123*Inittialize!$F$5+Stand!H124*Inittialize!$F$6+Stand!H125*Inittialize!$F$7+Stand!H126*Inittialize!$F$8+Stand!H127*Inittialize!$F$9+Stand!H128*Inittialize!$F$10+Stand!H129*Inittialize!$F$11+Stand!H130*Inittialize!$F$12+Stand!H153*Inittialize!$F$3)*2</f>
        <v>-1.4550918781972377</v>
      </c>
      <c r="I120">
        <f>SUM(Stand!I122*Inittialize!$F$4+Stand!I123*Inittialize!$F$5+Stand!I124*Inittialize!$F$6+Stand!I125*Inittialize!$F$7+Stand!I126*Inittialize!$F$8+Stand!I127*Inittialize!$F$9+Stand!I128*Inittialize!$F$10+Stand!I129*Inittialize!$F$11+Stand!I130*Inittialize!$F$12+Stand!I153*Inittialize!$F$3)*2</f>
        <v>-1.4577755813122062</v>
      </c>
      <c r="J120">
        <f>SUM(Stand!J122*Inittialize!$F$4+Stand!J123*Inittialize!$F$5+Stand!J124*Inittialize!$F$6+Stand!J125*Inittialize!$F$7+Stand!J126*Inittialize!$F$8+Stand!J127*Inittialize!$F$9+Stand!J128*Inittialize!$F$10+Stand!J129*Inittialize!$F$11+Stand!J130*Inittialize!$F$12+Stand!J153*Inittialize!$F$3)*2</f>
        <v>-1.5035733979669499</v>
      </c>
      <c r="K120">
        <f>SUM(Stand!K122*Inittialize!$F$4+Stand!K123*Inittialize!$F$5+Stand!K124*Inittialize!$F$6+Stand!K125*Inittialize!$F$7+Stand!K126*Inittialize!$F$8+Stand!K127*Inittialize!$F$9+Stand!K128*Inittialize!$F$10+Stand!K129*Inittialize!$F$11+Stand!K130*Inittialize!$F$12+Stand!K153*Inittialize!$F$3)*2</f>
        <v>-1.5584745373344842</v>
      </c>
    </row>
    <row r="121" spans="1:11" x14ac:dyDescent="0.25">
      <c r="A121">
        <v>18</v>
      </c>
      <c r="B121">
        <f>SUM(Stand!B123*Inittialize!$F$4+Stand!B124*Inittialize!$F$5+Stand!B125*Inittialize!$F$6+Stand!B126*Inittialize!$F$7+Stand!B127*Inittialize!$F$8+Stand!B128*Inittialize!$F$9+Stand!B129*Inittialize!$F$10+Stand!B130*Inittialize!$F$11+Stand!B131*Inittialize!$F$12+Stand!B154*Inittialize!$F$3)*2</f>
        <v>-1.6608940734009698</v>
      </c>
      <c r="C121">
        <f>SUM(Stand!C123*Inittialize!$F$4+Stand!C124*Inittialize!$F$5+Stand!C125*Inittialize!$F$6+Stand!C126*Inittialize!$F$7+Stand!C127*Inittialize!$F$8+Stand!C128*Inittialize!$F$9+Stand!C129*Inittialize!$F$10+Stand!C130*Inittialize!$F$11+Stand!C131*Inittialize!$F$12+Stand!C154*Inittialize!$F$3)*2</f>
        <v>-1.5938482191974095</v>
      </c>
      <c r="D121">
        <f>SUM(Stand!D123*Inittialize!$F$4+Stand!D124*Inittialize!$F$5+Stand!D125*Inittialize!$F$6+Stand!D126*Inittialize!$F$7+Stand!D127*Inittialize!$F$8+Stand!D128*Inittialize!$F$9+Stand!D129*Inittialize!$F$10+Stand!D130*Inittialize!$F$11+Stand!D131*Inittialize!$F$12+Stand!D154*Inittialize!$F$3)*2</f>
        <v>-1.5922658316536182</v>
      </c>
      <c r="E121">
        <f>SUM(Stand!E123*Inittialize!$F$4+Stand!E124*Inittialize!$F$5+Stand!E125*Inittialize!$F$6+Stand!E126*Inittialize!$F$7+Stand!E127*Inittialize!$F$8+Stand!E128*Inittialize!$F$9+Stand!E129*Inittialize!$F$10+Stand!E130*Inittialize!$F$11+Stand!E131*Inittialize!$F$12+Stand!E154*Inittialize!$F$3)*2</f>
        <v>-1.5906076981618353</v>
      </c>
      <c r="F121">
        <f>SUM(Stand!F123*Inittialize!$F$4+Stand!F124*Inittialize!$F$5+Stand!F125*Inittialize!$F$6+Stand!F126*Inittialize!$F$7+Stand!F127*Inittialize!$F$8+Stand!F128*Inittialize!$F$9+Stand!F129*Inittialize!$F$10+Stand!F130*Inittialize!$F$11+Stand!F131*Inittialize!$F$12+Stand!F154*Inittialize!$F$3)*2</f>
        <v>-1.5891754322103384</v>
      </c>
      <c r="G121">
        <f>SUM(Stand!G123*Inittialize!$F$4+Stand!G124*Inittialize!$F$5+Stand!G125*Inittialize!$F$6+Stand!G126*Inittialize!$F$7+Stand!G127*Inittialize!$F$8+Stand!G128*Inittialize!$F$9+Stand!G129*Inittialize!$F$10+Stand!G130*Inittialize!$F$11+Stand!G131*Inittialize!$F$12+Stand!G154*Inittialize!$F$3)*2</f>
        <v>-1.5840063738197934</v>
      </c>
      <c r="H121">
        <f>SUM(Stand!H123*Inittialize!$F$4+Stand!H124*Inittialize!$F$5+Stand!H125*Inittialize!$F$6+Stand!H126*Inittialize!$F$7+Stand!H127*Inittialize!$F$8+Stand!H128*Inittialize!$F$9+Stand!H129*Inittialize!$F$10+Stand!H130*Inittialize!$F$11+Stand!H131*Inittialize!$F$12+Stand!H154*Inittialize!$F$3)*2</f>
        <v>-1.5733496574558192</v>
      </c>
      <c r="I121">
        <f>SUM(Stand!I123*Inittialize!$F$4+Stand!I124*Inittialize!$F$5+Stand!I125*Inittialize!$F$6+Stand!I126*Inittialize!$F$7+Stand!I127*Inittialize!$F$8+Stand!I128*Inittialize!$F$9+Stand!I129*Inittialize!$F$10+Stand!I130*Inittialize!$F$11+Stand!I131*Inittialize!$F$12+Stand!I154*Inittialize!$F$3)*2</f>
        <v>-1.5704899754535542</v>
      </c>
      <c r="J121">
        <f>SUM(Stand!J123*Inittialize!$F$4+Stand!J124*Inittialize!$F$5+Stand!J125*Inittialize!$F$6+Stand!J126*Inittialize!$F$7+Stand!J127*Inittialize!$F$8+Stand!J128*Inittialize!$F$9+Stand!J129*Inittialize!$F$10+Stand!J130*Inittialize!$F$11+Stand!J131*Inittialize!$F$12+Stand!J154*Inittialize!$F$3)*2</f>
        <v>-1.5756374044909853</v>
      </c>
      <c r="K121">
        <f>SUM(Stand!K123*Inittialize!$F$4+Stand!K124*Inittialize!$F$5+Stand!K125*Inittialize!$F$6+Stand!K126*Inittialize!$F$7+Stand!K127*Inittialize!$F$8+Stand!K128*Inittialize!$F$9+Stand!K129*Inittialize!$F$10+Stand!K130*Inittialize!$F$11+Stand!K131*Inittialize!$F$12+Stand!K154*Inittialize!$F$3)*2</f>
        <v>-1.6253911148210882</v>
      </c>
    </row>
    <row r="122" spans="1:11" x14ac:dyDescent="0.25">
      <c r="A122">
        <v>19</v>
      </c>
      <c r="B122">
        <f>SUM(Stand!B124*Inittialize!$F$4+Stand!B125*Inittialize!$F$5+Stand!B126*Inittialize!$F$6+Stand!B127*Inittialize!$F$7+Stand!B128*Inittialize!$F$8+Stand!B129*Inittialize!$F$9+Stand!B130*Inittialize!$F$10+Stand!B131*Inittialize!$F$11+Stand!B132*Inittialize!$F$12+Stand!B155*Inittialize!$F$3)*2</f>
        <v>-1.7449528568141301</v>
      </c>
      <c r="C122">
        <f>SUM(Stand!C124*Inittialize!$F$4+Stand!C125*Inittialize!$F$5+Stand!C126*Inittialize!$F$6+Stand!C127*Inittialize!$F$7+Stand!C128*Inittialize!$F$8+Stand!C129*Inittialize!$F$9+Stand!C130*Inittialize!$F$10+Stand!C131*Inittialize!$F$11+Stand!C132*Inittialize!$F$12+Stand!C155*Inittialize!$F$3)*2</f>
        <v>-1.7104605360778402</v>
      </c>
      <c r="D122">
        <f>SUM(Stand!D124*Inittialize!$F$4+Stand!D125*Inittialize!$F$5+Stand!D126*Inittialize!$F$6+Stand!D127*Inittialize!$F$7+Stand!D128*Inittialize!$F$8+Stand!D129*Inittialize!$F$9+Stand!D130*Inittialize!$F$10+Stand!D131*Inittialize!$F$11+Stand!D132*Inittialize!$F$12+Stand!D155*Inittialize!$F$3)*2</f>
        <v>-1.7099537911843465</v>
      </c>
      <c r="E122">
        <f>SUM(Stand!E124*Inittialize!$F$4+Stand!E125*Inittialize!$F$5+Stand!E126*Inittialize!$F$6+Stand!E127*Inittialize!$F$7+Stand!E128*Inittialize!$F$8+Stand!E129*Inittialize!$F$9+Stand!E130*Inittialize!$F$10+Stand!E131*Inittialize!$F$11+Stand!E132*Inittialize!$F$12+Stand!E155*Inittialize!$F$3)*2</f>
        <v>-1.7094204164667819</v>
      </c>
      <c r="F122">
        <f>SUM(Stand!F124*Inittialize!$F$4+Stand!F125*Inittialize!$F$5+Stand!F126*Inittialize!$F$6+Stand!F127*Inittialize!$F$7+Stand!F128*Inittialize!$F$8+Stand!F129*Inittialize!$F$9+Stand!F130*Inittialize!$F$10+Stand!F131*Inittialize!$F$11+Stand!F132*Inittialize!$F$12+Stand!F155*Inittialize!$F$3)*2</f>
        <v>-1.7089609497545726</v>
      </c>
      <c r="G122">
        <f>SUM(Stand!G124*Inittialize!$F$4+Stand!G125*Inittialize!$F$5+Stand!G126*Inittialize!$F$6+Stand!G127*Inittialize!$F$7+Stand!G128*Inittialize!$F$8+Stand!G129*Inittialize!$F$9+Stand!G130*Inittialize!$F$10+Stand!G131*Inittialize!$F$11+Stand!G132*Inittialize!$F$12+Stand!G155*Inittialize!$F$3)*2</f>
        <v>-1.7072558855626803</v>
      </c>
      <c r="H122">
        <f>SUM(Stand!H124*Inittialize!$F$4+Stand!H125*Inittialize!$F$5+Stand!H126*Inittialize!$F$6+Stand!H127*Inittialize!$F$7+Stand!H128*Inittialize!$F$8+Stand!H129*Inittialize!$F$9+Stand!H130*Inittialize!$F$10+Stand!H131*Inittialize!$F$11+Stand!H132*Inittialize!$F$12+Stand!H155*Inittialize!$F$3)*2</f>
        <v>-1.7037036467746889</v>
      </c>
      <c r="I122">
        <f>SUM(Stand!I124*Inittialize!$F$4+Stand!I125*Inittialize!$F$5+Stand!I126*Inittialize!$F$6+Stand!I127*Inittialize!$F$7+Stand!I128*Inittialize!$F$8+Stand!I129*Inittialize!$F$9+Stand!I130*Inittialize!$F$10+Stand!I131*Inittialize!$F$11+Stand!I132*Inittialize!$F$12+Stand!I155*Inittialize!$F$3)*2</f>
        <v>-1.7029838379716977</v>
      </c>
      <c r="J122">
        <f>SUM(Stand!J124*Inittialize!$F$4+Stand!J125*Inittialize!$F$5+Stand!J126*Inittialize!$F$6+Stand!J127*Inittialize!$F$7+Stand!J128*Inittialize!$F$8+Stand!J129*Inittialize!$F$9+Stand!J130*Inittialize!$F$10+Stand!J131*Inittialize!$F$11+Stand!J132*Inittialize!$F$12+Stand!J155*Inittialize!$F$3)*2</f>
        <v>-1.7016652067465781</v>
      </c>
      <c r="K122">
        <f>SUM(Stand!K124*Inittialize!$F$4+Stand!K125*Inittialize!$F$5+Stand!K126*Inittialize!$F$6+Stand!K127*Inittialize!$F$7+Stand!K128*Inittialize!$F$8+Stand!K129*Inittialize!$F$9+Stand!K130*Inittialize!$F$10+Stand!K131*Inittialize!$F$11+Stand!K132*Inittialize!$F$12+Stand!K155*Inittialize!$F$3)*2</f>
        <v>-1.7094498982342485</v>
      </c>
    </row>
    <row r="123" spans="1:11" x14ac:dyDescent="0.25">
      <c r="A123">
        <v>20</v>
      </c>
      <c r="B123">
        <f>SUM(Stand!B125*Inittialize!$F$4+Stand!B126*Inittialize!$F$5+Stand!B127*Inittialize!$F$6+Stand!B128*Inittialize!$F$7+Stand!B129*Inittialize!$F$8+Stand!B130*Inittialize!$F$9+Stand!B131*Inittialize!$F$10+Stand!B132*Inittialize!$F$11+Stand!B133*Inittialize!$F$12+Stand!B156*Inittialize!$F$3)*2</f>
        <v>-1.8461538461538463</v>
      </c>
      <c r="C123">
        <f>SUM(Stand!C125*Inittialize!$F$4+Stand!C126*Inittialize!$F$5+Stand!C127*Inittialize!$F$6+Stand!C128*Inittialize!$F$7+Stand!C129*Inittialize!$F$8+Stand!C130*Inittialize!$F$9+Stand!C131*Inittialize!$F$10+Stand!C132*Inittialize!$F$11+Stand!C133*Inittialize!$F$12+Stand!C156*Inittialize!$F$3)*2</f>
        <v>-1.8461538461538463</v>
      </c>
      <c r="D123">
        <f>SUM(Stand!D125*Inittialize!$F$4+Stand!D126*Inittialize!$F$5+Stand!D127*Inittialize!$F$6+Stand!D128*Inittialize!$F$7+Stand!D129*Inittialize!$F$8+Stand!D130*Inittialize!$F$9+Stand!D131*Inittialize!$F$10+Stand!D132*Inittialize!$F$11+Stand!D133*Inittialize!$F$12+Stand!D156*Inittialize!$F$3)*2</f>
        <v>-1.8461538461538463</v>
      </c>
      <c r="E123">
        <f>SUM(Stand!E125*Inittialize!$F$4+Stand!E126*Inittialize!$F$5+Stand!E127*Inittialize!$F$6+Stand!E128*Inittialize!$F$7+Stand!E129*Inittialize!$F$8+Stand!E130*Inittialize!$F$9+Stand!E131*Inittialize!$F$10+Stand!E132*Inittialize!$F$11+Stand!E133*Inittialize!$F$12+Stand!E156*Inittialize!$F$3)*2</f>
        <v>-1.8461538461538463</v>
      </c>
      <c r="F123">
        <f>SUM(Stand!F125*Inittialize!$F$4+Stand!F126*Inittialize!$F$5+Stand!F127*Inittialize!$F$6+Stand!F128*Inittialize!$F$7+Stand!F129*Inittialize!$F$8+Stand!F130*Inittialize!$F$9+Stand!F131*Inittialize!$F$10+Stand!F132*Inittialize!$F$11+Stand!F133*Inittialize!$F$12+Stand!F156*Inittialize!$F$3)*2</f>
        <v>-1.8461538461538463</v>
      </c>
      <c r="G123">
        <f>SUM(Stand!G125*Inittialize!$F$4+Stand!G126*Inittialize!$F$5+Stand!G127*Inittialize!$F$6+Stand!G128*Inittialize!$F$7+Stand!G129*Inittialize!$F$8+Stand!G130*Inittialize!$F$9+Stand!G131*Inittialize!$F$10+Stand!G132*Inittialize!$F$11+Stand!G133*Inittialize!$F$12+Stand!G156*Inittialize!$F$3)*2</f>
        <v>-1.8461538461538463</v>
      </c>
      <c r="H123">
        <f>SUM(Stand!H125*Inittialize!$F$4+Stand!H126*Inittialize!$F$5+Stand!H127*Inittialize!$F$6+Stand!H128*Inittialize!$F$7+Stand!H129*Inittialize!$F$8+Stand!H130*Inittialize!$F$9+Stand!H131*Inittialize!$F$10+Stand!H132*Inittialize!$F$11+Stand!H133*Inittialize!$F$12+Stand!H156*Inittialize!$F$3)*2</f>
        <v>-1.8461538461538463</v>
      </c>
      <c r="I123">
        <f>SUM(Stand!I125*Inittialize!$F$4+Stand!I126*Inittialize!$F$5+Stand!I127*Inittialize!$F$6+Stand!I128*Inittialize!$F$7+Stand!I129*Inittialize!$F$8+Stand!I130*Inittialize!$F$9+Stand!I131*Inittialize!$F$10+Stand!I132*Inittialize!$F$11+Stand!I133*Inittialize!$F$12+Stand!I156*Inittialize!$F$3)*2</f>
        <v>-1.8461538461538463</v>
      </c>
      <c r="J123">
        <f>SUM(Stand!J125*Inittialize!$F$4+Stand!J126*Inittialize!$F$5+Stand!J127*Inittialize!$F$6+Stand!J128*Inittialize!$F$7+Stand!J129*Inittialize!$F$8+Stand!J130*Inittialize!$F$9+Stand!J131*Inittialize!$F$10+Stand!J132*Inittialize!$F$11+Stand!J133*Inittialize!$F$12+Stand!J156*Inittialize!$F$3)*2</f>
        <v>-1.8461538461538463</v>
      </c>
      <c r="K123">
        <f>SUM(Stand!K125*Inittialize!$F$4+Stand!K126*Inittialize!$F$5+Stand!K127*Inittialize!$F$6+Stand!K128*Inittialize!$F$7+Stand!K129*Inittialize!$F$8+Stand!K130*Inittialize!$F$9+Stand!K131*Inittialize!$F$10+Stand!K132*Inittialize!$F$11+Stand!K133*Inittialize!$F$12+Stand!K156*Inittialize!$F$3)*2</f>
        <v>-1.8461538461538463</v>
      </c>
    </row>
    <row r="124" spans="1:11" x14ac:dyDescent="0.25">
      <c r="A124">
        <v>21</v>
      </c>
      <c r="B124">
        <v>-2</v>
      </c>
      <c r="C124">
        <v>-2</v>
      </c>
      <c r="D124">
        <v>-2</v>
      </c>
      <c r="E124">
        <v>-2</v>
      </c>
      <c r="F124">
        <v>-2</v>
      </c>
      <c r="G124">
        <v>-2</v>
      </c>
      <c r="H124">
        <v>-2</v>
      </c>
      <c r="I124">
        <v>-2</v>
      </c>
      <c r="J124">
        <v>-2</v>
      </c>
      <c r="K124">
        <v>-2</v>
      </c>
    </row>
    <row r="125" spans="1:11" x14ac:dyDescent="0.25">
      <c r="A125">
        <v>22</v>
      </c>
      <c r="B125">
        <v>-2</v>
      </c>
      <c r="C125">
        <v>-2</v>
      </c>
      <c r="D125">
        <v>-2</v>
      </c>
      <c r="E125">
        <v>-2</v>
      </c>
      <c r="F125">
        <v>-2</v>
      </c>
      <c r="G125">
        <v>-2</v>
      </c>
      <c r="H125">
        <v>-2</v>
      </c>
      <c r="I125">
        <v>-2</v>
      </c>
      <c r="J125">
        <v>-2</v>
      </c>
      <c r="K125">
        <v>-2</v>
      </c>
    </row>
    <row r="126" spans="1:11" x14ac:dyDescent="0.25">
      <c r="A126">
        <v>23</v>
      </c>
      <c r="B126">
        <v>-2</v>
      </c>
      <c r="C126">
        <v>-2</v>
      </c>
      <c r="D126">
        <v>-2</v>
      </c>
      <c r="E126">
        <v>-2</v>
      </c>
      <c r="F126">
        <v>-2</v>
      </c>
      <c r="G126">
        <v>-2</v>
      </c>
      <c r="H126">
        <v>-2</v>
      </c>
      <c r="I126">
        <v>-2</v>
      </c>
      <c r="J126">
        <v>-2</v>
      </c>
      <c r="K126">
        <v>-2</v>
      </c>
    </row>
    <row r="127" spans="1:11" x14ac:dyDescent="0.25">
      <c r="A127">
        <v>24</v>
      </c>
      <c r="B127">
        <v>-2</v>
      </c>
      <c r="C127">
        <v>-2</v>
      </c>
      <c r="D127">
        <v>-2</v>
      </c>
      <c r="E127">
        <v>-2</v>
      </c>
      <c r="F127">
        <v>-2</v>
      </c>
      <c r="G127">
        <v>-2</v>
      </c>
      <c r="H127">
        <v>-2</v>
      </c>
      <c r="I127">
        <v>-2</v>
      </c>
      <c r="J127">
        <v>-2</v>
      </c>
      <c r="K127">
        <v>-2</v>
      </c>
    </row>
    <row r="128" spans="1:11" x14ac:dyDescent="0.25">
      <c r="A128">
        <v>25</v>
      </c>
      <c r="B128">
        <v>-2</v>
      </c>
      <c r="C128">
        <v>-2</v>
      </c>
      <c r="D128">
        <v>-2</v>
      </c>
      <c r="E128">
        <v>-2</v>
      </c>
      <c r="F128">
        <v>-2</v>
      </c>
      <c r="G128">
        <v>-2</v>
      </c>
      <c r="H128">
        <v>-2</v>
      </c>
      <c r="I128">
        <v>-2</v>
      </c>
      <c r="J128">
        <v>-2</v>
      </c>
      <c r="K128">
        <v>-2</v>
      </c>
    </row>
    <row r="129" spans="1:11" x14ac:dyDescent="0.25">
      <c r="A129">
        <v>26</v>
      </c>
      <c r="B129">
        <v>-2</v>
      </c>
      <c r="C129">
        <v>-2</v>
      </c>
      <c r="D129">
        <v>-2</v>
      </c>
      <c r="E129">
        <v>-2</v>
      </c>
      <c r="F129">
        <v>-2</v>
      </c>
      <c r="G129">
        <v>-2</v>
      </c>
      <c r="H129">
        <v>-2</v>
      </c>
      <c r="I129">
        <v>-2</v>
      </c>
      <c r="J129">
        <v>-2</v>
      </c>
      <c r="K129">
        <v>-2</v>
      </c>
    </row>
    <row r="130" spans="1:11" x14ac:dyDescent="0.25">
      <c r="A130">
        <v>27</v>
      </c>
      <c r="B130">
        <v>-2</v>
      </c>
      <c r="C130">
        <v>-2</v>
      </c>
      <c r="D130">
        <v>-2</v>
      </c>
      <c r="E130">
        <v>-2</v>
      </c>
      <c r="F130">
        <v>-2</v>
      </c>
      <c r="G130">
        <v>-2</v>
      </c>
      <c r="H130">
        <v>-2</v>
      </c>
      <c r="I130">
        <v>-2</v>
      </c>
      <c r="J130">
        <v>-2</v>
      </c>
      <c r="K130">
        <v>-2</v>
      </c>
    </row>
    <row r="131" spans="1:11" x14ac:dyDescent="0.25">
      <c r="A131">
        <v>28</v>
      </c>
      <c r="B131">
        <v>-2</v>
      </c>
      <c r="C131">
        <v>-2</v>
      </c>
      <c r="D131">
        <v>-2</v>
      </c>
      <c r="E131">
        <v>-2</v>
      </c>
      <c r="F131">
        <v>-2</v>
      </c>
      <c r="G131">
        <v>-2</v>
      </c>
      <c r="H131">
        <v>-2</v>
      </c>
      <c r="I131">
        <v>-2</v>
      </c>
      <c r="J131">
        <v>-2</v>
      </c>
      <c r="K131">
        <v>-2</v>
      </c>
    </row>
    <row r="132" spans="1:11" x14ac:dyDescent="0.25">
      <c r="A132">
        <v>29</v>
      </c>
      <c r="B132">
        <v>-2</v>
      </c>
      <c r="C132">
        <v>-2</v>
      </c>
      <c r="D132">
        <v>-2</v>
      </c>
      <c r="E132">
        <v>-2</v>
      </c>
      <c r="F132">
        <v>-2</v>
      </c>
      <c r="G132">
        <v>-2</v>
      </c>
      <c r="H132">
        <v>-2</v>
      </c>
      <c r="I132">
        <v>-2</v>
      </c>
      <c r="J132">
        <v>-2</v>
      </c>
      <c r="K132">
        <v>-2</v>
      </c>
    </row>
    <row r="133" spans="1:11" x14ac:dyDescent="0.25">
      <c r="A133">
        <v>30</v>
      </c>
      <c r="B133">
        <v>-2</v>
      </c>
      <c r="C133">
        <v>-2</v>
      </c>
      <c r="D133">
        <v>-2</v>
      </c>
      <c r="E133">
        <v>-2</v>
      </c>
      <c r="F133">
        <v>-2</v>
      </c>
      <c r="G133">
        <v>-2</v>
      </c>
      <c r="H133">
        <v>-2</v>
      </c>
      <c r="I133">
        <v>-2</v>
      </c>
      <c r="J133">
        <v>-2</v>
      </c>
      <c r="K133">
        <v>-2</v>
      </c>
    </row>
    <row r="134" spans="1:11" x14ac:dyDescent="0.25">
      <c r="A134">
        <v>31</v>
      </c>
      <c r="B134">
        <v>-2</v>
      </c>
      <c r="C134">
        <v>-2</v>
      </c>
      <c r="D134">
        <v>-2</v>
      </c>
      <c r="E134">
        <v>-2</v>
      </c>
      <c r="F134">
        <v>-2</v>
      </c>
      <c r="G134">
        <v>-2</v>
      </c>
      <c r="H134">
        <v>-2</v>
      </c>
      <c r="I134">
        <v>-2</v>
      </c>
      <c r="J134">
        <v>-2</v>
      </c>
      <c r="K134">
        <v>-2</v>
      </c>
    </row>
    <row r="136" spans="1:11" x14ac:dyDescent="0.25">
      <c r="A136" t="s">
        <v>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5">
      <c r="A137">
        <v>12</v>
      </c>
      <c r="B137">
        <f>SUM(Stand!B139*Inittialize!$F$4+Stand!B140*Inittialize!$F$5+Stand!B141*Inittialize!$F$6+Stand!B142*Inittialize!$F$7+Stand!B143*Inittialize!$F$8+Stand!B144*Inittialize!$F$9+Stand!B145*Inittialize!$F$10+Stand!B146*Inittialize!$F$11+Stand!B147*Inittialize!$F$12+Stand!B138*Inittialize!$F$3)*2</f>
        <v>-1.2831457992863802</v>
      </c>
      <c r="C137">
        <f>SUM(Stand!C139*Inittialize!$F$4+Stand!C140*Inittialize!$F$5+Stand!C141*Inittialize!$F$6+Stand!C142*Inittialize!$F$7+Stand!C143*Inittialize!$F$8+Stand!C144*Inittialize!$F$9+Stand!C145*Inittialize!$F$10+Stand!C146*Inittialize!$F$11+Stand!C147*Inittialize!$F$12+Stand!C138*Inittialize!$F$3)*2</f>
        <v>-1.1602152168647202</v>
      </c>
      <c r="D137">
        <f>SUM(Stand!D139*Inittialize!$F$4+Stand!D140*Inittialize!$F$5+Stand!D141*Inittialize!$F$6+Stand!D142*Inittialize!$F$7+Stand!D143*Inittialize!$F$8+Stand!D144*Inittialize!$F$9+Stand!D145*Inittialize!$F$10+Stand!D146*Inittialize!$F$11+Stand!D147*Inittialize!$F$12+Stand!D138*Inittialize!$F$3)*2</f>
        <v>-1.1545469569177869</v>
      </c>
      <c r="E137">
        <f>SUM(Stand!E139*Inittialize!$F$4+Stand!E140*Inittialize!$F$5+Stand!E141*Inittialize!$F$6+Stand!E142*Inittialize!$F$7+Stand!E143*Inittialize!$F$8+Stand!E144*Inittialize!$F$9+Stand!E145*Inittialize!$F$10+Stand!E146*Inittialize!$F$11+Stand!E147*Inittialize!$F$12+Stand!E138*Inittialize!$F$3)*2</f>
        <v>-1.1486496904481307</v>
      </c>
      <c r="F137">
        <f>SUM(Stand!F139*Inittialize!$F$4+Stand!F140*Inittialize!$F$5+Stand!F141*Inittialize!$F$6+Stand!F142*Inittialize!$F$7+Stand!F143*Inittialize!$F$8+Stand!F144*Inittialize!$F$9+Stand!F145*Inittialize!$F$10+Stand!F146*Inittialize!$F$11+Stand!F147*Inittialize!$F$12+Stand!F138*Inittialize!$F$3)*2</f>
        <v>-1.14357023099222</v>
      </c>
      <c r="G137">
        <f>SUM(Stand!G139*Inittialize!$F$4+Stand!G140*Inittialize!$F$5+Stand!G141*Inittialize!$F$6+Stand!G142*Inittialize!$F$7+Stand!G143*Inittialize!$F$8+Stand!G144*Inittialize!$F$9+Stand!G145*Inittialize!$F$10+Stand!G146*Inittialize!$F$11+Stand!G147*Inittialize!$F$12+Stand!G138*Inittialize!$F$3)*2</f>
        <v>-1.1254961385907947</v>
      </c>
      <c r="H137">
        <f>SUM(Stand!H139*Inittialize!$F$4+Stand!H140*Inittialize!$F$5+Stand!H141*Inittialize!$F$6+Stand!H142*Inittialize!$F$7+Stand!H143*Inittialize!$F$8+Stand!H144*Inittialize!$F$9+Stand!H145*Inittialize!$F$10+Stand!H146*Inittialize!$F$11+Stand!H147*Inittialize!$F$12+Stand!H138*Inittialize!$F$3)*2</f>
        <v>-1.096976306643797</v>
      </c>
      <c r="I137">
        <f>SUM(Stand!I139*Inittialize!$F$4+Stand!I140*Inittialize!$F$5+Stand!I141*Inittialize!$F$6+Stand!I142*Inittialize!$F$7+Stand!I143*Inittialize!$F$8+Stand!I144*Inittialize!$F$9+Stand!I145*Inittialize!$F$10+Stand!I146*Inittialize!$F$11+Stand!I147*Inittialize!$F$12+Stand!I138*Inittialize!$F$3)*2</f>
        <v>-1.1392862890595978</v>
      </c>
      <c r="J137">
        <f>SUM(Stand!J139*Inittialize!$F$4+Stand!J140*Inittialize!$F$5+Stand!J141*Inittialize!$F$6+Stand!J142*Inittialize!$F$7+Stand!J143*Inittialize!$F$8+Stand!J144*Inittialize!$F$9+Stand!J145*Inittialize!$F$10+Stand!J146*Inittialize!$F$11+Stand!J147*Inittialize!$F$12+Stand!J138*Inittialize!$F$3)*2</f>
        <v>-1.188912903526653</v>
      </c>
      <c r="K137">
        <f>SUM(Stand!K139*Inittialize!$F$4+Stand!K140*Inittialize!$F$5+Stand!K141*Inittialize!$F$6+Stand!K142*Inittialize!$F$7+Stand!K143*Inittialize!$F$8+Stand!K144*Inittialize!$F$9+Stand!K145*Inittialize!$F$10+Stand!K146*Inittialize!$F$11+Stand!K147*Inittialize!$F$12+Stand!K138*Inittialize!$F$3)*2</f>
        <v>-1.2476428407064986</v>
      </c>
    </row>
    <row r="138" spans="1:11" x14ac:dyDescent="0.25">
      <c r="A138">
        <v>13</v>
      </c>
      <c r="B138">
        <f>SUM(Stand!B140*Inittialize!$F$4+Stand!B141*Inittialize!$F$5+Stand!B142*Inittialize!$F$6+Stand!B143*Inittialize!$F$7+Stand!B144*Inittialize!$F$8+Stand!B145*Inittialize!$F$9+Stand!B146*Inittialize!$F$10+Stand!B147*Inittialize!$F$11+Stand!B148*Inittialize!$F$12+Stand!B139*Inittialize!$F$3)*2</f>
        <v>-1.2831457992863802</v>
      </c>
      <c r="C138">
        <f>SUM(Stand!C140*Inittialize!$F$4+Stand!C141*Inittialize!$F$5+Stand!C142*Inittialize!$F$6+Stand!C143*Inittialize!$F$7+Stand!C144*Inittialize!$F$8+Stand!C145*Inittialize!$F$9+Stand!C146*Inittialize!$F$10+Stand!C147*Inittialize!$F$11+Stand!C148*Inittialize!$F$12+Stand!C139*Inittialize!$F$3)*2</f>
        <v>-1.1602152168647202</v>
      </c>
      <c r="D138">
        <f>SUM(Stand!D140*Inittialize!$F$4+Stand!D141*Inittialize!$F$5+Stand!D142*Inittialize!$F$6+Stand!D143*Inittialize!$F$7+Stand!D144*Inittialize!$F$8+Stand!D145*Inittialize!$F$9+Stand!D146*Inittialize!$F$10+Stand!D147*Inittialize!$F$11+Stand!D148*Inittialize!$F$12+Stand!D139*Inittialize!$F$3)*2</f>
        <v>-1.1545469569177869</v>
      </c>
      <c r="E138">
        <f>SUM(Stand!E140*Inittialize!$F$4+Stand!E141*Inittialize!$F$5+Stand!E142*Inittialize!$F$6+Stand!E143*Inittialize!$F$7+Stand!E144*Inittialize!$F$8+Stand!E145*Inittialize!$F$9+Stand!E146*Inittialize!$F$10+Stand!E147*Inittialize!$F$11+Stand!E148*Inittialize!$F$12+Stand!E139*Inittialize!$F$3)*2</f>
        <v>-1.1486496904481309</v>
      </c>
      <c r="F138">
        <f>SUM(Stand!F140*Inittialize!$F$4+Stand!F141*Inittialize!$F$5+Stand!F142*Inittialize!$F$6+Stand!F143*Inittialize!$F$7+Stand!F144*Inittialize!$F$8+Stand!F145*Inittialize!$F$9+Stand!F146*Inittialize!$F$10+Stand!F147*Inittialize!$F$11+Stand!F148*Inittialize!$F$12+Stand!F139*Inittialize!$F$3)*2</f>
        <v>-1.1435702309922202</v>
      </c>
      <c r="G138">
        <f>SUM(Stand!G140*Inittialize!$F$4+Stand!G141*Inittialize!$F$5+Stand!G142*Inittialize!$F$6+Stand!G143*Inittialize!$F$7+Stand!G144*Inittialize!$F$8+Stand!G145*Inittialize!$F$9+Stand!G146*Inittialize!$F$10+Stand!G147*Inittialize!$F$11+Stand!G148*Inittialize!$F$12+Stand!G139*Inittialize!$F$3)*2</f>
        <v>-1.1254961385907944</v>
      </c>
      <c r="H138">
        <f>SUM(Stand!H140*Inittialize!$F$4+Stand!H141*Inittialize!$F$5+Stand!H142*Inittialize!$F$6+Stand!H143*Inittialize!$F$7+Stand!H144*Inittialize!$F$8+Stand!H145*Inittialize!$F$9+Stand!H146*Inittialize!$F$10+Stand!H147*Inittialize!$F$11+Stand!H148*Inittialize!$F$12+Stand!H139*Inittialize!$F$3)*2</f>
        <v>-1.096976306643797</v>
      </c>
      <c r="I138">
        <f>SUM(Stand!I140*Inittialize!$F$4+Stand!I141*Inittialize!$F$5+Stand!I142*Inittialize!$F$6+Stand!I143*Inittialize!$F$7+Stand!I144*Inittialize!$F$8+Stand!I145*Inittialize!$F$9+Stand!I146*Inittialize!$F$10+Stand!I147*Inittialize!$F$11+Stand!I148*Inittialize!$F$12+Stand!I139*Inittialize!$F$3)*2</f>
        <v>-1.1392862890595978</v>
      </c>
      <c r="J138">
        <f>SUM(Stand!J140*Inittialize!$F$4+Stand!J141*Inittialize!$F$5+Stand!J142*Inittialize!$F$6+Stand!J143*Inittialize!$F$7+Stand!J144*Inittialize!$F$8+Stand!J145*Inittialize!$F$9+Stand!J146*Inittialize!$F$10+Stand!J147*Inittialize!$F$11+Stand!J148*Inittialize!$F$12+Stand!J139*Inittialize!$F$3)*2</f>
        <v>-1.188912903526653</v>
      </c>
      <c r="K138">
        <f>SUM(Stand!K140*Inittialize!$F$4+Stand!K141*Inittialize!$F$5+Stand!K142*Inittialize!$F$6+Stand!K143*Inittialize!$F$7+Stand!K144*Inittialize!$F$8+Stand!K145*Inittialize!$F$9+Stand!K146*Inittialize!$F$10+Stand!K147*Inittialize!$F$11+Stand!K148*Inittialize!$F$12+Stand!K139*Inittialize!$F$3)*2</f>
        <v>-1.2476428407064986</v>
      </c>
    </row>
    <row r="139" spans="1:11" x14ac:dyDescent="0.25">
      <c r="A139">
        <v>14</v>
      </c>
      <c r="B139">
        <f>SUM(Stand!B141*Inittialize!$F$4+Stand!B142*Inittialize!$F$5+Stand!B143*Inittialize!$F$6+Stand!B144*Inittialize!$F$7+Stand!B145*Inittialize!$F$8+Stand!B146*Inittialize!$F$9+Stand!B147*Inittialize!$F$10+Stand!B148*Inittialize!$F$11+Stand!B149*Inittialize!$F$12+Stand!B140*Inittialize!$F$3)*2</f>
        <v>-1.2831457992863802</v>
      </c>
      <c r="C139">
        <f>SUM(Stand!C141*Inittialize!$F$4+Stand!C142*Inittialize!$F$5+Stand!C143*Inittialize!$F$6+Stand!C144*Inittialize!$F$7+Stand!C145*Inittialize!$F$8+Stand!C146*Inittialize!$F$9+Stand!C147*Inittialize!$F$10+Stand!C148*Inittialize!$F$11+Stand!C149*Inittialize!$F$12+Stand!C140*Inittialize!$F$3)*2</f>
        <v>-1.1602152168647202</v>
      </c>
      <c r="D139">
        <f>SUM(Stand!D141*Inittialize!$F$4+Stand!D142*Inittialize!$F$5+Stand!D143*Inittialize!$F$6+Stand!D144*Inittialize!$F$7+Stand!D145*Inittialize!$F$8+Stand!D146*Inittialize!$F$9+Stand!D147*Inittialize!$F$10+Stand!D148*Inittialize!$F$11+Stand!D149*Inittialize!$F$12+Stand!D140*Inittialize!$F$3)*2</f>
        <v>-1.1545469569177869</v>
      </c>
      <c r="E139">
        <f>SUM(Stand!E141*Inittialize!$F$4+Stand!E142*Inittialize!$F$5+Stand!E143*Inittialize!$F$6+Stand!E144*Inittialize!$F$7+Stand!E145*Inittialize!$F$8+Stand!E146*Inittialize!$F$9+Stand!E147*Inittialize!$F$10+Stand!E148*Inittialize!$F$11+Stand!E149*Inittialize!$F$12+Stand!E140*Inittialize!$F$3)*2</f>
        <v>-1.1486496904481309</v>
      </c>
      <c r="F139">
        <f>SUM(Stand!F141*Inittialize!$F$4+Stand!F142*Inittialize!$F$5+Stand!F143*Inittialize!$F$6+Stand!F144*Inittialize!$F$7+Stand!F145*Inittialize!$F$8+Stand!F146*Inittialize!$F$9+Stand!F147*Inittialize!$F$10+Stand!F148*Inittialize!$F$11+Stand!F149*Inittialize!$F$12+Stand!F140*Inittialize!$F$3)*2</f>
        <v>-1.14357023099222</v>
      </c>
      <c r="G139">
        <f>SUM(Stand!G141*Inittialize!$F$4+Stand!G142*Inittialize!$F$5+Stand!G143*Inittialize!$F$6+Stand!G144*Inittialize!$F$7+Stand!G145*Inittialize!$F$8+Stand!G146*Inittialize!$F$9+Stand!G147*Inittialize!$F$10+Stand!G148*Inittialize!$F$11+Stand!G149*Inittialize!$F$12+Stand!G140*Inittialize!$F$3)*2</f>
        <v>-1.1254961385907944</v>
      </c>
      <c r="H139">
        <f>SUM(Stand!H141*Inittialize!$F$4+Stand!H142*Inittialize!$F$5+Stand!H143*Inittialize!$F$6+Stand!H144*Inittialize!$F$7+Stand!H145*Inittialize!$F$8+Stand!H146*Inittialize!$F$9+Stand!H147*Inittialize!$F$10+Stand!H148*Inittialize!$F$11+Stand!H149*Inittialize!$F$12+Stand!H140*Inittialize!$F$3)*2</f>
        <v>-1.096976306643797</v>
      </c>
      <c r="I139">
        <f>SUM(Stand!I141*Inittialize!$F$4+Stand!I142*Inittialize!$F$5+Stand!I143*Inittialize!$F$6+Stand!I144*Inittialize!$F$7+Stand!I145*Inittialize!$F$8+Stand!I146*Inittialize!$F$9+Stand!I147*Inittialize!$F$10+Stand!I148*Inittialize!$F$11+Stand!I149*Inittialize!$F$12+Stand!I140*Inittialize!$F$3)*2</f>
        <v>-1.1392862890595978</v>
      </c>
      <c r="J139">
        <f>SUM(Stand!J141*Inittialize!$F$4+Stand!J142*Inittialize!$F$5+Stand!J143*Inittialize!$F$6+Stand!J144*Inittialize!$F$7+Stand!J145*Inittialize!$F$8+Stand!J146*Inittialize!$F$9+Stand!J147*Inittialize!$F$10+Stand!J148*Inittialize!$F$11+Stand!J149*Inittialize!$F$12+Stand!J140*Inittialize!$F$3)*2</f>
        <v>-1.188912903526653</v>
      </c>
      <c r="K139">
        <f>SUM(Stand!K141*Inittialize!$F$4+Stand!K142*Inittialize!$F$5+Stand!K143*Inittialize!$F$6+Stand!K144*Inittialize!$F$7+Stand!K145*Inittialize!$F$8+Stand!K146*Inittialize!$F$9+Stand!K147*Inittialize!$F$10+Stand!K148*Inittialize!$F$11+Stand!K149*Inittialize!$F$12+Stand!K140*Inittialize!$F$3)*2</f>
        <v>-1.2476428407064986</v>
      </c>
    </row>
    <row r="140" spans="1:11" x14ac:dyDescent="0.25">
      <c r="A140">
        <v>15</v>
      </c>
      <c r="B140">
        <f>SUM(Stand!B142*Inittialize!$F$4+Stand!B143*Inittialize!$F$5+Stand!B144*Inittialize!$F$6+Stand!B145*Inittialize!$F$7+Stand!B146*Inittialize!$F$8+Stand!B147*Inittialize!$F$9+Stand!B148*Inittialize!$F$10+Stand!B149*Inittialize!$F$11+Stand!B150*Inittialize!$F$12+Stand!B141*Inittialize!$F$3)*2</f>
        <v>-1.2831457992863802</v>
      </c>
      <c r="C140">
        <f>SUM(Stand!C142*Inittialize!$F$4+Stand!C143*Inittialize!$F$5+Stand!C144*Inittialize!$F$6+Stand!C145*Inittialize!$F$7+Stand!C146*Inittialize!$F$8+Stand!C147*Inittialize!$F$9+Stand!C148*Inittialize!$F$10+Stand!C149*Inittialize!$F$11+Stand!C150*Inittialize!$F$12+Stand!C141*Inittialize!$F$3)*2</f>
        <v>-1.1602152168647202</v>
      </c>
      <c r="D140">
        <f>SUM(Stand!D142*Inittialize!$F$4+Stand!D143*Inittialize!$F$5+Stand!D144*Inittialize!$F$6+Stand!D145*Inittialize!$F$7+Stand!D146*Inittialize!$F$8+Stand!D147*Inittialize!$F$9+Stand!D148*Inittialize!$F$10+Stand!D149*Inittialize!$F$11+Stand!D150*Inittialize!$F$12+Stand!D141*Inittialize!$F$3)*2</f>
        <v>-1.1545469569177869</v>
      </c>
      <c r="E140">
        <f>SUM(Stand!E142*Inittialize!$F$4+Stand!E143*Inittialize!$F$5+Stand!E144*Inittialize!$F$6+Stand!E145*Inittialize!$F$7+Stand!E146*Inittialize!$F$8+Stand!E147*Inittialize!$F$9+Stand!E148*Inittialize!$F$10+Stand!E149*Inittialize!$F$11+Stand!E150*Inittialize!$F$12+Stand!E141*Inittialize!$F$3)*2</f>
        <v>-1.1486496904481309</v>
      </c>
      <c r="F140">
        <f>SUM(Stand!F142*Inittialize!$F$4+Stand!F143*Inittialize!$F$5+Stand!F144*Inittialize!$F$6+Stand!F145*Inittialize!$F$7+Stand!F146*Inittialize!$F$8+Stand!F147*Inittialize!$F$9+Stand!F148*Inittialize!$F$10+Stand!F149*Inittialize!$F$11+Stand!F150*Inittialize!$F$12+Stand!F141*Inittialize!$F$3)*2</f>
        <v>-1.14357023099222</v>
      </c>
      <c r="G140">
        <f>SUM(Stand!G142*Inittialize!$F$4+Stand!G143*Inittialize!$F$5+Stand!G144*Inittialize!$F$6+Stand!G145*Inittialize!$F$7+Stand!G146*Inittialize!$F$8+Stand!G147*Inittialize!$F$9+Stand!G148*Inittialize!$F$10+Stand!G149*Inittialize!$F$11+Stand!G150*Inittialize!$F$12+Stand!G141*Inittialize!$F$3)*2</f>
        <v>-1.1254961385907944</v>
      </c>
      <c r="H140">
        <f>SUM(Stand!H142*Inittialize!$F$4+Stand!H143*Inittialize!$F$5+Stand!H144*Inittialize!$F$6+Stand!H145*Inittialize!$F$7+Stand!H146*Inittialize!$F$8+Stand!H147*Inittialize!$F$9+Stand!H148*Inittialize!$F$10+Stand!H149*Inittialize!$F$11+Stand!H150*Inittialize!$F$12+Stand!H141*Inittialize!$F$3)*2</f>
        <v>-1.096976306643797</v>
      </c>
      <c r="I140">
        <f>SUM(Stand!I142*Inittialize!$F$4+Stand!I143*Inittialize!$F$5+Stand!I144*Inittialize!$F$6+Stand!I145*Inittialize!$F$7+Stand!I146*Inittialize!$F$8+Stand!I147*Inittialize!$F$9+Stand!I148*Inittialize!$F$10+Stand!I149*Inittialize!$F$11+Stand!I150*Inittialize!$F$12+Stand!I141*Inittialize!$F$3)*2</f>
        <v>-1.1392862890595978</v>
      </c>
      <c r="J140">
        <f>SUM(Stand!J142*Inittialize!$F$4+Stand!J143*Inittialize!$F$5+Stand!J144*Inittialize!$F$6+Stand!J145*Inittialize!$F$7+Stand!J146*Inittialize!$F$8+Stand!J147*Inittialize!$F$9+Stand!J148*Inittialize!$F$10+Stand!J149*Inittialize!$F$11+Stand!J150*Inittialize!$F$12+Stand!J141*Inittialize!$F$3)*2</f>
        <v>-1.188912903526653</v>
      </c>
      <c r="K140">
        <f>SUM(Stand!K142*Inittialize!$F$4+Stand!K143*Inittialize!$F$5+Stand!K144*Inittialize!$F$6+Stand!K145*Inittialize!$F$7+Stand!K146*Inittialize!$F$8+Stand!K147*Inittialize!$F$9+Stand!K148*Inittialize!$F$10+Stand!K149*Inittialize!$F$11+Stand!K150*Inittialize!$F$12+Stand!K141*Inittialize!$F$3)*2</f>
        <v>-1.2476428407064986</v>
      </c>
    </row>
    <row r="141" spans="1:11" x14ac:dyDescent="0.25">
      <c r="A141">
        <v>16</v>
      </c>
      <c r="B141">
        <f>SUM(Stand!B143*Inittialize!$F$4+Stand!B144*Inittialize!$F$5+Stand!B145*Inittialize!$F$6+Stand!B146*Inittialize!$F$7+Stand!B147*Inittialize!$F$8+Stand!B148*Inittialize!$F$9+Stand!B149*Inittialize!$F$10+Stand!B150*Inittialize!$F$11+Stand!B151*Inittialize!$F$12+Stand!B142*Inittialize!$F$3)*2</f>
        <v>-1.2831457992863802</v>
      </c>
      <c r="C141">
        <f>SUM(Stand!C143*Inittialize!$F$4+Stand!C144*Inittialize!$F$5+Stand!C145*Inittialize!$F$6+Stand!C146*Inittialize!$F$7+Stand!C147*Inittialize!$F$8+Stand!C148*Inittialize!$F$9+Stand!C149*Inittialize!$F$10+Stand!C150*Inittialize!$F$11+Stand!C151*Inittialize!$F$12+Stand!C142*Inittialize!$F$3)*2</f>
        <v>-1.16021521686472</v>
      </c>
      <c r="D141">
        <f>SUM(Stand!D143*Inittialize!$F$4+Stand!D144*Inittialize!$F$5+Stand!D145*Inittialize!$F$6+Stand!D146*Inittialize!$F$7+Stand!D147*Inittialize!$F$8+Stand!D148*Inittialize!$F$9+Stand!D149*Inittialize!$F$10+Stand!D150*Inittialize!$F$11+Stand!D151*Inittialize!$F$12+Stand!D142*Inittialize!$F$3)*2</f>
        <v>-1.1545469569177869</v>
      </c>
      <c r="E141">
        <f>SUM(Stand!E143*Inittialize!$F$4+Stand!E144*Inittialize!$F$5+Stand!E145*Inittialize!$F$6+Stand!E146*Inittialize!$F$7+Stand!E147*Inittialize!$F$8+Stand!E148*Inittialize!$F$9+Stand!E149*Inittialize!$F$10+Stand!E150*Inittialize!$F$11+Stand!E151*Inittialize!$F$12+Stand!E142*Inittialize!$F$3)*2</f>
        <v>-1.1486496904481309</v>
      </c>
      <c r="F141">
        <f>SUM(Stand!F143*Inittialize!$F$4+Stand!F144*Inittialize!$F$5+Stand!F145*Inittialize!$F$6+Stand!F146*Inittialize!$F$7+Stand!F147*Inittialize!$F$8+Stand!F148*Inittialize!$F$9+Stand!F149*Inittialize!$F$10+Stand!F150*Inittialize!$F$11+Stand!F151*Inittialize!$F$12+Stand!F142*Inittialize!$F$3)*2</f>
        <v>-1.14357023099222</v>
      </c>
      <c r="G141">
        <f>SUM(Stand!G143*Inittialize!$F$4+Stand!G144*Inittialize!$F$5+Stand!G145*Inittialize!$F$6+Stand!G146*Inittialize!$F$7+Stand!G147*Inittialize!$F$8+Stand!G148*Inittialize!$F$9+Stand!G149*Inittialize!$F$10+Stand!G150*Inittialize!$F$11+Stand!G151*Inittialize!$F$12+Stand!G142*Inittialize!$F$3)*2</f>
        <v>-1.1254961385907944</v>
      </c>
      <c r="H141">
        <f>SUM(Stand!H143*Inittialize!$F$4+Stand!H144*Inittialize!$F$5+Stand!H145*Inittialize!$F$6+Stand!H146*Inittialize!$F$7+Stand!H147*Inittialize!$F$8+Stand!H148*Inittialize!$F$9+Stand!H149*Inittialize!$F$10+Stand!H150*Inittialize!$F$11+Stand!H151*Inittialize!$F$12+Stand!H142*Inittialize!$F$3)*2</f>
        <v>-1.096976306643797</v>
      </c>
      <c r="I141">
        <f>SUM(Stand!I143*Inittialize!$F$4+Stand!I144*Inittialize!$F$5+Stand!I145*Inittialize!$F$6+Stand!I146*Inittialize!$F$7+Stand!I147*Inittialize!$F$8+Stand!I148*Inittialize!$F$9+Stand!I149*Inittialize!$F$10+Stand!I150*Inittialize!$F$11+Stand!I151*Inittialize!$F$12+Stand!I142*Inittialize!$F$3)*2</f>
        <v>-1.1392862890595978</v>
      </c>
      <c r="J141">
        <f>SUM(Stand!J143*Inittialize!$F$4+Stand!J144*Inittialize!$F$5+Stand!J145*Inittialize!$F$6+Stand!J146*Inittialize!$F$7+Stand!J147*Inittialize!$F$8+Stand!J148*Inittialize!$F$9+Stand!J149*Inittialize!$F$10+Stand!J150*Inittialize!$F$11+Stand!J151*Inittialize!$F$12+Stand!J142*Inittialize!$F$3)*2</f>
        <v>-1.188912903526653</v>
      </c>
      <c r="K141">
        <f>SUM(Stand!K143*Inittialize!$F$4+Stand!K144*Inittialize!$F$5+Stand!K145*Inittialize!$F$6+Stand!K146*Inittialize!$F$7+Stand!K147*Inittialize!$F$8+Stand!K148*Inittialize!$F$9+Stand!K149*Inittialize!$F$10+Stand!K150*Inittialize!$F$11+Stand!K151*Inittialize!$F$12+Stand!K142*Inittialize!$F$3)*2</f>
        <v>-1.2476428407064986</v>
      </c>
    </row>
    <row r="142" spans="1:11" x14ac:dyDescent="0.25">
      <c r="A142">
        <v>17</v>
      </c>
      <c r="B142">
        <f>SUM(Stand!B144*Inittialize!$F$4+Stand!B145*Inittialize!$F$5+Stand!B146*Inittialize!$F$6+Stand!B147*Inittialize!$F$7+Stand!B148*Inittialize!$F$8+Stand!B149*Inittialize!$F$9+Stand!B150*Inittialize!$F$10+Stand!B151*Inittialize!$F$11+Stand!B152*Inittialize!$F$12+Stand!B143*Inittialize!$F$3)*2</f>
        <v>-1.2317191815067121</v>
      </c>
      <c r="C142">
        <f>SUM(Stand!C144*Inittialize!$F$4+Stand!C145*Inittialize!$F$5+Stand!C146*Inittialize!$F$6+Stand!C147*Inittialize!$F$7+Stand!C148*Inittialize!$F$8+Stand!C149*Inittialize!$F$9+Stand!C150*Inittialize!$F$10+Stand!C151*Inittialize!$F$11+Stand!C152*Inittialize!$F$12+Stand!C143*Inittialize!$F$3)*2</f>
        <v>-1.0303806633391521</v>
      </c>
      <c r="D142">
        <f>SUM(Stand!D144*Inittialize!$F$4+Stand!D145*Inittialize!$F$5+Stand!D146*Inittialize!$F$6+Stand!D147*Inittialize!$F$7+Stand!D148*Inittialize!$F$8+Stand!D149*Inittialize!$F$9+Stand!D150*Inittialize!$F$10+Stand!D151*Inittialize!$F$11+Stand!D152*Inittialize!$F$12+Stand!D143*Inittialize!$F$3)*2</f>
        <v>-1.0175624354213635</v>
      </c>
      <c r="E142">
        <f>SUM(Stand!E144*Inittialize!$F$4+Stand!E145*Inittialize!$F$5+Stand!E146*Inittialize!$F$6+Stand!E147*Inittialize!$F$7+Stand!E148*Inittialize!$F$8+Stand!E149*Inittialize!$F$9+Stand!E150*Inittialize!$F$10+Stand!E151*Inittialize!$F$11+Stand!E152*Inittialize!$F$12+Stand!E143*Inittialize!$F$3)*2</f>
        <v>-1.0042577959553116</v>
      </c>
      <c r="F142">
        <f>SUM(Stand!F144*Inittialize!$F$4+Stand!F145*Inittialize!$F$5+Stand!F146*Inittialize!$F$6+Stand!F147*Inittialize!$F$7+Stand!F148*Inittialize!$F$8+Stand!F149*Inittialize!$F$9+Stand!F150*Inittialize!$F$10+Stand!F151*Inittialize!$F$11+Stand!F152*Inittialize!$F$12+Stand!F143*Inittialize!$F$3)*2</f>
        <v>-0.99285674872985985</v>
      </c>
      <c r="G142">
        <f>SUM(Stand!G144*Inittialize!$F$4+Stand!G145*Inittialize!$F$5+Stand!G146*Inittialize!$F$6+Stand!G147*Inittialize!$F$7+Stand!G148*Inittialize!$F$8+Stand!G149*Inittialize!$F$9+Stand!G150*Inittialize!$F$10+Stand!G151*Inittialize!$F$11+Stand!G152*Inittialize!$F$12+Stand!G143*Inittialize!$F$3)*2</f>
        <v>-0.95173632691203536</v>
      </c>
      <c r="H142">
        <f>SUM(Stand!H144*Inittialize!$F$4+Stand!H145*Inittialize!$F$5+Stand!H146*Inittialize!$F$6+Stand!H147*Inittialize!$F$7+Stand!H148*Inittialize!$F$8+Stand!H149*Inittialize!$F$9+Stand!H150*Inittialize!$F$10+Stand!H151*Inittialize!$F$11+Stand!H152*Inittialize!$F$12+Stand!H143*Inittialize!$F$3)*2</f>
        <v>-0.90369806408776343</v>
      </c>
      <c r="I142">
        <f>SUM(Stand!I144*Inittialize!$F$4+Stand!I145*Inittialize!$F$5+Stand!I146*Inittialize!$F$6+Stand!I147*Inittialize!$F$7+Stand!I148*Inittialize!$F$8+Stand!I149*Inittialize!$F$9+Stand!I150*Inittialize!$F$10+Stand!I151*Inittialize!$F$11+Stand!I152*Inittialize!$F$12+Stand!I143*Inittialize!$F$3)*2</f>
        <v>-1.0648868844060613</v>
      </c>
      <c r="J142">
        <f>SUM(Stand!J144*Inittialize!$F$4+Stand!J145*Inittialize!$F$5+Stand!J146*Inittialize!$F$6+Stand!J147*Inittialize!$F$7+Stand!J148*Inittialize!$F$8+Stand!J149*Inittialize!$F$9+Stand!J150*Inittialize!$F$10+Stand!J151*Inittialize!$F$11+Stand!J152*Inittialize!$F$12+Stand!J143*Inittialize!$F$3)*2</f>
        <v>-1.1259998923100507</v>
      </c>
      <c r="K142">
        <f>SUM(Stand!K144*Inittialize!$F$4+Stand!K145*Inittialize!$F$5+Stand!K146*Inittialize!$F$6+Stand!K147*Inittialize!$F$7+Stand!K148*Inittialize!$F$8+Stand!K149*Inittialize!$F$9+Stand!K150*Inittialize!$F$10+Stand!K151*Inittialize!$F$11+Stand!K152*Inittialize!$F$12+Stand!K143*Inittialize!$F$3)*2</f>
        <v>-1.1962162229268303</v>
      </c>
    </row>
    <row r="143" spans="1:11" x14ac:dyDescent="0.25">
      <c r="A143">
        <v>18</v>
      </c>
      <c r="B143">
        <f>SUM(Stand!B145*Inittialize!$F$4+Stand!B146*Inittialize!$F$5+Stand!B147*Inittialize!$F$6+Stand!B148*Inittialize!$F$7+Stand!B149*Inittialize!$F$8+Stand!B150*Inittialize!$F$9+Stand!B151*Inittialize!$F$10+Stand!B152*Inittialize!$F$11+Stand!B153*Inittialize!$F$12+Stand!B144*Inittialize!$F$3)*2</f>
        <v>-1.1802925637270441</v>
      </c>
      <c r="C143">
        <f>SUM(Stand!C145*Inittialize!$F$4+Stand!C146*Inittialize!$F$5+Stand!C147*Inittialize!$F$6+Stand!C148*Inittialize!$F$7+Stand!C149*Inittialize!$F$8+Stand!C150*Inittialize!$F$9+Stand!C151*Inittialize!$F$10+Stand!C152*Inittialize!$F$11+Stand!C153*Inittialize!$F$12+Stand!C144*Inittialize!$F$3)*2</f>
        <v>-0.96811573239698545</v>
      </c>
      <c r="D143">
        <f>SUM(Stand!D145*Inittialize!$F$4+Stand!D146*Inittialize!$F$5+Stand!D147*Inittialize!$F$6+Stand!D148*Inittialize!$F$7+Stand!D149*Inittialize!$F$8+Stand!D150*Inittialize!$F$9+Stand!D151*Inittialize!$F$10+Stand!D152*Inittialize!$F$11+Stand!D153*Inittialize!$F$12+Stand!D144*Inittialize!$F$3)*2</f>
        <v>-0.95733982321148137</v>
      </c>
      <c r="E143">
        <f>SUM(Stand!E145*Inittialize!$F$4+Stand!E146*Inittialize!$F$5+Stand!E147*Inittialize!$F$6+Stand!E148*Inittialize!$F$7+Stand!E149*Inittialize!$F$8+Stand!E150*Inittialize!$F$9+Stand!E151*Inittialize!$F$10+Stand!E152*Inittialize!$F$11+Stand!E153*Inittialize!$F$12+Stand!E144*Inittialize!$F$3)*2</f>
        <v>-0.94613253080460236</v>
      </c>
      <c r="F143">
        <f>SUM(Stand!F145*Inittialize!$F$4+Stand!F146*Inittialize!$F$5+Stand!F147*Inittialize!$F$6+Stand!F148*Inittialize!$F$7+Stand!F149*Inittialize!$F$8+Stand!F150*Inittialize!$F$9+Stand!F151*Inittialize!$F$10+Stand!F152*Inittialize!$F$11+Stand!F153*Inittialize!$F$12+Stand!F144*Inittialize!$F$3)*2</f>
        <v>-0.93643307860499025</v>
      </c>
      <c r="G143">
        <f>SUM(Stand!G145*Inittialize!$F$4+Stand!G146*Inittialize!$F$5+Stand!G147*Inittialize!$F$6+Stand!G148*Inittialize!$F$7+Stand!G149*Inittialize!$F$8+Stand!G150*Inittialize!$F$9+Stand!G151*Inittialize!$F$10+Stand!G152*Inittialize!$F$11+Stand!G153*Inittialize!$F$12+Stand!G144*Inittialize!$F$3)*2</f>
        <v>-0.90269021358732282</v>
      </c>
      <c r="H143">
        <f>SUM(Stand!H145*Inittialize!$F$4+Stand!H146*Inittialize!$F$5+Stand!H147*Inittialize!$F$6+Stand!H148*Inittialize!$F$7+Stand!H149*Inittialize!$F$8+Stand!H150*Inittialize!$F$9+Stand!H151*Inittialize!$F$10+Stand!H152*Inittialize!$F$11+Stand!H153*Inittialize!$F$12+Stand!H144*Inittialize!$F$3)*2</f>
        <v>-0.84009946576852912</v>
      </c>
      <c r="I143">
        <f>SUM(Stand!I145*Inittialize!$F$4+Stand!I146*Inittialize!$F$5+Stand!I147*Inittialize!$F$6+Stand!I148*Inittialize!$F$7+Stand!I149*Inittialize!$F$8+Stand!I150*Inittialize!$F$9+Stand!I151*Inittialize!$F$10+Stand!I152*Inittialize!$F$11+Stand!I153*Inittialize!$F$12+Stand!I144*Inittialize!$F$3)*2</f>
        <v>-0.89903960353603019</v>
      </c>
      <c r="J143">
        <f>SUM(Stand!J145*Inittialize!$F$4+Stand!J146*Inittialize!$F$5+Stand!J147*Inittialize!$F$6+Stand!J148*Inittialize!$F$7+Stand!J149*Inittialize!$F$8+Stand!J150*Inittialize!$F$9+Stand!J151*Inittialize!$F$10+Stand!J152*Inittialize!$F$11+Stand!J153*Inittialize!$F$12+Stand!J144*Inittialize!$F$3)*2</f>
        <v>-1.0706173808550237</v>
      </c>
      <c r="K143">
        <f>SUM(Stand!K145*Inittialize!$F$4+Stand!K146*Inittialize!$F$5+Stand!K147*Inittialize!$F$6+Stand!K148*Inittialize!$F$7+Stand!K149*Inittialize!$F$8+Stand!K150*Inittialize!$F$9+Stand!K151*Inittialize!$F$10+Stand!K152*Inittialize!$F$11+Stand!K153*Inittialize!$F$12+Stand!K144*Inittialize!$F$3)*2</f>
        <v>-1.1447896051471624</v>
      </c>
    </row>
    <row r="144" spans="1:11" x14ac:dyDescent="0.25">
      <c r="A144">
        <v>19</v>
      </c>
      <c r="B144">
        <f>SUM(Stand!B146*Inittialize!$F$4+Stand!B147*Inittialize!$F$5+Stand!B148*Inittialize!$F$6+Stand!B149*Inittialize!$F$7+Stand!B150*Inittialize!$F$8+Stand!B151*Inittialize!$F$9+Stand!B152*Inittialize!$F$10+Stand!B153*Inittialize!$F$11+Stand!B154*Inittialize!$F$12+Stand!B145*Inittialize!$F$3)*2</f>
        <v>-1.128865945947376</v>
      </c>
      <c r="C144">
        <f>SUM(Stand!C146*Inittialize!$F$4+Stand!C147*Inittialize!$F$5+Stand!C148*Inittialize!$F$6+Stand!C149*Inittialize!$F$7+Stand!C150*Inittialize!$F$8+Stand!C151*Inittialize!$F$9+Stand!C152*Inittialize!$F$10+Stand!C153*Inittialize!$F$11+Stand!C154*Inittialize!$F$12+Stand!C145*Inittialize!$F$3)*2</f>
        <v>-0.90827476312390476</v>
      </c>
      <c r="D144">
        <f>SUM(Stand!D146*Inittialize!$F$4+Stand!D147*Inittialize!$F$5+Stand!D148*Inittialize!$F$6+Stand!D149*Inittialize!$F$7+Stand!D150*Inittialize!$F$8+Stand!D151*Inittialize!$F$9+Stand!D152*Inittialize!$F$10+Stand!D153*Inittialize!$F$11+Stand!D154*Inittialize!$F$12+Stand!D145*Inittialize!$F$3)*2</f>
        <v>-0.89937957522607948</v>
      </c>
      <c r="E144">
        <f>SUM(Stand!E146*Inittialize!$F$4+Stand!E147*Inittialize!$F$5+Stand!E148*Inittialize!$F$6+Stand!E149*Inittialize!$F$7+Stand!E150*Inittialize!$F$8+Stand!E151*Inittialize!$F$9+Stand!E152*Inittialize!$F$10+Stand!E153*Inittialize!$F$11+Stand!E154*Inittialize!$F$12+Stand!E145*Inittialize!$F$3)*2</f>
        <v>-0.89010803243376801</v>
      </c>
      <c r="F144">
        <f>SUM(Stand!F146*Inittialize!$F$4+Stand!F147*Inittialize!$F$5+Stand!F148*Inittialize!$F$6+Stand!F149*Inittialize!$F$7+Stand!F150*Inittialize!$F$8+Stand!F151*Inittialize!$F$9+Stand!F152*Inittialize!$F$10+Stand!F153*Inittialize!$F$11+Stand!F154*Inittialize!$F$12+Stand!F145*Inittialize!$F$3)*2</f>
        <v>-0.88211017525999524</v>
      </c>
      <c r="G144">
        <f>SUM(Stand!G146*Inittialize!$F$4+Stand!G147*Inittialize!$F$5+Stand!G148*Inittialize!$F$6+Stand!G149*Inittialize!$F$7+Stand!G150*Inittialize!$F$8+Stand!G151*Inittialize!$F$9+Stand!G152*Inittialize!$F$10+Stand!G153*Inittialize!$F$11+Stand!G154*Inittialize!$F$12+Stand!G145*Inittialize!$F$3)*2</f>
        <v>-0.85364410026261051</v>
      </c>
      <c r="H144">
        <f>SUM(Stand!H146*Inittialize!$F$4+Stand!H147*Inittialize!$F$5+Stand!H148*Inittialize!$F$6+Stand!H149*Inittialize!$F$7+Stand!H150*Inittialize!$F$8+Stand!H151*Inittialize!$F$9+Stand!H152*Inittialize!$F$10+Stand!H153*Inittialize!$F$11+Stand!H154*Inittialize!$F$12+Stand!H145*Inittialize!$F$3)*2</f>
        <v>-0.8038108355876652</v>
      </c>
      <c r="I144">
        <f>SUM(Stand!I146*Inittialize!$F$4+Stand!I147*Inittialize!$F$5+Stand!I148*Inittialize!$F$6+Stand!I149*Inittialize!$F$7+Stand!I150*Inittialize!$F$8+Stand!I151*Inittialize!$F$9+Stand!I152*Inittialize!$F$10+Stand!I153*Inittialize!$F$11+Stand!I154*Inittialize!$F$12+Stand!I145*Inittialize!$F$3)*2</f>
        <v>-0.83970119840564406</v>
      </c>
      <c r="J144">
        <f>SUM(Stand!J146*Inittialize!$F$4+Stand!J147*Inittialize!$F$5+Stand!J148*Inittialize!$F$6+Stand!J149*Inittialize!$F$7+Stand!J150*Inittialize!$F$8+Stand!J151*Inittialize!$F$9+Stand!J152*Inittialize!$F$10+Stand!J153*Inittialize!$F$11+Stand!J154*Inittialize!$F$12+Stand!J145*Inittialize!$F$3)*2</f>
        <v>-0.90872599366035178</v>
      </c>
      <c r="K144">
        <f>SUM(Stand!K146*Inittialize!$F$4+Stand!K147*Inittialize!$F$5+Stand!K148*Inittialize!$F$6+Stand!K149*Inittialize!$F$7+Stand!K150*Inittialize!$F$8+Stand!K151*Inittialize!$F$9+Stand!K152*Inittialize!$F$10+Stand!K153*Inittialize!$F$11+Stand!K154*Inittialize!$F$12+Stand!K145*Inittialize!$F$3)*2</f>
        <v>-1.0933629873674944</v>
      </c>
    </row>
    <row r="145" spans="1:11" x14ac:dyDescent="0.25">
      <c r="A145">
        <v>20</v>
      </c>
      <c r="B145">
        <f>SUM(Stand!B147*Inittialize!$F$4+Stand!B148*Inittialize!$F$5+Stand!B149*Inittialize!$F$6+Stand!B150*Inittialize!$F$7+Stand!B151*Inittialize!$F$8+Stand!B152*Inittialize!$F$9+Stand!B153*Inittialize!$F$10+Stand!B154*Inittialize!$F$11+Stand!B155*Inittialize!$F$12+Stand!B146*Inittialize!$F$3)*2</f>
        <v>-1.0774393281677082</v>
      </c>
      <c r="C145">
        <f>SUM(Stand!C147*Inittialize!$F$4+Stand!C148*Inittialize!$F$5+Stand!C149*Inittialize!$F$6+Stand!C150*Inittialize!$F$7+Stand!C151*Inittialize!$F$8+Stand!C152*Inittialize!$F$9+Stand!C153*Inittialize!$F$10+Stand!C154*Inittialize!$F$11+Stand!C155*Inittialize!$F$12+Stand!C146*Inittialize!$F$3)*2</f>
        <v>-0.85103178353717812</v>
      </c>
      <c r="D145">
        <f>SUM(Stand!D147*Inittialize!$F$4+Stand!D148*Inittialize!$F$5+Stand!D149*Inittialize!$F$6+Stand!D150*Inittialize!$F$7+Stand!D151*Inittialize!$F$8+Stand!D152*Inittialize!$F$9+Stand!D153*Inittialize!$F$10+Stand!D154*Inittialize!$F$11+Stand!D155*Inittialize!$F$12+Stand!D146*Inittialize!$F$3)*2</f>
        <v>-0.84384328890976379</v>
      </c>
      <c r="E145">
        <f>SUM(Stand!E147*Inittialize!$F$4+Stand!E148*Inittialize!$F$5+Stand!E149*Inittialize!$F$6+Stand!E150*Inittialize!$F$7+Stand!E151*Inittialize!$F$8+Stand!E152*Inittialize!$F$9+Stand!E153*Inittialize!$F$10+Stand!E154*Inittialize!$F$11+Stand!E155*Inittialize!$F$12+Stand!E146*Inittialize!$F$3)*2</f>
        <v>-0.83634589828741379</v>
      </c>
      <c r="F145">
        <f>SUM(Stand!F147*Inittialize!$F$4+Stand!F148*Inittialize!$F$5+Stand!F149*Inittialize!$F$6+Stand!F150*Inittialize!$F$7+Stand!F151*Inittialize!$F$8+Stand!F152*Inittialize!$F$9+Stand!F153*Inittialize!$F$10+Stand!F154*Inittialize!$F$11+Stand!F155*Inittialize!$F$12+Stand!F146*Inittialize!$F$3)*2</f>
        <v>-0.82988803869487504</v>
      </c>
      <c r="G145">
        <f>SUM(Stand!G147*Inittialize!$F$4+Stand!G148*Inittialize!$F$5+Stand!G149*Inittialize!$F$6+Stand!G150*Inittialize!$F$7+Stand!G151*Inittialize!$F$8+Stand!G152*Inittialize!$F$9+Stand!G153*Inittialize!$F$10+Stand!G154*Inittialize!$F$11+Stand!G155*Inittialize!$F$12+Stand!G146*Inittialize!$F$3)*2</f>
        <v>-0.80669875371777267</v>
      </c>
      <c r="H145">
        <f>SUM(Stand!H147*Inittialize!$F$4+Stand!H148*Inittialize!$F$5+Stand!H149*Inittialize!$F$6+Stand!H150*Inittialize!$F$7+Stand!H151*Inittialize!$F$8+Stand!H152*Inittialize!$F$9+Stand!H153*Inittialize!$F$10+Stand!H154*Inittialize!$F$11+Stand!H155*Inittialize!$F$12+Stand!H146*Inittialize!$F$3)*2</f>
        <v>-0.76752220540680138</v>
      </c>
      <c r="I145">
        <f>SUM(Stand!I147*Inittialize!$F$4+Stand!I148*Inittialize!$F$5+Stand!I149*Inittialize!$F$6+Stand!I150*Inittialize!$F$7+Stand!I151*Inittialize!$F$8+Stand!I152*Inittialize!$F$9+Stand!I153*Inittialize!$F$10+Stand!I154*Inittialize!$F$11+Stand!I155*Inittialize!$F$12+Stand!I146*Inittialize!$F$3)*2</f>
        <v>-0.80767276141362832</v>
      </c>
      <c r="J145">
        <f>SUM(Stand!J147*Inittialize!$F$4+Stand!J148*Inittialize!$F$5+Stand!J149*Inittialize!$F$6+Stand!J150*Inittialize!$F$7+Stand!J151*Inittialize!$F$8+Stand!J152*Inittialize!$F$9+Stand!J153*Inittialize!$F$10+Stand!J154*Inittialize!$F$11+Stand!J155*Inittialize!$F$12+Stand!J146*Inittialize!$F$3)*2</f>
        <v>-0.85334348220532463</v>
      </c>
      <c r="K145">
        <f>SUM(Stand!K147*Inittialize!$F$4+Stand!K148*Inittialize!$F$5+Stand!K149*Inittialize!$F$6+Stand!K150*Inittialize!$F$7+Stand!K151*Inittialize!$F$8+Stand!K152*Inittialize!$F$9+Stand!K153*Inittialize!$F$10+Stand!K154*Inittialize!$F$11+Stand!K155*Inittialize!$F$12+Stand!K146*Inittialize!$F$3)*2</f>
        <v>-0.93542749384818136</v>
      </c>
    </row>
    <row r="146" spans="1:11" x14ac:dyDescent="0.25">
      <c r="A146">
        <v>21</v>
      </c>
      <c r="B146">
        <f>SUM(Stand!B148*Inittialize!$F$4+Stand!B149*Inittialize!$F$5+Stand!B150*Inittialize!$F$6+Stand!B151*Inittialize!$F$7+Stand!B152*Inittialize!$F$8+Stand!B153*Inittialize!$F$9+Stand!B154*Inittialize!$F$10+Stand!B155*Inittialize!$F$11+Stand!B156*Inittialize!$F$12+Stand!B147*Inittialize!$F$3)*2</f>
        <v>-0.91950383464839502</v>
      </c>
      <c r="C146">
        <f>SUM(Stand!C148*Inittialize!$F$4+Stand!C149*Inittialize!$F$5+Stand!C150*Inittialize!$F$6+Stand!C151*Inittialize!$F$7+Stand!C152*Inittialize!$F$8+Stand!C153*Inittialize!$F$9+Stand!C154*Inittialize!$F$10+Stand!C155*Inittialize!$F$11+Stand!C156*Inittialize!$F$12+Stand!C147*Inittialize!$F$3)*2</f>
        <v>-0.79657325222673514</v>
      </c>
      <c r="D146">
        <f>SUM(Stand!D148*Inittialize!$F$4+Stand!D149*Inittialize!$F$5+Stand!D150*Inittialize!$F$6+Stand!D151*Inittialize!$F$7+Stand!D152*Inittialize!$F$8+Stand!D153*Inittialize!$F$9+Stand!D154*Inittialize!$F$10+Stand!D155*Inittialize!$F$11+Stand!D156*Inittialize!$F$12+Stand!D147*Inittialize!$F$3)*2</f>
        <v>-0.79090499227980193</v>
      </c>
      <c r="E146">
        <f>SUM(Stand!E148*Inittialize!$F$4+Stand!E149*Inittialize!$F$5+Stand!E150*Inittialize!$F$6+Stand!E151*Inittialize!$F$7+Stand!E152*Inittialize!$F$8+Stand!E153*Inittialize!$F$9+Stand!E154*Inittialize!$F$10+Stand!E155*Inittialize!$F$11+Stand!E156*Inittialize!$F$12+Stand!E147*Inittialize!$F$3)*2</f>
        <v>-0.78500772581014577</v>
      </c>
      <c r="F146">
        <f>SUM(Stand!F148*Inittialize!$F$4+Stand!F149*Inittialize!$F$5+Stand!F150*Inittialize!$F$6+Stand!F151*Inittialize!$F$7+Stand!F152*Inittialize!$F$8+Stand!F153*Inittialize!$F$9+Stand!F154*Inittialize!$F$10+Stand!F155*Inittialize!$F$11+Stand!F156*Inittialize!$F$12+Stand!F147*Inittialize!$F$3)*2</f>
        <v>-0.77992826635423507</v>
      </c>
      <c r="G146">
        <f>SUM(Stand!G148*Inittialize!$F$4+Stand!G149*Inittialize!$F$5+Stand!G150*Inittialize!$F$6+Stand!G151*Inittialize!$F$7+Stand!G152*Inittialize!$F$8+Stand!G153*Inittialize!$F$9+Stand!G154*Inittialize!$F$10+Stand!G155*Inittialize!$F$11+Stand!G156*Inittialize!$F$12+Stand!G147*Inittialize!$F$3)*2</f>
        <v>-0.76185417395280952</v>
      </c>
      <c r="H146">
        <f>SUM(Stand!H148*Inittialize!$F$4+Stand!H149*Inittialize!$F$5+Stand!H150*Inittialize!$F$6+Stand!H151*Inittialize!$F$7+Stand!H152*Inittialize!$F$8+Stand!H153*Inittialize!$F$9+Stand!H154*Inittialize!$F$10+Stand!H155*Inittialize!$F$11+Stand!H156*Inittialize!$F$12+Stand!H147*Inittialize!$F$3)*2</f>
        <v>-0.73333434200581205</v>
      </c>
      <c r="I146">
        <f>SUM(Stand!I148*Inittialize!$F$4+Stand!I149*Inittialize!$F$5+Stand!I150*Inittialize!$F$6+Stand!I151*Inittialize!$F$7+Stand!I152*Inittialize!$F$8+Stand!I153*Inittialize!$F$9+Stand!I154*Inittialize!$F$10+Stand!I155*Inittialize!$F$11+Stand!I156*Inittialize!$F$12+Stand!I147*Inittialize!$F$3)*2</f>
        <v>-0.7756443244216128</v>
      </c>
      <c r="J146">
        <f>SUM(Stand!J148*Inittialize!$F$4+Stand!J149*Inittialize!$F$5+Stand!J150*Inittialize!$F$6+Stand!J151*Inittialize!$F$7+Stand!J152*Inittialize!$F$8+Stand!J153*Inittialize!$F$9+Stand!J154*Inittialize!$F$10+Stand!J155*Inittialize!$F$11+Stand!J156*Inittialize!$F$12+Stand!J147*Inittialize!$F$3)*2</f>
        <v>-0.82527093888866809</v>
      </c>
      <c r="K146">
        <f>SUM(Stand!K148*Inittialize!$F$4+Stand!K149*Inittialize!$F$5+Stand!K150*Inittialize!$F$6+Stand!K151*Inittialize!$F$7+Stand!K152*Inittialize!$F$8+Stand!K153*Inittialize!$F$9+Stand!K154*Inittialize!$F$10+Stand!K155*Inittialize!$F$11+Stand!K156*Inittialize!$F$12+Stand!K147*Inittialize!$F$3)*2</f>
        <v>-0.88400087606851341</v>
      </c>
    </row>
    <row r="147" spans="1:11" x14ac:dyDescent="0.25">
      <c r="A147">
        <v>22</v>
      </c>
      <c r="B147">
        <f>B115</f>
        <v>-1.4136744618203487</v>
      </c>
      <c r="C147">
        <f t="shared" ref="C147:K147" si="4">C115</f>
        <v>-1.2907438793986887</v>
      </c>
      <c r="D147">
        <f t="shared" si="4"/>
        <v>-1.2850756194517556</v>
      </c>
      <c r="E147">
        <f t="shared" si="4"/>
        <v>-1.2791783529820995</v>
      </c>
      <c r="F147">
        <f t="shared" si="4"/>
        <v>-1.2740988935261888</v>
      </c>
      <c r="G147">
        <f t="shared" si="4"/>
        <v>-1.2560248011247632</v>
      </c>
      <c r="H147">
        <f t="shared" si="4"/>
        <v>-1.2275049691777657</v>
      </c>
      <c r="I147">
        <f t="shared" si="4"/>
        <v>-1.2698149515935666</v>
      </c>
      <c r="J147">
        <f t="shared" si="4"/>
        <v>-1.3194415660606218</v>
      </c>
      <c r="K147">
        <f t="shared" si="4"/>
        <v>-1.3781715032404673</v>
      </c>
    </row>
    <row r="148" spans="1:11" x14ac:dyDescent="0.25">
      <c r="A148">
        <v>23</v>
      </c>
      <c r="B148">
        <f t="shared" ref="B148:K156" si="5">B116</f>
        <v>-1.446306627453841</v>
      </c>
      <c r="C148">
        <f t="shared" si="5"/>
        <v>-1.323376045032181</v>
      </c>
      <c r="D148">
        <f t="shared" si="5"/>
        <v>-1.3177077850852479</v>
      </c>
      <c r="E148">
        <f t="shared" si="5"/>
        <v>-1.3118105186155917</v>
      </c>
      <c r="F148">
        <f t="shared" si="5"/>
        <v>-1.306731059159681</v>
      </c>
      <c r="G148">
        <f t="shared" si="5"/>
        <v>-1.2886569667582555</v>
      </c>
      <c r="H148">
        <f t="shared" si="5"/>
        <v>-1.260137134811258</v>
      </c>
      <c r="I148">
        <f t="shared" si="5"/>
        <v>-1.3024471172270586</v>
      </c>
      <c r="J148">
        <f t="shared" si="5"/>
        <v>-1.352073731694114</v>
      </c>
      <c r="K148">
        <f t="shared" si="5"/>
        <v>-1.4108036688739594</v>
      </c>
    </row>
    <row r="149" spans="1:11" x14ac:dyDescent="0.25">
      <c r="A149">
        <v>24</v>
      </c>
      <c r="B149">
        <f t="shared" si="5"/>
        <v>-1.4789387930873332</v>
      </c>
      <c r="C149">
        <f t="shared" si="5"/>
        <v>-1.3560082106656732</v>
      </c>
      <c r="D149">
        <f t="shared" si="5"/>
        <v>-1.3503399507187399</v>
      </c>
      <c r="E149">
        <f t="shared" si="5"/>
        <v>-1.344442684249084</v>
      </c>
      <c r="F149">
        <f t="shared" si="5"/>
        <v>-1.3393632247931733</v>
      </c>
      <c r="G149">
        <f t="shared" si="5"/>
        <v>-1.3212891323917475</v>
      </c>
      <c r="H149">
        <f t="shared" si="5"/>
        <v>-1.29276930044475</v>
      </c>
      <c r="I149">
        <f t="shared" si="5"/>
        <v>-1.3350792828605509</v>
      </c>
      <c r="J149">
        <f t="shared" si="5"/>
        <v>-1.3847058973276061</v>
      </c>
      <c r="K149">
        <f t="shared" si="5"/>
        <v>-1.4434358345074514</v>
      </c>
    </row>
    <row r="150" spans="1:11" x14ac:dyDescent="0.25">
      <c r="A150">
        <v>25</v>
      </c>
      <c r="B150">
        <f t="shared" si="5"/>
        <v>-1.5115709587208255</v>
      </c>
      <c r="C150">
        <f t="shared" si="5"/>
        <v>-1.3886403762991655</v>
      </c>
      <c r="D150">
        <f t="shared" si="5"/>
        <v>-1.3829721163522322</v>
      </c>
      <c r="E150">
        <f t="shared" si="5"/>
        <v>-1.377074849882576</v>
      </c>
      <c r="F150">
        <f t="shared" si="5"/>
        <v>-1.3719953904266653</v>
      </c>
      <c r="G150">
        <f t="shared" si="5"/>
        <v>-1.3539212980252398</v>
      </c>
      <c r="H150">
        <f t="shared" si="5"/>
        <v>-1.3254014660782423</v>
      </c>
      <c r="I150">
        <f t="shared" si="5"/>
        <v>-1.3677114484940429</v>
      </c>
      <c r="J150">
        <f t="shared" si="5"/>
        <v>-1.4173380629610983</v>
      </c>
      <c r="K150">
        <f t="shared" si="5"/>
        <v>-1.4760680001409436</v>
      </c>
    </row>
    <row r="151" spans="1:11" x14ac:dyDescent="0.25">
      <c r="A151">
        <v>26</v>
      </c>
      <c r="B151">
        <f t="shared" si="5"/>
        <v>-1.5442031243543175</v>
      </c>
      <c r="C151">
        <f t="shared" si="5"/>
        <v>-1.4212725419326575</v>
      </c>
      <c r="D151">
        <f t="shared" si="5"/>
        <v>-1.4156042819857244</v>
      </c>
      <c r="E151">
        <f t="shared" si="5"/>
        <v>-1.4097070155160685</v>
      </c>
      <c r="F151">
        <f t="shared" si="5"/>
        <v>-1.4046275560601575</v>
      </c>
      <c r="G151">
        <f t="shared" si="5"/>
        <v>-1.3865534636587318</v>
      </c>
      <c r="H151">
        <f t="shared" si="5"/>
        <v>-1.3580336317117345</v>
      </c>
      <c r="I151">
        <f t="shared" si="5"/>
        <v>-1.4003436141275354</v>
      </c>
      <c r="J151">
        <f t="shared" si="5"/>
        <v>-1.4499702285945903</v>
      </c>
      <c r="K151">
        <f t="shared" si="5"/>
        <v>-1.5087001657744359</v>
      </c>
    </row>
    <row r="152" spans="1:11" x14ac:dyDescent="0.25">
      <c r="A152">
        <v>27</v>
      </c>
      <c r="B152">
        <f t="shared" si="5"/>
        <v>-1.5939774959143658</v>
      </c>
      <c r="C152">
        <f t="shared" si="5"/>
        <v>-1.4971828920746726</v>
      </c>
      <c r="D152">
        <f t="shared" si="5"/>
        <v>-1.4938979547846909</v>
      </c>
      <c r="E152">
        <f t="shared" si="5"/>
        <v>-1.4904698126471669</v>
      </c>
      <c r="F152">
        <f t="shared" si="5"/>
        <v>-1.4874975491144364</v>
      </c>
      <c r="G152">
        <f t="shared" si="5"/>
        <v>-1.4771055665184771</v>
      </c>
      <c r="H152">
        <f t="shared" si="5"/>
        <v>-1.4550918781972377</v>
      </c>
      <c r="I152">
        <f t="shared" si="5"/>
        <v>-1.4577755813122062</v>
      </c>
      <c r="J152">
        <f t="shared" si="5"/>
        <v>-1.5035733979669499</v>
      </c>
      <c r="K152">
        <f t="shared" si="5"/>
        <v>-1.5584745373344842</v>
      </c>
    </row>
    <row r="153" spans="1:11" x14ac:dyDescent="0.25">
      <c r="A153">
        <v>28</v>
      </c>
      <c r="B153">
        <f t="shared" si="5"/>
        <v>-1.6608940734009698</v>
      </c>
      <c r="C153">
        <f t="shared" si="5"/>
        <v>-1.5938482191974095</v>
      </c>
      <c r="D153">
        <f t="shared" si="5"/>
        <v>-1.5922658316536182</v>
      </c>
      <c r="E153">
        <f t="shared" si="5"/>
        <v>-1.5906076981618353</v>
      </c>
      <c r="F153">
        <f t="shared" si="5"/>
        <v>-1.5891754322103384</v>
      </c>
      <c r="G153">
        <f t="shared" si="5"/>
        <v>-1.5840063738197934</v>
      </c>
      <c r="H153">
        <f t="shared" si="5"/>
        <v>-1.5733496574558192</v>
      </c>
      <c r="I153">
        <f t="shared" si="5"/>
        <v>-1.5704899754535542</v>
      </c>
      <c r="J153">
        <f t="shared" si="5"/>
        <v>-1.5756374044909853</v>
      </c>
      <c r="K153">
        <f t="shared" si="5"/>
        <v>-1.6253911148210882</v>
      </c>
    </row>
    <row r="154" spans="1:11" x14ac:dyDescent="0.25">
      <c r="A154">
        <v>29</v>
      </c>
      <c r="B154">
        <f t="shared" si="5"/>
        <v>-1.7449528568141301</v>
      </c>
      <c r="C154">
        <f t="shared" si="5"/>
        <v>-1.7104605360778402</v>
      </c>
      <c r="D154">
        <f t="shared" si="5"/>
        <v>-1.7099537911843465</v>
      </c>
      <c r="E154">
        <f t="shared" si="5"/>
        <v>-1.7094204164667819</v>
      </c>
      <c r="F154">
        <f t="shared" si="5"/>
        <v>-1.7089609497545726</v>
      </c>
      <c r="G154">
        <f t="shared" si="5"/>
        <v>-1.7072558855626803</v>
      </c>
      <c r="H154">
        <f t="shared" si="5"/>
        <v>-1.7037036467746889</v>
      </c>
      <c r="I154">
        <f t="shared" si="5"/>
        <v>-1.7029838379716977</v>
      </c>
      <c r="J154">
        <f t="shared" si="5"/>
        <v>-1.7016652067465781</v>
      </c>
      <c r="K154">
        <f t="shared" si="5"/>
        <v>-1.7094498982342485</v>
      </c>
    </row>
    <row r="155" spans="1:11" x14ac:dyDescent="0.25">
      <c r="A155">
        <v>30</v>
      </c>
      <c r="B155">
        <f t="shared" si="5"/>
        <v>-1.8461538461538463</v>
      </c>
      <c r="C155">
        <f t="shared" si="5"/>
        <v>-1.8461538461538463</v>
      </c>
      <c r="D155">
        <f t="shared" si="5"/>
        <v>-1.8461538461538463</v>
      </c>
      <c r="E155">
        <f t="shared" si="5"/>
        <v>-1.8461538461538463</v>
      </c>
      <c r="F155">
        <f t="shared" si="5"/>
        <v>-1.8461538461538463</v>
      </c>
      <c r="G155">
        <f t="shared" si="5"/>
        <v>-1.8461538461538463</v>
      </c>
      <c r="H155">
        <f t="shared" si="5"/>
        <v>-1.8461538461538463</v>
      </c>
      <c r="I155">
        <f t="shared" si="5"/>
        <v>-1.8461538461538463</v>
      </c>
      <c r="J155">
        <f t="shared" si="5"/>
        <v>-1.8461538461538463</v>
      </c>
      <c r="K155">
        <f t="shared" si="5"/>
        <v>-1.8461538461538463</v>
      </c>
    </row>
    <row r="156" spans="1:11" x14ac:dyDescent="0.25">
      <c r="A156">
        <v>31</v>
      </c>
      <c r="B156">
        <f t="shared" si="5"/>
        <v>-2</v>
      </c>
      <c r="C156">
        <f t="shared" si="5"/>
        <v>-2</v>
      </c>
      <c r="D156">
        <f t="shared" si="5"/>
        <v>-2</v>
      </c>
      <c r="E156">
        <f t="shared" si="5"/>
        <v>-2</v>
      </c>
      <c r="F156">
        <f t="shared" si="5"/>
        <v>-2</v>
      </c>
      <c r="G156">
        <f t="shared" si="5"/>
        <v>-2</v>
      </c>
      <c r="H156">
        <f t="shared" si="5"/>
        <v>-2</v>
      </c>
      <c r="I156">
        <f t="shared" si="5"/>
        <v>-2</v>
      </c>
      <c r="J156">
        <f t="shared" si="5"/>
        <v>-2</v>
      </c>
      <c r="K156">
        <f t="shared" si="5"/>
        <v>-2</v>
      </c>
    </row>
  </sheetData>
  <sheetProtection sheet="1" objects="1" scenarios="1"/>
  <mergeCells count="3">
    <mergeCell ref="A53:K53"/>
    <mergeCell ref="A105:K105"/>
    <mergeCell ref="A1:U1"/>
  </mergeCells>
  <phoneticPr fontId="1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</vt:i4>
      </vt:variant>
    </vt:vector>
  </HeadingPairs>
  <TitlesOfParts>
    <vt:vector size="59" baseType="lpstr">
      <vt:lpstr>Situation</vt:lpstr>
      <vt:lpstr>Sidebet</vt:lpstr>
      <vt:lpstr>Rules</vt:lpstr>
      <vt:lpstr>Inittialize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Final</vt:lpstr>
      <vt:lpstr>Prob</vt:lpstr>
      <vt:lpstr>5 Cards</vt:lpstr>
      <vt:lpstr>Three 7 Cards</vt:lpstr>
      <vt:lpstr>ER EL</vt:lpstr>
      <vt:lpstr>Summary</vt:lpstr>
      <vt:lpstr>EV</vt:lpstr>
      <vt:lpstr>WL Prob</vt:lpstr>
      <vt:lpstr>Analysis</vt:lpstr>
      <vt:lpstr>Temp</vt:lpstr>
      <vt:lpstr>1x1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4x4</vt:lpstr>
      <vt:lpstr>4x5</vt:lpstr>
      <vt:lpstr>4x6</vt:lpstr>
      <vt:lpstr>4x7</vt:lpstr>
      <vt:lpstr>4x8</vt:lpstr>
      <vt:lpstr>4x9</vt:lpstr>
      <vt:lpstr>4x10</vt:lpstr>
      <vt:lpstr>Strategy Summary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Atipat Lorwongam</cp:lastModifiedBy>
  <cp:lastPrinted>2021-05-25T14:06:21Z</cp:lastPrinted>
  <dcterms:created xsi:type="dcterms:W3CDTF">2015-03-11T15:17:04Z</dcterms:created>
  <dcterms:modified xsi:type="dcterms:W3CDTF">2022-04-13T16:06:51Z</dcterms:modified>
</cp:coreProperties>
</file>