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百度云同步盘/[My Portals]/[Documents]/[Business Projects &amp; Investments]/[Gambling]/BlackJack/"/>
    </mc:Choice>
  </mc:AlternateContent>
  <xr:revisionPtr revIDLastSave="0" documentId="13_ncr:1_{D697C757-8A39-5545-B28D-A2883F1D204C}" xr6:coauthVersionLast="36" xr6:coauthVersionMax="36" xr10:uidLastSave="{00000000-0000-0000-0000-000000000000}"/>
  <bookViews>
    <workbookView xWindow="0" yWindow="460" windowWidth="25600" windowHeight="14660" tabRatio="867" firstSheet="2" activeTab="25" xr2:uid="{00000000-000D-0000-FFFF-FFFF00000000}"/>
  </bookViews>
  <sheets>
    <sheet name="Rules" sheetId="32" r:id="rId1"/>
    <sheet name="Simulation" sheetId="46" r:id="rId2"/>
    <sheet name="Dealer" sheetId="12" state="hidden" r:id="rId3"/>
    <sheet name="Stand" sheetId="13" state="hidden" r:id="rId4"/>
    <sheet name="Hit" sheetId="14" state="hidden" r:id="rId5"/>
    <sheet name="HS" sheetId="15" state="hidden" r:id="rId6"/>
    <sheet name="Double" sheetId="17" state="hidden" r:id="rId7"/>
    <sheet name="HSD" sheetId="18" state="hidden" r:id="rId8"/>
    <sheet name="Surrender" sheetId="19" state="hidden" r:id="rId9"/>
    <sheet name="HSDR" sheetId="20" state="hidden" r:id="rId10"/>
    <sheet name="Pair" sheetId="22" state="hidden" r:id="rId11"/>
    <sheet name="Blackjack" sheetId="28" state="hidden" r:id="rId12"/>
    <sheet name="Prob" sheetId="24" r:id="rId13"/>
    <sheet name="5 Cards" sheetId="33" r:id="rId14"/>
    <sheet name="Three 7 Cards" sheetId="34" state="hidden" r:id="rId15"/>
    <sheet name="ER" sheetId="25" r:id="rId16"/>
    <sheet name="EV" sheetId="26" r:id="rId17"/>
    <sheet name="Summary" sheetId="27" state="hidden" r:id="rId18"/>
    <sheet name="WL Prob" sheetId="29" state="hidden" r:id="rId19"/>
    <sheet name="Summary (2)" sheetId="31" state="hidden" r:id="rId20"/>
    <sheet name="Analysis" sheetId="35" r:id="rId21"/>
    <sheet name="Plus Minus Strategy" sheetId="48" r:id="rId22"/>
    <sheet name="2x3 Fib" sheetId="49" r:id="rId23"/>
    <sheet name="2x3 M1.5" sheetId="52" r:id="rId24"/>
    <sheet name="2x3 M2" sheetId="53" r:id="rId25"/>
    <sheet name="1x3 M3" sheetId="54" r:id="rId26"/>
  </sheets>
  <definedNames>
    <definedName name="_xlnm.Print_Area" localSheetId="25">'1x3 M3'!#REF!</definedName>
    <definedName name="_xlnm.Print_Area" localSheetId="22">'2x3 Fib'!#REF!</definedName>
    <definedName name="_xlnm.Print_Area" localSheetId="23">'2x3 M1.5'!#REF!</definedName>
    <definedName name="_xlnm.Print_Area" localSheetId="24">'2x3 M2'!#REF!</definedName>
    <definedName name="_xlnm.Print_Area" localSheetId="0">Rules!$A$1:$S$42</definedName>
    <definedName name="_xlnm.Print_Area" localSheetId="19">'Summary (2)'!$A$1:$Y$39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48" l="1"/>
  <c r="C48" i="48"/>
  <c r="E48" i="48"/>
  <c r="F48" i="48"/>
  <c r="G48" i="48"/>
  <c r="D48" i="48"/>
  <c r="E49" i="48"/>
  <c r="F49" i="48"/>
  <c r="G49" i="48"/>
  <c r="D53" i="48"/>
  <c r="B49" i="48"/>
  <c r="C49" i="48"/>
  <c r="D49" i="48"/>
  <c r="E27" i="54"/>
  <c r="F27" i="54"/>
  <c r="G27" i="54"/>
  <c r="H27" i="54"/>
  <c r="I27" i="54"/>
  <c r="J27" i="54"/>
  <c r="K27" i="54"/>
  <c r="L27" i="54"/>
  <c r="M27" i="54"/>
  <c r="N27" i="54"/>
  <c r="D27" i="54"/>
  <c r="K2" i="54"/>
  <c r="E2" i="54"/>
  <c r="C2" i="54"/>
  <c r="B7" i="54"/>
  <c r="B6" i="54"/>
  <c r="C14" i="54"/>
  <c r="C6" i="54"/>
  <c r="C7" i="54"/>
  <c r="C15" i="54"/>
  <c r="D6" i="54"/>
  <c r="D7" i="54"/>
  <c r="C16" i="54"/>
  <c r="E6" i="54"/>
  <c r="E7" i="54"/>
  <c r="C17" i="54"/>
  <c r="F6" i="54"/>
  <c r="F7" i="54"/>
  <c r="C18" i="54"/>
  <c r="G6" i="54"/>
  <c r="G7" i="54"/>
  <c r="C19" i="54"/>
  <c r="H6" i="54"/>
  <c r="I6" i="54"/>
  <c r="H7" i="54"/>
  <c r="I7" i="54"/>
  <c r="C20" i="54"/>
  <c r="J6" i="54"/>
  <c r="J7" i="54"/>
  <c r="C21" i="54"/>
  <c r="K6" i="54"/>
  <c r="K7" i="54"/>
  <c r="C22" i="54"/>
  <c r="C75" i="54"/>
  <c r="C74" i="54"/>
  <c r="B11" i="54"/>
  <c r="C11" i="54"/>
  <c r="D11" i="54"/>
  <c r="E11" i="54"/>
  <c r="F11" i="54"/>
  <c r="G11" i="54"/>
  <c r="H11" i="54"/>
  <c r="I11" i="54"/>
  <c r="D22" i="54"/>
  <c r="D75" i="54"/>
  <c r="D74" i="54"/>
  <c r="E22" i="54"/>
  <c r="E75" i="54"/>
  <c r="E74" i="54"/>
  <c r="F22" i="54"/>
  <c r="F75" i="54"/>
  <c r="F74" i="54"/>
  <c r="G22" i="54"/>
  <c r="G75" i="54"/>
  <c r="G74" i="54"/>
  <c r="H22" i="54"/>
  <c r="H75" i="54"/>
  <c r="H74" i="54"/>
  <c r="I22" i="54"/>
  <c r="I75" i="54"/>
  <c r="I74" i="54"/>
  <c r="J22" i="54"/>
  <c r="J75" i="54"/>
  <c r="J74" i="54"/>
  <c r="K74" i="54"/>
  <c r="K22" i="54"/>
  <c r="K75" i="54"/>
  <c r="L74" i="54"/>
  <c r="L22" i="54"/>
  <c r="L75" i="54"/>
  <c r="G25" i="54"/>
  <c r="Q75" i="54"/>
  <c r="C24" i="54"/>
  <c r="E24" i="54"/>
  <c r="G24" i="54"/>
  <c r="C76" i="54"/>
  <c r="C25" i="54"/>
  <c r="C77" i="54"/>
  <c r="C78" i="54"/>
  <c r="D76" i="54"/>
  <c r="D77" i="54"/>
  <c r="D78" i="54"/>
  <c r="E76" i="54"/>
  <c r="E77" i="54"/>
  <c r="E78" i="54"/>
  <c r="F76" i="54"/>
  <c r="F77" i="54"/>
  <c r="F78" i="54"/>
  <c r="G76" i="54"/>
  <c r="G77" i="54"/>
  <c r="G78" i="54"/>
  <c r="H76" i="54"/>
  <c r="H77" i="54"/>
  <c r="H78" i="54"/>
  <c r="I76" i="54"/>
  <c r="I77" i="54"/>
  <c r="I78" i="54"/>
  <c r="J76" i="54"/>
  <c r="J77" i="54"/>
  <c r="J78" i="54"/>
  <c r="K76" i="54"/>
  <c r="K77" i="54"/>
  <c r="K78" i="54"/>
  <c r="L76" i="54"/>
  <c r="L77" i="54"/>
  <c r="L78" i="54"/>
  <c r="M78" i="54"/>
  <c r="N78" i="54"/>
  <c r="P78" i="54"/>
  <c r="Q78" i="54"/>
  <c r="R78" i="54"/>
  <c r="P75" i="54"/>
  <c r="R75" i="54"/>
  <c r="C70" i="54"/>
  <c r="C69" i="54"/>
  <c r="D21" i="54"/>
  <c r="D70" i="54"/>
  <c r="D69" i="54"/>
  <c r="E21" i="54"/>
  <c r="E70" i="54"/>
  <c r="E69" i="54"/>
  <c r="F21" i="54"/>
  <c r="F70" i="54"/>
  <c r="F69" i="54"/>
  <c r="G21" i="54"/>
  <c r="G70" i="54"/>
  <c r="G69" i="54"/>
  <c r="H21" i="54"/>
  <c r="H70" i="54"/>
  <c r="H69" i="54"/>
  <c r="I21" i="54"/>
  <c r="I70" i="54"/>
  <c r="I69" i="54"/>
  <c r="J21" i="54"/>
  <c r="J70" i="54"/>
  <c r="J69" i="54"/>
  <c r="K69" i="54"/>
  <c r="K21" i="54"/>
  <c r="K70" i="54"/>
  <c r="Q70" i="54"/>
  <c r="C71" i="54"/>
  <c r="C72" i="54"/>
  <c r="C73" i="54"/>
  <c r="D71" i="54"/>
  <c r="D72" i="54"/>
  <c r="D73" i="54"/>
  <c r="E71" i="54"/>
  <c r="E72" i="54"/>
  <c r="E73" i="54"/>
  <c r="F71" i="54"/>
  <c r="F72" i="54"/>
  <c r="F73" i="54"/>
  <c r="G71" i="54"/>
  <c r="G72" i="54"/>
  <c r="G73" i="54"/>
  <c r="H71" i="54"/>
  <c r="H72" i="54"/>
  <c r="H73" i="54"/>
  <c r="I71" i="54"/>
  <c r="I72" i="54"/>
  <c r="I73" i="54"/>
  <c r="J71" i="54"/>
  <c r="J72" i="54"/>
  <c r="J73" i="54"/>
  <c r="K71" i="54"/>
  <c r="K72" i="54"/>
  <c r="K73" i="54"/>
  <c r="L73" i="54"/>
  <c r="M73" i="54"/>
  <c r="N73" i="54"/>
  <c r="P73" i="54"/>
  <c r="Q73" i="54"/>
  <c r="R73" i="54"/>
  <c r="P70" i="54"/>
  <c r="R70" i="54"/>
  <c r="C65" i="54"/>
  <c r="C64" i="54"/>
  <c r="D20" i="54"/>
  <c r="D65" i="54"/>
  <c r="D64" i="54"/>
  <c r="E20" i="54"/>
  <c r="E65" i="54"/>
  <c r="E64" i="54"/>
  <c r="F20" i="54"/>
  <c r="F65" i="54"/>
  <c r="F64" i="54"/>
  <c r="G20" i="54"/>
  <c r="G65" i="54"/>
  <c r="G64" i="54"/>
  <c r="H20" i="54"/>
  <c r="H65" i="54"/>
  <c r="H64" i="54"/>
  <c r="I20" i="54"/>
  <c r="I65" i="54"/>
  <c r="I64" i="54"/>
  <c r="J20" i="54"/>
  <c r="J65" i="54"/>
  <c r="J64" i="54"/>
  <c r="Q65" i="54"/>
  <c r="C66" i="54"/>
  <c r="C67" i="54"/>
  <c r="C68" i="54"/>
  <c r="D66" i="54"/>
  <c r="D67" i="54"/>
  <c r="D68" i="54"/>
  <c r="E66" i="54"/>
  <c r="E67" i="54"/>
  <c r="E68" i="54"/>
  <c r="F66" i="54"/>
  <c r="F67" i="54"/>
  <c r="F68" i="54"/>
  <c r="G66" i="54"/>
  <c r="G67" i="54"/>
  <c r="G68" i="54"/>
  <c r="H66" i="54"/>
  <c r="H67" i="54"/>
  <c r="H68" i="54"/>
  <c r="I66" i="54"/>
  <c r="I67" i="54"/>
  <c r="I68" i="54"/>
  <c r="J66" i="54"/>
  <c r="J67" i="54"/>
  <c r="J68" i="54"/>
  <c r="K68" i="54"/>
  <c r="L68" i="54"/>
  <c r="M68" i="54"/>
  <c r="N68" i="54"/>
  <c r="P68" i="54"/>
  <c r="Q68" i="54"/>
  <c r="R68" i="54"/>
  <c r="P65" i="54"/>
  <c r="R65" i="54"/>
  <c r="C60" i="54"/>
  <c r="C59" i="54"/>
  <c r="D19" i="54"/>
  <c r="D60" i="54"/>
  <c r="D59" i="54"/>
  <c r="E19" i="54"/>
  <c r="E60" i="54"/>
  <c r="E59" i="54"/>
  <c r="F19" i="54"/>
  <c r="F60" i="54"/>
  <c r="F59" i="54"/>
  <c r="G19" i="54"/>
  <c r="G60" i="54"/>
  <c r="G59" i="54"/>
  <c r="H19" i="54"/>
  <c r="H60" i="54"/>
  <c r="H59" i="54"/>
  <c r="I19" i="54"/>
  <c r="I60" i="54"/>
  <c r="I59" i="54"/>
  <c r="Q60" i="54"/>
  <c r="C61" i="54"/>
  <c r="C62" i="54"/>
  <c r="C63" i="54"/>
  <c r="D61" i="54"/>
  <c r="D62" i="54"/>
  <c r="D63" i="54"/>
  <c r="E61" i="54"/>
  <c r="E62" i="54"/>
  <c r="E63" i="54"/>
  <c r="F61" i="54"/>
  <c r="F62" i="54"/>
  <c r="F63" i="54"/>
  <c r="G61" i="54"/>
  <c r="G62" i="54"/>
  <c r="G63" i="54"/>
  <c r="H61" i="54"/>
  <c r="H62" i="54"/>
  <c r="H63" i="54"/>
  <c r="I61" i="54"/>
  <c r="I62" i="54"/>
  <c r="I63" i="54"/>
  <c r="J63" i="54"/>
  <c r="K63" i="54"/>
  <c r="L63" i="54"/>
  <c r="M63" i="54"/>
  <c r="N63" i="54"/>
  <c r="P63" i="54"/>
  <c r="Q63" i="54"/>
  <c r="R63" i="54"/>
  <c r="P60" i="54"/>
  <c r="R60" i="54"/>
  <c r="C55" i="54"/>
  <c r="C54" i="54"/>
  <c r="D18" i="54"/>
  <c r="D55" i="54"/>
  <c r="D54" i="54"/>
  <c r="E18" i="54"/>
  <c r="E55" i="54"/>
  <c r="E54" i="54"/>
  <c r="F18" i="54"/>
  <c r="F55" i="54"/>
  <c r="F54" i="54"/>
  <c r="G18" i="54"/>
  <c r="G55" i="54"/>
  <c r="G54" i="54"/>
  <c r="H18" i="54"/>
  <c r="H55" i="54"/>
  <c r="H54" i="54"/>
  <c r="Q55" i="54"/>
  <c r="C56" i="54"/>
  <c r="C57" i="54"/>
  <c r="C58" i="54"/>
  <c r="D56" i="54"/>
  <c r="D57" i="54"/>
  <c r="D58" i="54"/>
  <c r="E56" i="54"/>
  <c r="E57" i="54"/>
  <c r="E58" i="54"/>
  <c r="F56" i="54"/>
  <c r="F57" i="54"/>
  <c r="F58" i="54"/>
  <c r="G56" i="54"/>
  <c r="G57" i="54"/>
  <c r="G58" i="54"/>
  <c r="H56" i="54"/>
  <c r="H57" i="54"/>
  <c r="H58" i="54"/>
  <c r="I58" i="54"/>
  <c r="J58" i="54"/>
  <c r="K58" i="54"/>
  <c r="L58" i="54"/>
  <c r="M58" i="54"/>
  <c r="N58" i="54"/>
  <c r="P58" i="54"/>
  <c r="Q58" i="54"/>
  <c r="R58" i="54"/>
  <c r="P55" i="54"/>
  <c r="R55" i="54"/>
  <c r="C50" i="54"/>
  <c r="C49" i="54"/>
  <c r="D17" i="54"/>
  <c r="D50" i="54"/>
  <c r="D49" i="54"/>
  <c r="E17" i="54"/>
  <c r="E50" i="54"/>
  <c r="E49" i="54"/>
  <c r="F17" i="54"/>
  <c r="F50" i="54"/>
  <c r="F49" i="54"/>
  <c r="G17" i="54"/>
  <c r="G50" i="54"/>
  <c r="G49" i="54"/>
  <c r="Q50" i="54"/>
  <c r="C51" i="54"/>
  <c r="C52" i="54"/>
  <c r="C53" i="54"/>
  <c r="D51" i="54"/>
  <c r="D52" i="54"/>
  <c r="D53" i="54"/>
  <c r="E51" i="54"/>
  <c r="E52" i="54"/>
  <c r="E53" i="54"/>
  <c r="F51" i="54"/>
  <c r="F52" i="54"/>
  <c r="F53" i="54"/>
  <c r="G51" i="54"/>
  <c r="G52" i="54"/>
  <c r="G53" i="54"/>
  <c r="H53" i="54"/>
  <c r="I53" i="54"/>
  <c r="J53" i="54"/>
  <c r="K53" i="54"/>
  <c r="L53" i="54"/>
  <c r="M53" i="54"/>
  <c r="N53" i="54"/>
  <c r="P53" i="54"/>
  <c r="Q53" i="54"/>
  <c r="R53" i="54"/>
  <c r="P50" i="54"/>
  <c r="R50" i="54"/>
  <c r="C45" i="54"/>
  <c r="C44" i="54"/>
  <c r="D16" i="54"/>
  <c r="D45" i="54"/>
  <c r="D44" i="54"/>
  <c r="E16" i="54"/>
  <c r="E45" i="54"/>
  <c r="E44" i="54"/>
  <c r="F16" i="54"/>
  <c r="F45" i="54"/>
  <c r="F44" i="54"/>
  <c r="Q45" i="54"/>
  <c r="C46" i="54"/>
  <c r="C47" i="54"/>
  <c r="C48" i="54"/>
  <c r="D46" i="54"/>
  <c r="D47" i="54"/>
  <c r="D48" i="54"/>
  <c r="E46" i="54"/>
  <c r="E47" i="54"/>
  <c r="E48" i="54"/>
  <c r="F46" i="54"/>
  <c r="F47" i="54"/>
  <c r="F48" i="54"/>
  <c r="G48" i="54"/>
  <c r="H48" i="54"/>
  <c r="I48" i="54"/>
  <c r="J48" i="54"/>
  <c r="K48" i="54"/>
  <c r="L48" i="54"/>
  <c r="M48" i="54"/>
  <c r="N48" i="54"/>
  <c r="P48" i="54"/>
  <c r="Q48" i="54"/>
  <c r="R48" i="54"/>
  <c r="P45" i="54"/>
  <c r="R45" i="54"/>
  <c r="C40" i="54"/>
  <c r="C39" i="54"/>
  <c r="D15" i="54"/>
  <c r="D40" i="54"/>
  <c r="D39" i="54"/>
  <c r="E15" i="54"/>
  <c r="E40" i="54"/>
  <c r="E39" i="54"/>
  <c r="Q40" i="54"/>
  <c r="C41" i="54"/>
  <c r="C42" i="54"/>
  <c r="C43" i="54"/>
  <c r="D41" i="54"/>
  <c r="D42" i="54"/>
  <c r="D43" i="54"/>
  <c r="E41" i="54"/>
  <c r="E42" i="54"/>
  <c r="E43" i="54"/>
  <c r="F43" i="54"/>
  <c r="G43" i="54"/>
  <c r="H43" i="54"/>
  <c r="I43" i="54"/>
  <c r="J43" i="54"/>
  <c r="K43" i="54"/>
  <c r="L43" i="54"/>
  <c r="M43" i="54"/>
  <c r="N43" i="54"/>
  <c r="P43" i="54"/>
  <c r="Q43" i="54"/>
  <c r="R43" i="54"/>
  <c r="P40" i="54"/>
  <c r="R40" i="54"/>
  <c r="C35" i="54"/>
  <c r="C34" i="54"/>
  <c r="D14" i="54"/>
  <c r="D35" i="54"/>
  <c r="D34" i="54"/>
  <c r="Q35" i="54"/>
  <c r="C36" i="54"/>
  <c r="C37" i="54"/>
  <c r="C38" i="54"/>
  <c r="D36" i="54"/>
  <c r="D37" i="54"/>
  <c r="D38" i="54"/>
  <c r="E38" i="54"/>
  <c r="F38" i="54"/>
  <c r="G38" i="54"/>
  <c r="H38" i="54"/>
  <c r="I38" i="54"/>
  <c r="J38" i="54"/>
  <c r="K38" i="54"/>
  <c r="L38" i="54"/>
  <c r="M38" i="54"/>
  <c r="N38" i="54"/>
  <c r="P38" i="54"/>
  <c r="Q38" i="54"/>
  <c r="R38" i="54"/>
  <c r="E37" i="54"/>
  <c r="E36" i="54"/>
  <c r="P35" i="54"/>
  <c r="R35" i="54"/>
  <c r="C30" i="54"/>
  <c r="C29" i="54"/>
  <c r="Q30" i="54"/>
  <c r="C31" i="54"/>
  <c r="C32" i="54"/>
  <c r="C33" i="54"/>
  <c r="D33" i="54"/>
  <c r="E33" i="54"/>
  <c r="F33" i="54"/>
  <c r="G33" i="54"/>
  <c r="H33" i="54"/>
  <c r="I33" i="54"/>
  <c r="J33" i="54"/>
  <c r="K33" i="54"/>
  <c r="L33" i="54"/>
  <c r="M33" i="54"/>
  <c r="N33" i="54"/>
  <c r="P33" i="54"/>
  <c r="Q33" i="54"/>
  <c r="R33" i="54"/>
  <c r="P30" i="54"/>
  <c r="R30" i="54"/>
  <c r="E25" i="54"/>
  <c r="B22" i="54"/>
  <c r="R22" i="54"/>
  <c r="M22" i="54"/>
  <c r="S22" i="54"/>
  <c r="Q22" i="54"/>
  <c r="P22" i="54"/>
  <c r="B21" i="54"/>
  <c r="R21" i="54"/>
  <c r="L21" i="54"/>
  <c r="S21" i="54"/>
  <c r="Q21" i="54"/>
  <c r="P21" i="54"/>
  <c r="B20" i="54"/>
  <c r="R20" i="54"/>
  <c r="K20" i="54"/>
  <c r="S20" i="54"/>
  <c r="Q20" i="54"/>
  <c r="P20" i="54"/>
  <c r="B19" i="54"/>
  <c r="R19" i="54"/>
  <c r="J19" i="54"/>
  <c r="S19" i="54"/>
  <c r="Q19" i="54"/>
  <c r="P19" i="54"/>
  <c r="B18" i="54"/>
  <c r="R18" i="54"/>
  <c r="I18" i="54"/>
  <c r="S18" i="54"/>
  <c r="Q18" i="54"/>
  <c r="P18" i="54"/>
  <c r="B17" i="54"/>
  <c r="R17" i="54"/>
  <c r="H17" i="54"/>
  <c r="S17" i="54"/>
  <c r="Q17" i="54"/>
  <c r="P17" i="54"/>
  <c r="B16" i="54"/>
  <c r="R16" i="54"/>
  <c r="G16" i="54"/>
  <c r="S16" i="54"/>
  <c r="Q16" i="54"/>
  <c r="P16" i="54"/>
  <c r="B15" i="54"/>
  <c r="R15" i="54"/>
  <c r="F15" i="54"/>
  <c r="S15" i="54"/>
  <c r="Q15" i="54"/>
  <c r="P15" i="54"/>
  <c r="B14" i="54"/>
  <c r="R14" i="54"/>
  <c r="E14" i="54"/>
  <c r="S14" i="54"/>
  <c r="Q14" i="54"/>
  <c r="P14" i="54"/>
  <c r="B13" i="54"/>
  <c r="R13" i="54"/>
  <c r="D13" i="54"/>
  <c r="S13" i="54"/>
  <c r="Q13" i="54"/>
  <c r="P13" i="54"/>
  <c r="J11" i="54"/>
  <c r="B9" i="54"/>
  <c r="C9" i="54"/>
  <c r="D9" i="54"/>
  <c r="E9" i="54"/>
  <c r="F9" i="54"/>
  <c r="G9" i="54"/>
  <c r="H9" i="54"/>
  <c r="I9" i="54"/>
  <c r="J9" i="54"/>
  <c r="D45" i="24"/>
  <c r="D58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E58" i="24"/>
  <c r="F58" i="24"/>
  <c r="G58" i="24"/>
  <c r="H58" i="24"/>
  <c r="I58" i="24"/>
  <c r="J58" i="24"/>
  <c r="K58" i="24"/>
  <c r="C59" i="24"/>
  <c r="E59" i="24"/>
  <c r="F59" i="24"/>
  <c r="G59" i="24"/>
  <c r="H59" i="24"/>
  <c r="I59" i="24"/>
  <c r="J59" i="24"/>
  <c r="K59" i="24"/>
  <c r="C60" i="24"/>
  <c r="D60" i="24"/>
  <c r="F60" i="24"/>
  <c r="G60" i="24"/>
  <c r="H60" i="24"/>
  <c r="I60" i="24"/>
  <c r="J60" i="24"/>
  <c r="K60" i="24"/>
  <c r="C61" i="24"/>
  <c r="D61" i="24"/>
  <c r="E61" i="24"/>
  <c r="G61" i="24"/>
  <c r="H61" i="24"/>
  <c r="I61" i="24"/>
  <c r="J61" i="24"/>
  <c r="K61" i="24"/>
  <c r="C62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C71" i="24"/>
  <c r="B3" i="24"/>
  <c r="B22" i="15"/>
  <c r="B23" i="15"/>
  <c r="B24" i="15"/>
  <c r="B25" i="15"/>
  <c r="B26" i="15"/>
  <c r="B27" i="15"/>
  <c r="B28" i="15"/>
  <c r="B29" i="15"/>
  <c r="B30" i="15"/>
  <c r="B31" i="15"/>
  <c r="B21" i="14"/>
  <c r="H24" i="12"/>
  <c r="W14" i="12"/>
  <c r="Q14" i="12"/>
  <c r="P14" i="12"/>
  <c r="O14" i="12"/>
  <c r="N14" i="12"/>
  <c r="M14" i="12"/>
  <c r="M24" i="12"/>
  <c r="N24" i="12"/>
  <c r="O24" i="12"/>
  <c r="P24" i="12"/>
  <c r="Q24" i="12"/>
  <c r="G24" i="12"/>
  <c r="F24" i="12"/>
  <c r="E24" i="12"/>
  <c r="D24" i="12"/>
  <c r="C24" i="12"/>
  <c r="L3" i="12"/>
  <c r="B3" i="12"/>
  <c r="H25" i="12"/>
  <c r="Q15" i="12"/>
  <c r="P15" i="12"/>
  <c r="O15" i="12"/>
  <c r="N15" i="12"/>
  <c r="M15" i="12"/>
  <c r="M25" i="12"/>
  <c r="N25" i="12"/>
  <c r="O25" i="12"/>
  <c r="P25" i="12"/>
  <c r="Q25" i="12"/>
  <c r="G25" i="12"/>
  <c r="F25" i="12"/>
  <c r="E25" i="12"/>
  <c r="D25" i="12"/>
  <c r="C25" i="12"/>
  <c r="L4" i="12"/>
  <c r="B4" i="12"/>
  <c r="H26" i="12"/>
  <c r="Q16" i="12"/>
  <c r="P16" i="12"/>
  <c r="O16" i="12"/>
  <c r="N16" i="12"/>
  <c r="M16" i="12"/>
  <c r="M26" i="12"/>
  <c r="N26" i="12"/>
  <c r="O26" i="12"/>
  <c r="P26" i="12"/>
  <c r="Q26" i="12"/>
  <c r="G26" i="12"/>
  <c r="F26" i="12"/>
  <c r="E26" i="12"/>
  <c r="D26" i="12"/>
  <c r="C26" i="12"/>
  <c r="L5" i="12"/>
  <c r="B5" i="12"/>
  <c r="H27" i="12"/>
  <c r="Q17" i="12"/>
  <c r="P17" i="12"/>
  <c r="O17" i="12"/>
  <c r="N17" i="12"/>
  <c r="M17" i="12"/>
  <c r="M27" i="12"/>
  <c r="N27" i="12"/>
  <c r="O27" i="12"/>
  <c r="P27" i="12"/>
  <c r="Q27" i="12"/>
  <c r="G27" i="12"/>
  <c r="F27" i="12"/>
  <c r="E27" i="12"/>
  <c r="D27" i="12"/>
  <c r="C27" i="12"/>
  <c r="L6" i="12"/>
  <c r="B6" i="12"/>
  <c r="H28" i="12"/>
  <c r="Q18" i="12"/>
  <c r="P18" i="12"/>
  <c r="O18" i="12"/>
  <c r="N18" i="12"/>
  <c r="M18" i="12"/>
  <c r="M28" i="12"/>
  <c r="N28" i="12"/>
  <c r="O28" i="12"/>
  <c r="P28" i="12"/>
  <c r="Q28" i="12"/>
  <c r="G28" i="12"/>
  <c r="F28" i="12"/>
  <c r="E28" i="12"/>
  <c r="D28" i="12"/>
  <c r="C28" i="12"/>
  <c r="L7" i="12"/>
  <c r="B7" i="12"/>
  <c r="B21" i="13"/>
  <c r="B21" i="15"/>
  <c r="B20" i="14"/>
  <c r="H29" i="12"/>
  <c r="Q19" i="12"/>
  <c r="P19" i="12"/>
  <c r="O19" i="12"/>
  <c r="N19" i="12"/>
  <c r="M19" i="12"/>
  <c r="M29" i="12"/>
  <c r="N29" i="12"/>
  <c r="O29" i="12"/>
  <c r="P29" i="12"/>
  <c r="Q29" i="12"/>
  <c r="G29" i="12"/>
  <c r="F29" i="12"/>
  <c r="E29" i="12"/>
  <c r="D29" i="12"/>
  <c r="C29" i="12"/>
  <c r="L8" i="12"/>
  <c r="B8" i="12"/>
  <c r="B20" i="13"/>
  <c r="B20" i="15"/>
  <c r="B19" i="14"/>
  <c r="B19" i="13"/>
  <c r="B19" i="15"/>
  <c r="B18" i="14"/>
  <c r="B18" i="13"/>
  <c r="B18" i="15"/>
  <c r="B17" i="14"/>
  <c r="B17" i="13"/>
  <c r="B17" i="15"/>
  <c r="B16" i="1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6" i="15"/>
  <c r="B15" i="14"/>
  <c r="B15" i="15"/>
  <c r="B14" i="14"/>
  <c r="B14" i="15"/>
  <c r="B13" i="14"/>
  <c r="B13" i="15"/>
  <c r="B12" i="14"/>
  <c r="B12" i="15"/>
  <c r="B11" i="14"/>
  <c r="B11" i="15"/>
  <c r="B45" i="14"/>
  <c r="B45" i="13"/>
  <c r="B45" i="15"/>
  <c r="B46" i="14"/>
  <c r="B46" i="13"/>
  <c r="B46" i="15"/>
  <c r="B47" i="14"/>
  <c r="B47" i="13"/>
  <c r="B47" i="15"/>
  <c r="B48" i="14"/>
  <c r="B48" i="13"/>
  <c r="B48" i="15"/>
  <c r="B49" i="14"/>
  <c r="B49" i="13"/>
  <c r="B49" i="15"/>
  <c r="B50" i="14"/>
  <c r="B50" i="13"/>
  <c r="B50" i="15"/>
  <c r="B51" i="14"/>
  <c r="B51" i="13"/>
  <c r="B51" i="15"/>
  <c r="B52" i="14"/>
  <c r="B52" i="13"/>
  <c r="B52" i="15"/>
  <c r="B53" i="14"/>
  <c r="B53" i="13"/>
  <c r="B53" i="15"/>
  <c r="B54" i="14"/>
  <c r="B54" i="13"/>
  <c r="B54" i="15"/>
  <c r="B44" i="14"/>
  <c r="B44" i="13"/>
  <c r="B44" i="15"/>
  <c r="B43" i="14"/>
  <c r="B43" i="13"/>
  <c r="B43" i="15"/>
  <c r="B9" i="14"/>
  <c r="B9" i="15"/>
  <c r="B10" i="14"/>
  <c r="B10" i="15"/>
  <c r="B42" i="14"/>
  <c r="B42" i="13"/>
  <c r="B42" i="15"/>
  <c r="B41" i="14"/>
  <c r="B41" i="13"/>
  <c r="B41" i="15"/>
  <c r="B7" i="14"/>
  <c r="B7" i="15"/>
  <c r="B8" i="14"/>
  <c r="B8" i="15"/>
  <c r="B40" i="14"/>
  <c r="B40" i="13"/>
  <c r="B40" i="15"/>
  <c r="B39" i="14"/>
  <c r="B39" i="13"/>
  <c r="B39" i="15"/>
  <c r="B5" i="14"/>
  <c r="B5" i="17"/>
  <c r="B5" i="20"/>
  <c r="B3" i="25"/>
  <c r="B3" i="26"/>
  <c r="B2" i="29"/>
  <c r="C3" i="24"/>
  <c r="C22" i="15"/>
  <c r="C23" i="15"/>
  <c r="C24" i="15"/>
  <c r="C25" i="15"/>
  <c r="C26" i="15"/>
  <c r="C27" i="15"/>
  <c r="C28" i="15"/>
  <c r="C29" i="15"/>
  <c r="C30" i="15"/>
  <c r="C31" i="15"/>
  <c r="C21" i="14"/>
  <c r="K14" i="12"/>
  <c r="L14" i="12"/>
  <c r="I14" i="12"/>
  <c r="J14" i="12"/>
  <c r="G14" i="12"/>
  <c r="H14" i="12"/>
  <c r="E14" i="12"/>
  <c r="F14" i="12"/>
  <c r="C14" i="12"/>
  <c r="C3" i="12"/>
  <c r="K15" i="12"/>
  <c r="L15" i="12"/>
  <c r="I15" i="12"/>
  <c r="J15" i="12"/>
  <c r="G15" i="12"/>
  <c r="H15" i="12"/>
  <c r="E15" i="12"/>
  <c r="F15" i="12"/>
  <c r="C15" i="12"/>
  <c r="C4" i="12"/>
  <c r="K16" i="12"/>
  <c r="L16" i="12"/>
  <c r="I16" i="12"/>
  <c r="J16" i="12"/>
  <c r="G16" i="12"/>
  <c r="H16" i="12"/>
  <c r="E16" i="12"/>
  <c r="F16" i="12"/>
  <c r="C16" i="12"/>
  <c r="C5" i="12"/>
  <c r="K17" i="12"/>
  <c r="L17" i="12"/>
  <c r="I17" i="12"/>
  <c r="J17" i="12"/>
  <c r="G17" i="12"/>
  <c r="H17" i="12"/>
  <c r="E17" i="12"/>
  <c r="F17" i="12"/>
  <c r="C17" i="12"/>
  <c r="C6" i="12"/>
  <c r="K18" i="12"/>
  <c r="L18" i="12"/>
  <c r="I18" i="12"/>
  <c r="J18" i="12"/>
  <c r="G18" i="12"/>
  <c r="H18" i="12"/>
  <c r="E18" i="12"/>
  <c r="F18" i="12"/>
  <c r="C18" i="12"/>
  <c r="C7" i="12"/>
  <c r="C21" i="13"/>
  <c r="C21" i="15"/>
  <c r="C20" i="14"/>
  <c r="K19" i="12"/>
  <c r="L19" i="12"/>
  <c r="I19" i="12"/>
  <c r="J19" i="12"/>
  <c r="G19" i="12"/>
  <c r="H19" i="12"/>
  <c r="E19" i="12"/>
  <c r="F19" i="12"/>
  <c r="C19" i="12"/>
  <c r="C8" i="12"/>
  <c r="C20" i="13"/>
  <c r="C20" i="15"/>
  <c r="C19" i="14"/>
  <c r="C19" i="13"/>
  <c r="C19" i="15"/>
  <c r="C18" i="14"/>
  <c r="C18" i="13"/>
  <c r="C18" i="15"/>
  <c r="C17" i="14"/>
  <c r="C17" i="13"/>
  <c r="C17" i="15"/>
  <c r="C16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6" i="15"/>
  <c r="C15" i="14"/>
  <c r="C15" i="15"/>
  <c r="C14" i="14"/>
  <c r="C14" i="15"/>
  <c r="C13" i="14"/>
  <c r="C13" i="15"/>
  <c r="C12" i="14"/>
  <c r="C12" i="15"/>
  <c r="C11" i="14"/>
  <c r="C11" i="15"/>
  <c r="C45" i="14"/>
  <c r="C45" i="13"/>
  <c r="C45" i="15"/>
  <c r="C46" i="14"/>
  <c r="C46" i="13"/>
  <c r="C46" i="15"/>
  <c r="C47" i="14"/>
  <c r="C47" i="13"/>
  <c r="C47" i="15"/>
  <c r="C48" i="14"/>
  <c r="C48" i="13"/>
  <c r="C48" i="15"/>
  <c r="C49" i="14"/>
  <c r="C49" i="13"/>
  <c r="C49" i="15"/>
  <c r="C50" i="14"/>
  <c r="C50" i="13"/>
  <c r="C50" i="15"/>
  <c r="C51" i="14"/>
  <c r="C51" i="13"/>
  <c r="C51" i="15"/>
  <c r="C52" i="14"/>
  <c r="C52" i="13"/>
  <c r="C52" i="15"/>
  <c r="C53" i="14"/>
  <c r="C53" i="13"/>
  <c r="C53" i="15"/>
  <c r="C54" i="14"/>
  <c r="C54" i="13"/>
  <c r="C54" i="15"/>
  <c r="C44" i="14"/>
  <c r="C44" i="13"/>
  <c r="C44" i="15"/>
  <c r="C43" i="14"/>
  <c r="C43" i="13"/>
  <c r="C43" i="15"/>
  <c r="C9" i="14"/>
  <c r="C9" i="15"/>
  <c r="C10" i="14"/>
  <c r="C10" i="15"/>
  <c r="C42" i="14"/>
  <c r="C42" i="13"/>
  <c r="C42" i="15"/>
  <c r="C41" i="14"/>
  <c r="C41" i="13"/>
  <c r="C41" i="15"/>
  <c r="C7" i="14"/>
  <c r="C7" i="15"/>
  <c r="C8" i="14"/>
  <c r="C8" i="15"/>
  <c r="C40" i="14"/>
  <c r="C40" i="13"/>
  <c r="C40" i="15"/>
  <c r="C39" i="14"/>
  <c r="C39" i="13"/>
  <c r="C39" i="15"/>
  <c r="C5" i="14"/>
  <c r="C5" i="17"/>
  <c r="C5" i="20"/>
  <c r="C3" i="25"/>
  <c r="C3" i="26"/>
  <c r="C2" i="29"/>
  <c r="D3" i="24"/>
  <c r="D22" i="15"/>
  <c r="D23" i="15"/>
  <c r="D24" i="15"/>
  <c r="D25" i="15"/>
  <c r="D26" i="15"/>
  <c r="D27" i="15"/>
  <c r="D28" i="15"/>
  <c r="D29" i="15"/>
  <c r="D30" i="15"/>
  <c r="D31" i="15"/>
  <c r="D21" i="14"/>
  <c r="D14" i="12"/>
  <c r="D3" i="12"/>
  <c r="D15" i="12"/>
  <c r="D4" i="12"/>
  <c r="D16" i="12"/>
  <c r="D5" i="12"/>
  <c r="D17" i="12"/>
  <c r="D6" i="12"/>
  <c r="D18" i="12"/>
  <c r="D7" i="12"/>
  <c r="D21" i="13"/>
  <c r="D21" i="15"/>
  <c r="D20" i="14"/>
  <c r="D19" i="12"/>
  <c r="D8" i="12"/>
  <c r="D20" i="13"/>
  <c r="D20" i="15"/>
  <c r="D19" i="14"/>
  <c r="D19" i="13"/>
  <c r="D19" i="15"/>
  <c r="D18" i="14"/>
  <c r="D18" i="13"/>
  <c r="D18" i="15"/>
  <c r="D17" i="14"/>
  <c r="D17" i="13"/>
  <c r="D17" i="15"/>
  <c r="D16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6" i="15"/>
  <c r="D15" i="14"/>
  <c r="D15" i="15"/>
  <c r="D14" i="14"/>
  <c r="D14" i="15"/>
  <c r="D13" i="14"/>
  <c r="D13" i="15"/>
  <c r="D12" i="14"/>
  <c r="D12" i="15"/>
  <c r="D11" i="14"/>
  <c r="D11" i="15"/>
  <c r="D45" i="14"/>
  <c r="D45" i="13"/>
  <c r="D45" i="15"/>
  <c r="D46" i="14"/>
  <c r="D46" i="13"/>
  <c r="D46" i="15"/>
  <c r="D47" i="14"/>
  <c r="D47" i="13"/>
  <c r="D47" i="15"/>
  <c r="D48" i="14"/>
  <c r="D48" i="13"/>
  <c r="D48" i="15"/>
  <c r="D49" i="14"/>
  <c r="D49" i="13"/>
  <c r="D49" i="15"/>
  <c r="D50" i="14"/>
  <c r="D50" i="13"/>
  <c r="D50" i="15"/>
  <c r="D51" i="14"/>
  <c r="D51" i="13"/>
  <c r="D51" i="15"/>
  <c r="D52" i="14"/>
  <c r="D52" i="13"/>
  <c r="D52" i="15"/>
  <c r="D53" i="14"/>
  <c r="D53" i="13"/>
  <c r="D53" i="15"/>
  <c r="D54" i="14"/>
  <c r="D54" i="13"/>
  <c r="D54" i="15"/>
  <c r="D44" i="14"/>
  <c r="D44" i="13"/>
  <c r="D44" i="15"/>
  <c r="D43" i="14"/>
  <c r="D43" i="13"/>
  <c r="D43" i="15"/>
  <c r="D9" i="14"/>
  <c r="D9" i="15"/>
  <c r="D10" i="14"/>
  <c r="D10" i="15"/>
  <c r="D42" i="14"/>
  <c r="D42" i="13"/>
  <c r="D42" i="15"/>
  <c r="D41" i="14"/>
  <c r="D41" i="13"/>
  <c r="D41" i="15"/>
  <c r="D7" i="14"/>
  <c r="D7" i="15"/>
  <c r="D8" i="14"/>
  <c r="D8" i="15"/>
  <c r="D40" i="14"/>
  <c r="D40" i="13"/>
  <c r="D40" i="15"/>
  <c r="D39" i="14"/>
  <c r="D39" i="13"/>
  <c r="D39" i="15"/>
  <c r="D5" i="14"/>
  <c r="D5" i="17"/>
  <c r="D5" i="20"/>
  <c r="D3" i="25"/>
  <c r="D3" i="26"/>
  <c r="D2" i="29"/>
  <c r="E3" i="24"/>
  <c r="E22" i="15"/>
  <c r="E23" i="15"/>
  <c r="E24" i="15"/>
  <c r="E25" i="15"/>
  <c r="E26" i="15"/>
  <c r="E27" i="15"/>
  <c r="E28" i="15"/>
  <c r="E29" i="15"/>
  <c r="E30" i="15"/>
  <c r="E31" i="15"/>
  <c r="E21" i="14"/>
  <c r="E3" i="12"/>
  <c r="E4" i="12"/>
  <c r="E5" i="12"/>
  <c r="E6" i="12"/>
  <c r="E7" i="12"/>
  <c r="E21" i="13"/>
  <c r="E21" i="15"/>
  <c r="E20" i="14"/>
  <c r="E8" i="12"/>
  <c r="E20" i="13"/>
  <c r="E20" i="15"/>
  <c r="E19" i="14"/>
  <c r="E19" i="13"/>
  <c r="E19" i="15"/>
  <c r="E18" i="14"/>
  <c r="E18" i="13"/>
  <c r="E18" i="15"/>
  <c r="E17" i="14"/>
  <c r="E17" i="13"/>
  <c r="E17" i="15"/>
  <c r="E16" i="14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6" i="15"/>
  <c r="E15" i="14"/>
  <c r="E15" i="15"/>
  <c r="E14" i="14"/>
  <c r="E14" i="15"/>
  <c r="E13" i="14"/>
  <c r="E13" i="15"/>
  <c r="E12" i="14"/>
  <c r="E12" i="15"/>
  <c r="E11" i="14"/>
  <c r="E11" i="15"/>
  <c r="E45" i="14"/>
  <c r="E45" i="13"/>
  <c r="E45" i="15"/>
  <c r="E46" i="14"/>
  <c r="E46" i="13"/>
  <c r="E46" i="15"/>
  <c r="E47" i="14"/>
  <c r="E47" i="13"/>
  <c r="E47" i="15"/>
  <c r="E48" i="14"/>
  <c r="E48" i="13"/>
  <c r="E48" i="15"/>
  <c r="E49" i="14"/>
  <c r="E49" i="13"/>
  <c r="E49" i="15"/>
  <c r="E50" i="14"/>
  <c r="E50" i="13"/>
  <c r="E50" i="15"/>
  <c r="E51" i="14"/>
  <c r="E51" i="13"/>
  <c r="E51" i="15"/>
  <c r="E52" i="14"/>
  <c r="E52" i="13"/>
  <c r="E52" i="15"/>
  <c r="E53" i="14"/>
  <c r="E53" i="13"/>
  <c r="E53" i="15"/>
  <c r="E54" i="14"/>
  <c r="E54" i="13"/>
  <c r="E54" i="15"/>
  <c r="E44" i="14"/>
  <c r="E44" i="13"/>
  <c r="E44" i="15"/>
  <c r="E43" i="14"/>
  <c r="E43" i="13"/>
  <c r="E43" i="15"/>
  <c r="E9" i="14"/>
  <c r="E9" i="15"/>
  <c r="E10" i="14"/>
  <c r="E10" i="15"/>
  <c r="E42" i="14"/>
  <c r="E42" i="13"/>
  <c r="E42" i="15"/>
  <c r="E41" i="14"/>
  <c r="E41" i="13"/>
  <c r="E41" i="15"/>
  <c r="E7" i="14"/>
  <c r="E7" i="15"/>
  <c r="E8" i="14"/>
  <c r="E8" i="15"/>
  <c r="E40" i="14"/>
  <c r="E40" i="13"/>
  <c r="E40" i="15"/>
  <c r="E39" i="14"/>
  <c r="E39" i="13"/>
  <c r="E39" i="15"/>
  <c r="E5" i="14"/>
  <c r="E5" i="17"/>
  <c r="E5" i="20"/>
  <c r="E3" i="25"/>
  <c r="E3" i="26"/>
  <c r="E2" i="29"/>
  <c r="F3" i="24"/>
  <c r="F22" i="15"/>
  <c r="F23" i="15"/>
  <c r="F24" i="15"/>
  <c r="F25" i="15"/>
  <c r="F26" i="15"/>
  <c r="F27" i="15"/>
  <c r="F28" i="15"/>
  <c r="F29" i="15"/>
  <c r="F30" i="15"/>
  <c r="F31" i="15"/>
  <c r="F21" i="14"/>
  <c r="F3" i="12"/>
  <c r="F4" i="12"/>
  <c r="F5" i="12"/>
  <c r="F6" i="12"/>
  <c r="F7" i="12"/>
  <c r="F21" i="13"/>
  <c r="F21" i="15"/>
  <c r="F20" i="14"/>
  <c r="F8" i="12"/>
  <c r="F20" i="13"/>
  <c r="F20" i="15"/>
  <c r="F19" i="14"/>
  <c r="F19" i="13"/>
  <c r="F19" i="15"/>
  <c r="F18" i="14"/>
  <c r="F18" i="13"/>
  <c r="F18" i="15"/>
  <c r="F17" i="14"/>
  <c r="F17" i="13"/>
  <c r="F17" i="15"/>
  <c r="F16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6" i="15"/>
  <c r="F15" i="14"/>
  <c r="F15" i="15"/>
  <c r="F14" i="14"/>
  <c r="F14" i="15"/>
  <c r="F13" i="14"/>
  <c r="F13" i="15"/>
  <c r="F12" i="14"/>
  <c r="F12" i="15"/>
  <c r="F11" i="14"/>
  <c r="F11" i="15"/>
  <c r="F45" i="14"/>
  <c r="F45" i="13"/>
  <c r="F45" i="15"/>
  <c r="F46" i="14"/>
  <c r="F46" i="13"/>
  <c r="F46" i="15"/>
  <c r="F47" i="14"/>
  <c r="F47" i="13"/>
  <c r="F47" i="15"/>
  <c r="F48" i="14"/>
  <c r="F48" i="13"/>
  <c r="F48" i="15"/>
  <c r="F49" i="14"/>
  <c r="F49" i="13"/>
  <c r="F49" i="15"/>
  <c r="F50" i="14"/>
  <c r="F50" i="13"/>
  <c r="F50" i="15"/>
  <c r="F51" i="14"/>
  <c r="F51" i="13"/>
  <c r="F51" i="15"/>
  <c r="F52" i="14"/>
  <c r="F52" i="13"/>
  <c r="F52" i="15"/>
  <c r="F53" i="14"/>
  <c r="F53" i="13"/>
  <c r="F53" i="15"/>
  <c r="F54" i="14"/>
  <c r="F54" i="13"/>
  <c r="F54" i="15"/>
  <c r="F44" i="14"/>
  <c r="F44" i="13"/>
  <c r="F44" i="15"/>
  <c r="F43" i="14"/>
  <c r="F43" i="13"/>
  <c r="F43" i="15"/>
  <c r="F9" i="14"/>
  <c r="F9" i="15"/>
  <c r="F10" i="14"/>
  <c r="F10" i="15"/>
  <c r="F42" i="14"/>
  <c r="F42" i="13"/>
  <c r="F42" i="15"/>
  <c r="F41" i="14"/>
  <c r="F41" i="13"/>
  <c r="F41" i="15"/>
  <c r="F7" i="14"/>
  <c r="F7" i="15"/>
  <c r="F8" i="14"/>
  <c r="F8" i="15"/>
  <c r="F40" i="14"/>
  <c r="F40" i="13"/>
  <c r="F40" i="15"/>
  <c r="F39" i="14"/>
  <c r="F39" i="13"/>
  <c r="F39" i="15"/>
  <c r="F5" i="14"/>
  <c r="F5" i="17"/>
  <c r="F5" i="20"/>
  <c r="F3" i="25"/>
  <c r="F3" i="26"/>
  <c r="F2" i="29"/>
  <c r="G3" i="24"/>
  <c r="G22" i="15"/>
  <c r="G23" i="15"/>
  <c r="G24" i="15"/>
  <c r="G25" i="15"/>
  <c r="G26" i="15"/>
  <c r="G27" i="15"/>
  <c r="G28" i="15"/>
  <c r="G29" i="15"/>
  <c r="G30" i="15"/>
  <c r="G31" i="15"/>
  <c r="G21" i="14"/>
  <c r="G3" i="12"/>
  <c r="G4" i="12"/>
  <c r="G5" i="12"/>
  <c r="G6" i="12"/>
  <c r="G7" i="12"/>
  <c r="G21" i="13"/>
  <c r="G21" i="15"/>
  <c r="G20" i="14"/>
  <c r="G8" i="12"/>
  <c r="G20" i="13"/>
  <c r="G20" i="15"/>
  <c r="G19" i="14"/>
  <c r="G19" i="13"/>
  <c r="G19" i="15"/>
  <c r="G18" i="14"/>
  <c r="G18" i="13"/>
  <c r="G18" i="15"/>
  <c r="G17" i="14"/>
  <c r="G17" i="13"/>
  <c r="G17" i="15"/>
  <c r="G16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6" i="15"/>
  <c r="G15" i="14"/>
  <c r="G15" i="15"/>
  <c r="G14" i="14"/>
  <c r="G14" i="15"/>
  <c r="G13" i="14"/>
  <c r="G13" i="15"/>
  <c r="G12" i="14"/>
  <c r="G12" i="15"/>
  <c r="G11" i="14"/>
  <c r="G11" i="15"/>
  <c r="G45" i="14"/>
  <c r="G45" i="13"/>
  <c r="G45" i="15"/>
  <c r="G46" i="14"/>
  <c r="G46" i="13"/>
  <c r="G46" i="15"/>
  <c r="G47" i="14"/>
  <c r="G47" i="13"/>
  <c r="G47" i="15"/>
  <c r="G48" i="14"/>
  <c r="G48" i="13"/>
  <c r="G48" i="15"/>
  <c r="G49" i="14"/>
  <c r="G49" i="13"/>
  <c r="G49" i="15"/>
  <c r="G50" i="14"/>
  <c r="G50" i="13"/>
  <c r="G50" i="15"/>
  <c r="G51" i="14"/>
  <c r="G51" i="13"/>
  <c r="G51" i="15"/>
  <c r="G52" i="14"/>
  <c r="G52" i="13"/>
  <c r="G52" i="15"/>
  <c r="G53" i="14"/>
  <c r="G53" i="13"/>
  <c r="G53" i="15"/>
  <c r="G54" i="14"/>
  <c r="G54" i="13"/>
  <c r="G54" i="15"/>
  <c r="G44" i="14"/>
  <c r="G44" i="13"/>
  <c r="G44" i="15"/>
  <c r="G43" i="14"/>
  <c r="G43" i="13"/>
  <c r="G43" i="15"/>
  <c r="G9" i="14"/>
  <c r="G9" i="15"/>
  <c r="G10" i="14"/>
  <c r="G10" i="15"/>
  <c r="G42" i="14"/>
  <c r="G42" i="13"/>
  <c r="G42" i="15"/>
  <c r="G41" i="14"/>
  <c r="G41" i="13"/>
  <c r="G41" i="15"/>
  <c r="G7" i="14"/>
  <c r="G7" i="15"/>
  <c r="G8" i="14"/>
  <c r="G8" i="15"/>
  <c r="G40" i="14"/>
  <c r="G40" i="13"/>
  <c r="G40" i="15"/>
  <c r="G39" i="14"/>
  <c r="G39" i="13"/>
  <c r="G39" i="15"/>
  <c r="G5" i="14"/>
  <c r="G5" i="17"/>
  <c r="G5" i="20"/>
  <c r="G3" i="25"/>
  <c r="G3" i="26"/>
  <c r="G2" i="29"/>
  <c r="H3" i="24"/>
  <c r="H22" i="15"/>
  <c r="H23" i="15"/>
  <c r="H24" i="15"/>
  <c r="H25" i="15"/>
  <c r="H26" i="15"/>
  <c r="H27" i="15"/>
  <c r="H28" i="15"/>
  <c r="H29" i="15"/>
  <c r="H30" i="15"/>
  <c r="H31" i="15"/>
  <c r="H21" i="14"/>
  <c r="H3" i="12"/>
  <c r="H4" i="12"/>
  <c r="H5" i="12"/>
  <c r="H6" i="12"/>
  <c r="H7" i="12"/>
  <c r="H21" i="13"/>
  <c r="H21" i="15"/>
  <c r="H20" i="14"/>
  <c r="H8" i="12"/>
  <c r="H20" i="13"/>
  <c r="H20" i="15"/>
  <c r="H19" i="14"/>
  <c r="H19" i="13"/>
  <c r="H19" i="15"/>
  <c r="H18" i="14"/>
  <c r="H18" i="13"/>
  <c r="H18" i="15"/>
  <c r="H17" i="14"/>
  <c r="H17" i="13"/>
  <c r="H17" i="15"/>
  <c r="H16" i="14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6" i="15"/>
  <c r="H15" i="14"/>
  <c r="H15" i="15"/>
  <c r="H14" i="14"/>
  <c r="H14" i="15"/>
  <c r="H13" i="14"/>
  <c r="H13" i="15"/>
  <c r="H12" i="14"/>
  <c r="H12" i="15"/>
  <c r="H11" i="14"/>
  <c r="H11" i="15"/>
  <c r="H45" i="14"/>
  <c r="H45" i="13"/>
  <c r="H45" i="15"/>
  <c r="H46" i="14"/>
  <c r="H46" i="13"/>
  <c r="H46" i="15"/>
  <c r="H47" i="14"/>
  <c r="H47" i="13"/>
  <c r="H47" i="15"/>
  <c r="H48" i="14"/>
  <c r="H48" i="13"/>
  <c r="H48" i="15"/>
  <c r="H49" i="14"/>
  <c r="H49" i="13"/>
  <c r="H49" i="15"/>
  <c r="H50" i="14"/>
  <c r="H50" i="13"/>
  <c r="H50" i="15"/>
  <c r="H51" i="14"/>
  <c r="H51" i="13"/>
  <c r="H51" i="15"/>
  <c r="H52" i="14"/>
  <c r="H52" i="13"/>
  <c r="H52" i="15"/>
  <c r="H53" i="14"/>
  <c r="H53" i="13"/>
  <c r="H53" i="15"/>
  <c r="H54" i="14"/>
  <c r="H54" i="13"/>
  <c r="H54" i="15"/>
  <c r="H44" i="14"/>
  <c r="H44" i="13"/>
  <c r="H44" i="15"/>
  <c r="H43" i="14"/>
  <c r="H43" i="13"/>
  <c r="H43" i="15"/>
  <c r="H9" i="14"/>
  <c r="H9" i="15"/>
  <c r="H10" i="14"/>
  <c r="H10" i="15"/>
  <c r="H42" i="14"/>
  <c r="H42" i="13"/>
  <c r="H42" i="15"/>
  <c r="H41" i="14"/>
  <c r="H41" i="13"/>
  <c r="H41" i="15"/>
  <c r="H7" i="14"/>
  <c r="H7" i="15"/>
  <c r="H8" i="14"/>
  <c r="H8" i="15"/>
  <c r="H40" i="14"/>
  <c r="H40" i="13"/>
  <c r="H40" i="15"/>
  <c r="H39" i="14"/>
  <c r="H39" i="13"/>
  <c r="H39" i="15"/>
  <c r="H5" i="14"/>
  <c r="H5" i="17"/>
  <c r="H5" i="20"/>
  <c r="H3" i="25"/>
  <c r="H3" i="26"/>
  <c r="H2" i="29"/>
  <c r="I3" i="24"/>
  <c r="I22" i="15"/>
  <c r="I23" i="15"/>
  <c r="I24" i="15"/>
  <c r="I25" i="15"/>
  <c r="I26" i="15"/>
  <c r="I27" i="15"/>
  <c r="I28" i="15"/>
  <c r="I29" i="15"/>
  <c r="I30" i="15"/>
  <c r="I31" i="15"/>
  <c r="I21" i="14"/>
  <c r="I3" i="12"/>
  <c r="I4" i="12"/>
  <c r="I5" i="12"/>
  <c r="I6" i="12"/>
  <c r="I7" i="12"/>
  <c r="I21" i="13"/>
  <c r="I21" i="15"/>
  <c r="I20" i="14"/>
  <c r="I8" i="12"/>
  <c r="I20" i="13"/>
  <c r="I20" i="15"/>
  <c r="I19" i="14"/>
  <c r="I19" i="13"/>
  <c r="I19" i="15"/>
  <c r="I18" i="14"/>
  <c r="I18" i="13"/>
  <c r="I18" i="15"/>
  <c r="I17" i="14"/>
  <c r="I17" i="13"/>
  <c r="I17" i="15"/>
  <c r="I16" i="14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6" i="15"/>
  <c r="I15" i="14"/>
  <c r="I15" i="15"/>
  <c r="I14" i="14"/>
  <c r="I14" i="15"/>
  <c r="I13" i="14"/>
  <c r="I13" i="15"/>
  <c r="I12" i="14"/>
  <c r="I12" i="15"/>
  <c r="I11" i="14"/>
  <c r="I11" i="15"/>
  <c r="I45" i="14"/>
  <c r="I45" i="13"/>
  <c r="I45" i="15"/>
  <c r="I46" i="14"/>
  <c r="I46" i="13"/>
  <c r="I46" i="15"/>
  <c r="I47" i="14"/>
  <c r="I47" i="13"/>
  <c r="I47" i="15"/>
  <c r="I48" i="14"/>
  <c r="I48" i="13"/>
  <c r="I48" i="15"/>
  <c r="I49" i="14"/>
  <c r="I49" i="13"/>
  <c r="I49" i="15"/>
  <c r="I50" i="14"/>
  <c r="I50" i="13"/>
  <c r="I50" i="15"/>
  <c r="I51" i="14"/>
  <c r="I51" i="13"/>
  <c r="I51" i="15"/>
  <c r="I52" i="14"/>
  <c r="I52" i="13"/>
  <c r="I52" i="15"/>
  <c r="I53" i="14"/>
  <c r="I53" i="13"/>
  <c r="I53" i="15"/>
  <c r="I54" i="14"/>
  <c r="I54" i="13"/>
  <c r="I54" i="15"/>
  <c r="I44" i="14"/>
  <c r="I44" i="13"/>
  <c r="I44" i="15"/>
  <c r="I43" i="14"/>
  <c r="I43" i="13"/>
  <c r="I43" i="15"/>
  <c r="I9" i="14"/>
  <c r="I9" i="15"/>
  <c r="I10" i="14"/>
  <c r="I10" i="15"/>
  <c r="I42" i="14"/>
  <c r="I42" i="13"/>
  <c r="I42" i="15"/>
  <c r="I41" i="14"/>
  <c r="I41" i="13"/>
  <c r="I41" i="15"/>
  <c r="I7" i="14"/>
  <c r="I7" i="15"/>
  <c r="I8" i="14"/>
  <c r="I8" i="15"/>
  <c r="I40" i="14"/>
  <c r="I40" i="13"/>
  <c r="I40" i="15"/>
  <c r="I39" i="14"/>
  <c r="I39" i="13"/>
  <c r="I39" i="15"/>
  <c r="I5" i="14"/>
  <c r="I5" i="17"/>
  <c r="I5" i="20"/>
  <c r="I3" i="25"/>
  <c r="I3" i="26"/>
  <c r="I2" i="29"/>
  <c r="J3" i="24"/>
  <c r="J22" i="15"/>
  <c r="J23" i="15"/>
  <c r="J24" i="15"/>
  <c r="J25" i="15"/>
  <c r="J26" i="15"/>
  <c r="J27" i="15"/>
  <c r="J28" i="15"/>
  <c r="J29" i="15"/>
  <c r="J30" i="15"/>
  <c r="J31" i="15"/>
  <c r="J21" i="14"/>
  <c r="J3" i="12"/>
  <c r="J4" i="12"/>
  <c r="J5" i="12"/>
  <c r="J6" i="12"/>
  <c r="J7" i="12"/>
  <c r="J21" i="13"/>
  <c r="J21" i="15"/>
  <c r="J20" i="14"/>
  <c r="J8" i="12"/>
  <c r="J20" i="13"/>
  <c r="J20" i="15"/>
  <c r="J19" i="14"/>
  <c r="J19" i="13"/>
  <c r="J19" i="15"/>
  <c r="J18" i="14"/>
  <c r="J18" i="13"/>
  <c r="J18" i="15"/>
  <c r="J17" i="14"/>
  <c r="J17" i="13"/>
  <c r="J17" i="15"/>
  <c r="J16" i="14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6" i="15"/>
  <c r="J15" i="14"/>
  <c r="J15" i="15"/>
  <c r="J14" i="14"/>
  <c r="J14" i="15"/>
  <c r="J13" i="14"/>
  <c r="J13" i="15"/>
  <c r="J12" i="14"/>
  <c r="J12" i="15"/>
  <c r="J11" i="14"/>
  <c r="J11" i="15"/>
  <c r="J45" i="14"/>
  <c r="J45" i="13"/>
  <c r="J45" i="15"/>
  <c r="J46" i="14"/>
  <c r="J46" i="13"/>
  <c r="J46" i="15"/>
  <c r="J47" i="14"/>
  <c r="J47" i="13"/>
  <c r="J47" i="15"/>
  <c r="J48" i="14"/>
  <c r="J48" i="13"/>
  <c r="J48" i="15"/>
  <c r="J49" i="14"/>
  <c r="J49" i="13"/>
  <c r="J49" i="15"/>
  <c r="J50" i="14"/>
  <c r="J50" i="13"/>
  <c r="J50" i="15"/>
  <c r="J51" i="14"/>
  <c r="J51" i="13"/>
  <c r="J51" i="15"/>
  <c r="J52" i="14"/>
  <c r="J52" i="13"/>
  <c r="J52" i="15"/>
  <c r="J53" i="14"/>
  <c r="J53" i="13"/>
  <c r="J53" i="15"/>
  <c r="J54" i="14"/>
  <c r="J54" i="13"/>
  <c r="J54" i="15"/>
  <c r="J44" i="14"/>
  <c r="J44" i="13"/>
  <c r="J44" i="15"/>
  <c r="J43" i="14"/>
  <c r="J43" i="13"/>
  <c r="J43" i="15"/>
  <c r="J9" i="14"/>
  <c r="J9" i="15"/>
  <c r="J10" i="14"/>
  <c r="J10" i="15"/>
  <c r="J42" i="14"/>
  <c r="J42" i="13"/>
  <c r="J42" i="15"/>
  <c r="J41" i="14"/>
  <c r="J41" i="13"/>
  <c r="J41" i="15"/>
  <c r="J7" i="14"/>
  <c r="J7" i="15"/>
  <c r="J8" i="14"/>
  <c r="J8" i="15"/>
  <c r="J40" i="14"/>
  <c r="J40" i="13"/>
  <c r="J40" i="15"/>
  <c r="J39" i="14"/>
  <c r="J39" i="13"/>
  <c r="J39" i="15"/>
  <c r="J5" i="14"/>
  <c r="J5" i="17"/>
  <c r="J5" i="20"/>
  <c r="J3" i="25"/>
  <c r="J3" i="26"/>
  <c r="J2" i="29"/>
  <c r="K3" i="24"/>
  <c r="K22" i="15"/>
  <c r="K23" i="15"/>
  <c r="K24" i="15"/>
  <c r="K25" i="15"/>
  <c r="K26" i="15"/>
  <c r="K27" i="15"/>
  <c r="K28" i="15"/>
  <c r="K29" i="15"/>
  <c r="K30" i="15"/>
  <c r="K31" i="15"/>
  <c r="K21" i="14"/>
  <c r="K3" i="12"/>
  <c r="K4" i="12"/>
  <c r="K5" i="12"/>
  <c r="K6" i="12"/>
  <c r="K7" i="12"/>
  <c r="K21" i="13"/>
  <c r="K21" i="15"/>
  <c r="K20" i="14"/>
  <c r="K8" i="12"/>
  <c r="K20" i="13"/>
  <c r="K20" i="15"/>
  <c r="K19" i="14"/>
  <c r="K19" i="13"/>
  <c r="K19" i="15"/>
  <c r="K18" i="14"/>
  <c r="K18" i="13"/>
  <c r="K18" i="15"/>
  <c r="K17" i="14"/>
  <c r="K17" i="13"/>
  <c r="K17" i="15"/>
  <c r="K16" i="14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6" i="15"/>
  <c r="K15" i="14"/>
  <c r="K15" i="15"/>
  <c r="K14" i="14"/>
  <c r="K14" i="15"/>
  <c r="K13" i="14"/>
  <c r="K13" i="15"/>
  <c r="K12" i="14"/>
  <c r="K12" i="15"/>
  <c r="K11" i="14"/>
  <c r="K11" i="15"/>
  <c r="K45" i="14"/>
  <c r="K45" i="13"/>
  <c r="K45" i="15"/>
  <c r="K46" i="14"/>
  <c r="K46" i="13"/>
  <c r="K46" i="15"/>
  <c r="K47" i="14"/>
  <c r="K47" i="13"/>
  <c r="K47" i="15"/>
  <c r="K48" i="14"/>
  <c r="K48" i="13"/>
  <c r="K48" i="15"/>
  <c r="K49" i="14"/>
  <c r="K49" i="13"/>
  <c r="K49" i="15"/>
  <c r="K50" i="14"/>
  <c r="K50" i="13"/>
  <c r="K50" i="15"/>
  <c r="K51" i="14"/>
  <c r="K51" i="13"/>
  <c r="K51" i="15"/>
  <c r="K52" i="14"/>
  <c r="K52" i="13"/>
  <c r="K52" i="15"/>
  <c r="K53" i="14"/>
  <c r="K53" i="13"/>
  <c r="K53" i="15"/>
  <c r="K54" i="14"/>
  <c r="K54" i="13"/>
  <c r="K54" i="15"/>
  <c r="K44" i="14"/>
  <c r="K44" i="13"/>
  <c r="K44" i="15"/>
  <c r="K43" i="14"/>
  <c r="K43" i="13"/>
  <c r="K43" i="15"/>
  <c r="K9" i="14"/>
  <c r="K9" i="15"/>
  <c r="K10" i="14"/>
  <c r="K10" i="15"/>
  <c r="K42" i="14"/>
  <c r="K42" i="13"/>
  <c r="K42" i="15"/>
  <c r="K41" i="14"/>
  <c r="K41" i="13"/>
  <c r="K41" i="15"/>
  <c r="K7" i="14"/>
  <c r="K7" i="15"/>
  <c r="K8" i="14"/>
  <c r="K8" i="15"/>
  <c r="K40" i="14"/>
  <c r="K40" i="13"/>
  <c r="K40" i="15"/>
  <c r="K39" i="14"/>
  <c r="K39" i="13"/>
  <c r="K39" i="15"/>
  <c r="K5" i="14"/>
  <c r="K5" i="17"/>
  <c r="K5" i="20"/>
  <c r="K3" i="25"/>
  <c r="K3" i="26"/>
  <c r="K2" i="29"/>
  <c r="C72" i="24"/>
  <c r="B4" i="24"/>
  <c r="B6" i="14"/>
  <c r="B6" i="17"/>
  <c r="B6" i="20"/>
  <c r="B4" i="25"/>
  <c r="B4" i="26"/>
  <c r="B3" i="29"/>
  <c r="C4" i="24"/>
  <c r="C6" i="14"/>
  <c r="C6" i="17"/>
  <c r="C6" i="20"/>
  <c r="C4" i="25"/>
  <c r="C4" i="26"/>
  <c r="C3" i="29"/>
  <c r="D4" i="24"/>
  <c r="D6" i="14"/>
  <c r="D6" i="17"/>
  <c r="D6" i="20"/>
  <c r="D4" i="25"/>
  <c r="D4" i="26"/>
  <c r="D3" i="29"/>
  <c r="E4" i="24"/>
  <c r="E6" i="14"/>
  <c r="E6" i="17"/>
  <c r="E6" i="20"/>
  <c r="E4" i="25"/>
  <c r="E4" i="26"/>
  <c r="E3" i="29"/>
  <c r="F4" i="24"/>
  <c r="F6" i="14"/>
  <c r="F6" i="17"/>
  <c r="F6" i="20"/>
  <c r="F4" i="25"/>
  <c r="F4" i="26"/>
  <c r="F3" i="29"/>
  <c r="G4" i="24"/>
  <c r="G6" i="14"/>
  <c r="G6" i="17"/>
  <c r="G6" i="20"/>
  <c r="G4" i="25"/>
  <c r="G4" i="26"/>
  <c r="G3" i="29"/>
  <c r="H4" i="24"/>
  <c r="H6" i="14"/>
  <c r="H6" i="17"/>
  <c r="H6" i="20"/>
  <c r="H4" i="25"/>
  <c r="H4" i="26"/>
  <c r="H3" i="29"/>
  <c r="I4" i="24"/>
  <c r="I6" i="14"/>
  <c r="I6" i="17"/>
  <c r="I6" i="20"/>
  <c r="I4" i="25"/>
  <c r="I4" i="26"/>
  <c r="I3" i="29"/>
  <c r="J4" i="24"/>
  <c r="J6" i="14"/>
  <c r="J6" i="17"/>
  <c r="J6" i="20"/>
  <c r="J4" i="25"/>
  <c r="J4" i="26"/>
  <c r="J3" i="29"/>
  <c r="K4" i="24"/>
  <c r="K6" i="14"/>
  <c r="K6" i="17"/>
  <c r="K6" i="20"/>
  <c r="K4" i="25"/>
  <c r="K4" i="26"/>
  <c r="K3" i="29"/>
  <c r="C73" i="24"/>
  <c r="B5" i="24"/>
  <c r="B7" i="17"/>
  <c r="B7" i="20"/>
  <c r="B5" i="25"/>
  <c r="B5" i="26"/>
  <c r="B4" i="29"/>
  <c r="C5" i="24"/>
  <c r="C7" i="17"/>
  <c r="C7" i="20"/>
  <c r="C5" i="25"/>
  <c r="C5" i="26"/>
  <c r="C4" i="29"/>
  <c r="D5" i="24"/>
  <c r="D7" i="17"/>
  <c r="D7" i="20"/>
  <c r="D5" i="25"/>
  <c r="D5" i="26"/>
  <c r="D4" i="29"/>
  <c r="E5" i="24"/>
  <c r="E7" i="17"/>
  <c r="E7" i="20"/>
  <c r="E5" i="25"/>
  <c r="E5" i="26"/>
  <c r="E4" i="29"/>
  <c r="F5" i="24"/>
  <c r="F7" i="17"/>
  <c r="F7" i="20"/>
  <c r="F5" i="25"/>
  <c r="F5" i="26"/>
  <c r="F4" i="29"/>
  <c r="G5" i="24"/>
  <c r="G7" i="17"/>
  <c r="G7" i="20"/>
  <c r="G5" i="25"/>
  <c r="G5" i="26"/>
  <c r="G4" i="29"/>
  <c r="H5" i="24"/>
  <c r="H7" i="17"/>
  <c r="H7" i="20"/>
  <c r="H5" i="25"/>
  <c r="H5" i="26"/>
  <c r="H4" i="29"/>
  <c r="I5" i="24"/>
  <c r="I7" i="17"/>
  <c r="I7" i="20"/>
  <c r="I5" i="25"/>
  <c r="I5" i="26"/>
  <c r="I4" i="29"/>
  <c r="J5" i="24"/>
  <c r="J7" i="17"/>
  <c r="J7" i="20"/>
  <c r="J5" i="25"/>
  <c r="J5" i="26"/>
  <c r="J4" i="29"/>
  <c r="K5" i="24"/>
  <c r="K7" i="17"/>
  <c r="K7" i="20"/>
  <c r="K5" i="25"/>
  <c r="K5" i="26"/>
  <c r="K4" i="29"/>
  <c r="C74" i="24"/>
  <c r="B6" i="24"/>
  <c r="B8" i="17"/>
  <c r="B8" i="20"/>
  <c r="B6" i="25"/>
  <c r="B6" i="26"/>
  <c r="B5" i="29"/>
  <c r="C6" i="24"/>
  <c r="C8" i="17"/>
  <c r="C8" i="20"/>
  <c r="C6" i="25"/>
  <c r="C6" i="26"/>
  <c r="C5" i="29"/>
  <c r="D6" i="24"/>
  <c r="D8" i="17"/>
  <c r="D8" i="20"/>
  <c r="D6" i="25"/>
  <c r="D6" i="26"/>
  <c r="D5" i="29"/>
  <c r="E6" i="24"/>
  <c r="E8" i="17"/>
  <c r="E8" i="20"/>
  <c r="E6" i="25"/>
  <c r="E6" i="26"/>
  <c r="E5" i="29"/>
  <c r="F6" i="24"/>
  <c r="F8" i="17"/>
  <c r="F8" i="20"/>
  <c r="F6" i="25"/>
  <c r="F6" i="26"/>
  <c r="F5" i="29"/>
  <c r="G6" i="24"/>
  <c r="G8" i="17"/>
  <c r="G8" i="20"/>
  <c r="G6" i="25"/>
  <c r="G6" i="26"/>
  <c r="G5" i="29"/>
  <c r="H6" i="24"/>
  <c r="H8" i="17"/>
  <c r="H8" i="20"/>
  <c r="H6" i="25"/>
  <c r="H6" i="26"/>
  <c r="H5" i="29"/>
  <c r="I6" i="24"/>
  <c r="I8" i="17"/>
  <c r="I8" i="20"/>
  <c r="I6" i="25"/>
  <c r="I6" i="26"/>
  <c r="I5" i="29"/>
  <c r="J6" i="24"/>
  <c r="J8" i="17"/>
  <c r="J8" i="20"/>
  <c r="J6" i="25"/>
  <c r="J6" i="26"/>
  <c r="J5" i="29"/>
  <c r="K6" i="24"/>
  <c r="K8" i="17"/>
  <c r="K8" i="20"/>
  <c r="K6" i="25"/>
  <c r="K6" i="26"/>
  <c r="K5" i="29"/>
  <c r="C75" i="24"/>
  <c r="B7" i="24"/>
  <c r="B9" i="17"/>
  <c r="B9" i="20"/>
  <c r="B7" i="25"/>
  <c r="B7" i="26"/>
  <c r="B6" i="29"/>
  <c r="C7" i="24"/>
  <c r="C9" i="17"/>
  <c r="C9" i="20"/>
  <c r="C7" i="25"/>
  <c r="C7" i="26"/>
  <c r="C6" i="29"/>
  <c r="D7" i="24"/>
  <c r="D9" i="17"/>
  <c r="D9" i="20"/>
  <c r="D7" i="25"/>
  <c r="D7" i="26"/>
  <c r="D6" i="29"/>
  <c r="E7" i="24"/>
  <c r="E9" i="17"/>
  <c r="E9" i="20"/>
  <c r="E7" i="25"/>
  <c r="E7" i="26"/>
  <c r="E6" i="29"/>
  <c r="F7" i="24"/>
  <c r="F9" i="17"/>
  <c r="F9" i="20"/>
  <c r="F7" i="25"/>
  <c r="F7" i="26"/>
  <c r="F6" i="29"/>
  <c r="G7" i="24"/>
  <c r="G9" i="17"/>
  <c r="G9" i="20"/>
  <c r="G7" i="25"/>
  <c r="G7" i="26"/>
  <c r="G6" i="29"/>
  <c r="H7" i="24"/>
  <c r="H9" i="17"/>
  <c r="H9" i="20"/>
  <c r="H7" i="25"/>
  <c r="H7" i="26"/>
  <c r="H6" i="29"/>
  <c r="I7" i="24"/>
  <c r="I9" i="17"/>
  <c r="I9" i="20"/>
  <c r="I7" i="25"/>
  <c r="I7" i="26"/>
  <c r="I6" i="29"/>
  <c r="J7" i="24"/>
  <c r="J9" i="17"/>
  <c r="J9" i="20"/>
  <c r="J7" i="25"/>
  <c r="J7" i="26"/>
  <c r="J6" i="29"/>
  <c r="K7" i="24"/>
  <c r="K9" i="17"/>
  <c r="K9" i="20"/>
  <c r="K7" i="25"/>
  <c r="K7" i="26"/>
  <c r="K6" i="29"/>
  <c r="C76" i="24"/>
  <c r="B8" i="24"/>
  <c r="B10" i="17"/>
  <c r="B10" i="20"/>
  <c r="B8" i="25"/>
  <c r="B8" i="26"/>
  <c r="B7" i="29"/>
  <c r="C8" i="24"/>
  <c r="C10" i="17"/>
  <c r="C10" i="20"/>
  <c r="C8" i="25"/>
  <c r="C8" i="26"/>
  <c r="C7" i="29"/>
  <c r="D8" i="24"/>
  <c r="D10" i="17"/>
  <c r="D10" i="20"/>
  <c r="D8" i="25"/>
  <c r="D8" i="26"/>
  <c r="D7" i="29"/>
  <c r="E8" i="24"/>
  <c r="E10" i="17"/>
  <c r="E10" i="20"/>
  <c r="E8" i="25"/>
  <c r="E8" i="26"/>
  <c r="E7" i="29"/>
  <c r="F8" i="24"/>
  <c r="F10" i="17"/>
  <c r="F10" i="20"/>
  <c r="F8" i="25"/>
  <c r="F8" i="26"/>
  <c r="F7" i="29"/>
  <c r="G8" i="24"/>
  <c r="G10" i="17"/>
  <c r="G10" i="20"/>
  <c r="G8" i="25"/>
  <c r="G8" i="26"/>
  <c r="G7" i="29"/>
  <c r="H8" i="24"/>
  <c r="H10" i="17"/>
  <c r="H10" i="20"/>
  <c r="H8" i="25"/>
  <c r="H8" i="26"/>
  <c r="H7" i="29"/>
  <c r="I8" i="24"/>
  <c r="I10" i="17"/>
  <c r="I10" i="20"/>
  <c r="I8" i="25"/>
  <c r="I8" i="26"/>
  <c r="I7" i="29"/>
  <c r="J8" i="24"/>
  <c r="J10" i="17"/>
  <c r="J10" i="20"/>
  <c r="J8" i="25"/>
  <c r="J8" i="26"/>
  <c r="J7" i="29"/>
  <c r="K8" i="24"/>
  <c r="K10" i="17"/>
  <c r="K10" i="20"/>
  <c r="K8" i="25"/>
  <c r="K8" i="26"/>
  <c r="K7" i="29"/>
  <c r="C77" i="24"/>
  <c r="B9" i="24"/>
  <c r="B11" i="17"/>
  <c r="B11" i="20"/>
  <c r="B9" i="25"/>
  <c r="B9" i="26"/>
  <c r="B8" i="29"/>
  <c r="C9" i="24"/>
  <c r="C11" i="17"/>
  <c r="C11" i="20"/>
  <c r="C9" i="25"/>
  <c r="C9" i="26"/>
  <c r="C8" i="29"/>
  <c r="D9" i="24"/>
  <c r="D11" i="17"/>
  <c r="D11" i="20"/>
  <c r="D9" i="25"/>
  <c r="D9" i="26"/>
  <c r="D8" i="29"/>
  <c r="E9" i="24"/>
  <c r="E11" i="17"/>
  <c r="E11" i="20"/>
  <c r="E9" i="25"/>
  <c r="E9" i="26"/>
  <c r="E8" i="29"/>
  <c r="F9" i="24"/>
  <c r="F11" i="17"/>
  <c r="F11" i="20"/>
  <c r="F9" i="25"/>
  <c r="F9" i="26"/>
  <c r="F8" i="29"/>
  <c r="G9" i="24"/>
  <c r="G11" i="17"/>
  <c r="G11" i="20"/>
  <c r="G9" i="25"/>
  <c r="G9" i="26"/>
  <c r="G8" i="29"/>
  <c r="H9" i="24"/>
  <c r="H11" i="17"/>
  <c r="H11" i="20"/>
  <c r="H9" i="25"/>
  <c r="H9" i="26"/>
  <c r="H8" i="29"/>
  <c r="I9" i="24"/>
  <c r="I11" i="17"/>
  <c r="I11" i="20"/>
  <c r="I9" i="25"/>
  <c r="I9" i="26"/>
  <c r="I8" i="29"/>
  <c r="J9" i="24"/>
  <c r="J11" i="17"/>
  <c r="J11" i="20"/>
  <c r="J9" i="25"/>
  <c r="J9" i="26"/>
  <c r="J8" i="29"/>
  <c r="K9" i="24"/>
  <c r="K11" i="17"/>
  <c r="K11" i="20"/>
  <c r="K9" i="25"/>
  <c r="K9" i="26"/>
  <c r="K8" i="29"/>
  <c r="C78" i="24"/>
  <c r="B10" i="24"/>
  <c r="B12" i="17"/>
  <c r="B12" i="20"/>
  <c r="B10" i="25"/>
  <c r="B10" i="26"/>
  <c r="B9" i="29"/>
  <c r="C10" i="24"/>
  <c r="C12" i="17"/>
  <c r="C12" i="20"/>
  <c r="C10" i="25"/>
  <c r="C10" i="26"/>
  <c r="C9" i="29"/>
  <c r="D10" i="24"/>
  <c r="D12" i="17"/>
  <c r="D12" i="20"/>
  <c r="D10" i="25"/>
  <c r="D10" i="26"/>
  <c r="D9" i="29"/>
  <c r="E10" i="24"/>
  <c r="E12" i="17"/>
  <c r="E12" i="20"/>
  <c r="E10" i="25"/>
  <c r="E10" i="26"/>
  <c r="E9" i="29"/>
  <c r="F10" i="24"/>
  <c r="F12" i="17"/>
  <c r="F12" i="20"/>
  <c r="F10" i="25"/>
  <c r="F10" i="26"/>
  <c r="F9" i="29"/>
  <c r="G10" i="24"/>
  <c r="G12" i="17"/>
  <c r="G12" i="20"/>
  <c r="G10" i="25"/>
  <c r="G10" i="26"/>
  <c r="G9" i="29"/>
  <c r="H10" i="24"/>
  <c r="H12" i="17"/>
  <c r="H12" i="20"/>
  <c r="H10" i="25"/>
  <c r="H10" i="26"/>
  <c r="H9" i="29"/>
  <c r="I10" i="24"/>
  <c r="I12" i="17"/>
  <c r="I12" i="20"/>
  <c r="I10" i="25"/>
  <c r="I10" i="26"/>
  <c r="I9" i="29"/>
  <c r="J10" i="24"/>
  <c r="J12" i="17"/>
  <c r="J12" i="20"/>
  <c r="J10" i="25"/>
  <c r="J10" i="26"/>
  <c r="J9" i="29"/>
  <c r="K10" i="24"/>
  <c r="K12" i="17"/>
  <c r="K12" i="20"/>
  <c r="K10" i="25"/>
  <c r="K10" i="26"/>
  <c r="K9" i="29"/>
  <c r="C79" i="24"/>
  <c r="B11" i="24"/>
  <c r="B13" i="17"/>
  <c r="B13" i="20"/>
  <c r="B11" i="25"/>
  <c r="B11" i="26"/>
  <c r="B10" i="29"/>
  <c r="C11" i="24"/>
  <c r="C13" i="17"/>
  <c r="C13" i="20"/>
  <c r="C11" i="25"/>
  <c r="C11" i="26"/>
  <c r="C10" i="29"/>
  <c r="D11" i="24"/>
  <c r="D13" i="17"/>
  <c r="D13" i="20"/>
  <c r="D11" i="25"/>
  <c r="D11" i="26"/>
  <c r="D10" i="29"/>
  <c r="E11" i="24"/>
  <c r="E13" i="17"/>
  <c r="E13" i="20"/>
  <c r="E11" i="25"/>
  <c r="E11" i="26"/>
  <c r="E10" i="29"/>
  <c r="F11" i="24"/>
  <c r="F13" i="17"/>
  <c r="F13" i="20"/>
  <c r="F11" i="25"/>
  <c r="F11" i="26"/>
  <c r="F10" i="29"/>
  <c r="G11" i="24"/>
  <c r="G13" i="17"/>
  <c r="G13" i="20"/>
  <c r="G11" i="25"/>
  <c r="G11" i="26"/>
  <c r="G10" i="29"/>
  <c r="H11" i="24"/>
  <c r="H13" i="17"/>
  <c r="H13" i="20"/>
  <c r="H11" i="25"/>
  <c r="H11" i="26"/>
  <c r="H10" i="29"/>
  <c r="I11" i="24"/>
  <c r="I13" i="17"/>
  <c r="I13" i="20"/>
  <c r="I11" i="25"/>
  <c r="I11" i="26"/>
  <c r="I10" i="29"/>
  <c r="J11" i="24"/>
  <c r="J13" i="17"/>
  <c r="J13" i="20"/>
  <c r="J11" i="25"/>
  <c r="J11" i="26"/>
  <c r="J10" i="29"/>
  <c r="K11" i="24"/>
  <c r="K13" i="17"/>
  <c r="K13" i="20"/>
  <c r="K11" i="25"/>
  <c r="K11" i="26"/>
  <c r="K10" i="29"/>
  <c r="C80" i="24"/>
  <c r="B12" i="24"/>
  <c r="B14" i="17"/>
  <c r="B14" i="20"/>
  <c r="B12" i="25"/>
  <c r="B12" i="26"/>
  <c r="B11" i="29"/>
  <c r="C12" i="24"/>
  <c r="C14" i="17"/>
  <c r="C14" i="20"/>
  <c r="C12" i="25"/>
  <c r="C12" i="26"/>
  <c r="C11" i="29"/>
  <c r="D12" i="24"/>
  <c r="D14" i="17"/>
  <c r="D14" i="20"/>
  <c r="D12" i="25"/>
  <c r="D12" i="26"/>
  <c r="D11" i="29"/>
  <c r="E12" i="24"/>
  <c r="E14" i="17"/>
  <c r="E14" i="20"/>
  <c r="E12" i="25"/>
  <c r="E12" i="26"/>
  <c r="E11" i="29"/>
  <c r="F12" i="24"/>
  <c r="F14" i="17"/>
  <c r="F14" i="20"/>
  <c r="F12" i="25"/>
  <c r="F12" i="26"/>
  <c r="F11" i="29"/>
  <c r="G12" i="24"/>
  <c r="G14" i="17"/>
  <c r="G14" i="20"/>
  <c r="G12" i="25"/>
  <c r="G12" i="26"/>
  <c r="G11" i="29"/>
  <c r="H12" i="24"/>
  <c r="H14" i="17"/>
  <c r="H14" i="20"/>
  <c r="H12" i="25"/>
  <c r="H12" i="26"/>
  <c r="H11" i="29"/>
  <c r="I12" i="24"/>
  <c r="I14" i="17"/>
  <c r="I14" i="20"/>
  <c r="I12" i="25"/>
  <c r="I12" i="26"/>
  <c r="I11" i="29"/>
  <c r="J12" i="24"/>
  <c r="J14" i="17"/>
  <c r="J14" i="20"/>
  <c r="J12" i="25"/>
  <c r="J12" i="26"/>
  <c r="J11" i="29"/>
  <c r="K12" i="24"/>
  <c r="K14" i="17"/>
  <c r="K14" i="20"/>
  <c r="K12" i="25"/>
  <c r="K12" i="26"/>
  <c r="K11" i="29"/>
  <c r="C81" i="24"/>
  <c r="B13" i="24"/>
  <c r="B15" i="17"/>
  <c r="B15" i="20"/>
  <c r="B13" i="25"/>
  <c r="B13" i="26"/>
  <c r="B12" i="29"/>
  <c r="C13" i="24"/>
  <c r="C15" i="17"/>
  <c r="C15" i="20"/>
  <c r="C13" i="25"/>
  <c r="C13" i="26"/>
  <c r="C12" i="29"/>
  <c r="D13" i="24"/>
  <c r="D15" i="17"/>
  <c r="D15" i="20"/>
  <c r="D13" i="25"/>
  <c r="D13" i="26"/>
  <c r="D12" i="29"/>
  <c r="E13" i="24"/>
  <c r="E15" i="17"/>
  <c r="E15" i="20"/>
  <c r="E13" i="25"/>
  <c r="E13" i="26"/>
  <c r="E12" i="29"/>
  <c r="F13" i="24"/>
  <c r="F15" i="17"/>
  <c r="F15" i="20"/>
  <c r="F13" i="25"/>
  <c r="F13" i="26"/>
  <c r="F12" i="29"/>
  <c r="G13" i="24"/>
  <c r="G15" i="17"/>
  <c r="G15" i="20"/>
  <c r="G13" i="25"/>
  <c r="G13" i="26"/>
  <c r="G12" i="29"/>
  <c r="H13" i="24"/>
  <c r="H15" i="17"/>
  <c r="H15" i="20"/>
  <c r="H13" i="25"/>
  <c r="H13" i="26"/>
  <c r="H12" i="29"/>
  <c r="I13" i="24"/>
  <c r="I15" i="17"/>
  <c r="I15" i="20"/>
  <c r="I13" i="25"/>
  <c r="I13" i="26"/>
  <c r="I12" i="29"/>
  <c r="J13" i="24"/>
  <c r="J15" i="17"/>
  <c r="J15" i="20"/>
  <c r="J13" i="25"/>
  <c r="J13" i="26"/>
  <c r="J12" i="29"/>
  <c r="K13" i="24"/>
  <c r="K15" i="17"/>
  <c r="K15" i="20"/>
  <c r="K13" i="25"/>
  <c r="K13" i="26"/>
  <c r="K12" i="29"/>
  <c r="C82" i="24"/>
  <c r="B14" i="24"/>
  <c r="B16" i="17"/>
  <c r="B16" i="20"/>
  <c r="B14" i="25"/>
  <c r="B14" i="26"/>
  <c r="B13" i="29"/>
  <c r="C14" i="24"/>
  <c r="C16" i="17"/>
  <c r="C16" i="20"/>
  <c r="C14" i="25"/>
  <c r="C14" i="26"/>
  <c r="C13" i="29"/>
  <c r="D14" i="24"/>
  <c r="D16" i="17"/>
  <c r="D16" i="20"/>
  <c r="D14" i="25"/>
  <c r="D14" i="26"/>
  <c r="D13" i="29"/>
  <c r="E14" i="24"/>
  <c r="E16" i="17"/>
  <c r="E16" i="20"/>
  <c r="E14" i="25"/>
  <c r="E14" i="26"/>
  <c r="E13" i="29"/>
  <c r="F14" i="24"/>
  <c r="F16" i="17"/>
  <c r="F16" i="20"/>
  <c r="F14" i="25"/>
  <c r="F14" i="26"/>
  <c r="F13" i="29"/>
  <c r="G14" i="24"/>
  <c r="G16" i="17"/>
  <c r="G16" i="20"/>
  <c r="G14" i="25"/>
  <c r="G14" i="26"/>
  <c r="G13" i="29"/>
  <c r="H14" i="24"/>
  <c r="H16" i="17"/>
  <c r="H16" i="20"/>
  <c r="H14" i="25"/>
  <c r="H14" i="26"/>
  <c r="H13" i="29"/>
  <c r="I14" i="24"/>
  <c r="I16" i="17"/>
  <c r="I16" i="20"/>
  <c r="I14" i="25"/>
  <c r="I14" i="26"/>
  <c r="I13" i="29"/>
  <c r="J14" i="24"/>
  <c r="J16" i="17"/>
  <c r="J16" i="20"/>
  <c r="J14" i="25"/>
  <c r="J14" i="26"/>
  <c r="J13" i="29"/>
  <c r="K14" i="24"/>
  <c r="K16" i="17"/>
  <c r="K16" i="20"/>
  <c r="K14" i="25"/>
  <c r="K14" i="26"/>
  <c r="K13" i="29"/>
  <c r="C83" i="24"/>
  <c r="B15" i="24"/>
  <c r="B17" i="17"/>
  <c r="B17" i="20"/>
  <c r="B15" i="25"/>
  <c r="B15" i="26"/>
  <c r="B14" i="29"/>
  <c r="C15" i="24"/>
  <c r="C17" i="17"/>
  <c r="C17" i="20"/>
  <c r="C15" i="25"/>
  <c r="C15" i="26"/>
  <c r="C14" i="29"/>
  <c r="D15" i="24"/>
  <c r="D17" i="17"/>
  <c r="D17" i="20"/>
  <c r="D15" i="25"/>
  <c r="D15" i="26"/>
  <c r="D14" i="29"/>
  <c r="E15" i="24"/>
  <c r="E17" i="17"/>
  <c r="E17" i="20"/>
  <c r="E15" i="25"/>
  <c r="E15" i="26"/>
  <c r="E14" i="29"/>
  <c r="F15" i="24"/>
  <c r="F17" i="17"/>
  <c r="F17" i="20"/>
  <c r="F15" i="25"/>
  <c r="F15" i="26"/>
  <c r="F14" i="29"/>
  <c r="G15" i="24"/>
  <c r="G17" i="17"/>
  <c r="G17" i="20"/>
  <c r="G15" i="25"/>
  <c r="G15" i="26"/>
  <c r="G14" i="29"/>
  <c r="H15" i="24"/>
  <c r="H17" i="17"/>
  <c r="H17" i="20"/>
  <c r="H15" i="25"/>
  <c r="H15" i="26"/>
  <c r="H14" i="29"/>
  <c r="I15" i="24"/>
  <c r="I17" i="17"/>
  <c r="I17" i="20"/>
  <c r="I15" i="25"/>
  <c r="I15" i="26"/>
  <c r="I14" i="29"/>
  <c r="J15" i="24"/>
  <c r="J17" i="17"/>
  <c r="J17" i="20"/>
  <c r="J15" i="25"/>
  <c r="J15" i="26"/>
  <c r="J14" i="29"/>
  <c r="K15" i="24"/>
  <c r="K17" i="17"/>
  <c r="K17" i="20"/>
  <c r="K15" i="25"/>
  <c r="K15" i="26"/>
  <c r="K14" i="29"/>
  <c r="C84" i="24"/>
  <c r="B16" i="24"/>
  <c r="B18" i="17"/>
  <c r="B18" i="20"/>
  <c r="B16" i="25"/>
  <c r="B16" i="26"/>
  <c r="B15" i="29"/>
  <c r="C16" i="24"/>
  <c r="C18" i="17"/>
  <c r="C18" i="20"/>
  <c r="C16" i="25"/>
  <c r="C16" i="26"/>
  <c r="C15" i="29"/>
  <c r="D16" i="24"/>
  <c r="D18" i="17"/>
  <c r="D18" i="20"/>
  <c r="D16" i="25"/>
  <c r="D16" i="26"/>
  <c r="D15" i="29"/>
  <c r="E16" i="24"/>
  <c r="E18" i="17"/>
  <c r="E18" i="20"/>
  <c r="E16" i="25"/>
  <c r="E16" i="26"/>
  <c r="E15" i="29"/>
  <c r="F16" i="24"/>
  <c r="F18" i="17"/>
  <c r="F18" i="20"/>
  <c r="F16" i="25"/>
  <c r="F16" i="26"/>
  <c r="F15" i="29"/>
  <c r="G16" i="24"/>
  <c r="G18" i="17"/>
  <c r="G18" i="20"/>
  <c r="G16" i="25"/>
  <c r="G16" i="26"/>
  <c r="G15" i="29"/>
  <c r="H16" i="24"/>
  <c r="H18" i="17"/>
  <c r="H18" i="20"/>
  <c r="H16" i="25"/>
  <c r="H16" i="26"/>
  <c r="H15" i="29"/>
  <c r="I16" i="24"/>
  <c r="I18" i="17"/>
  <c r="I18" i="20"/>
  <c r="I16" i="25"/>
  <c r="I16" i="26"/>
  <c r="I15" i="29"/>
  <c r="J16" i="24"/>
  <c r="J18" i="17"/>
  <c r="J18" i="20"/>
  <c r="J16" i="25"/>
  <c r="J16" i="26"/>
  <c r="J15" i="29"/>
  <c r="K16" i="24"/>
  <c r="K18" i="17"/>
  <c r="K18" i="20"/>
  <c r="K16" i="25"/>
  <c r="K16" i="26"/>
  <c r="K15" i="29"/>
  <c r="C85" i="24"/>
  <c r="B17" i="24"/>
  <c r="B19" i="17"/>
  <c r="B19" i="20"/>
  <c r="B17" i="25"/>
  <c r="B17" i="26"/>
  <c r="B16" i="29"/>
  <c r="C17" i="24"/>
  <c r="C19" i="17"/>
  <c r="C19" i="20"/>
  <c r="C17" i="25"/>
  <c r="C17" i="26"/>
  <c r="C16" i="29"/>
  <c r="D17" i="24"/>
  <c r="D19" i="17"/>
  <c r="D19" i="20"/>
  <c r="D17" i="25"/>
  <c r="D17" i="26"/>
  <c r="D16" i="29"/>
  <c r="E17" i="24"/>
  <c r="E19" i="17"/>
  <c r="E19" i="20"/>
  <c r="E17" i="25"/>
  <c r="E17" i="26"/>
  <c r="E16" i="29"/>
  <c r="F17" i="24"/>
  <c r="F19" i="17"/>
  <c r="F19" i="20"/>
  <c r="F17" i="25"/>
  <c r="F17" i="26"/>
  <c r="F16" i="29"/>
  <c r="G17" i="24"/>
  <c r="G19" i="17"/>
  <c r="G19" i="20"/>
  <c r="G17" i="25"/>
  <c r="G17" i="26"/>
  <c r="G16" i="29"/>
  <c r="H17" i="24"/>
  <c r="H19" i="17"/>
  <c r="H19" i="20"/>
  <c r="H17" i="25"/>
  <c r="H17" i="26"/>
  <c r="H16" i="29"/>
  <c r="I17" i="24"/>
  <c r="I19" i="17"/>
  <c r="I19" i="20"/>
  <c r="I17" i="25"/>
  <c r="I17" i="26"/>
  <c r="I16" i="29"/>
  <c r="J17" i="24"/>
  <c r="J19" i="17"/>
  <c r="J19" i="20"/>
  <c r="J17" i="25"/>
  <c r="J17" i="26"/>
  <c r="J16" i="29"/>
  <c r="K17" i="24"/>
  <c r="K19" i="17"/>
  <c r="K19" i="20"/>
  <c r="K17" i="25"/>
  <c r="K17" i="26"/>
  <c r="K16" i="29"/>
  <c r="B19" i="24"/>
  <c r="B38" i="14"/>
  <c r="B38" i="13"/>
  <c r="B38" i="15"/>
  <c r="B37" i="14"/>
  <c r="B37" i="13"/>
  <c r="B37" i="15"/>
  <c r="B36" i="14"/>
  <c r="B36" i="13"/>
  <c r="B36" i="17"/>
  <c r="B36" i="20"/>
  <c r="B19" i="25"/>
  <c r="B19" i="26"/>
  <c r="B18" i="29"/>
  <c r="C19" i="24"/>
  <c r="C38" i="14"/>
  <c r="C38" i="13"/>
  <c r="C38" i="15"/>
  <c r="C37" i="14"/>
  <c r="C37" i="13"/>
  <c r="C37" i="15"/>
  <c r="C36" i="14"/>
  <c r="C36" i="13"/>
  <c r="C36" i="17"/>
  <c r="C36" i="20"/>
  <c r="C19" i="25"/>
  <c r="C19" i="26"/>
  <c r="C18" i="29"/>
  <c r="D19" i="24"/>
  <c r="D38" i="14"/>
  <c r="D38" i="13"/>
  <c r="D38" i="15"/>
  <c r="D37" i="14"/>
  <c r="D37" i="13"/>
  <c r="D37" i="15"/>
  <c r="D36" i="14"/>
  <c r="D36" i="13"/>
  <c r="D36" i="17"/>
  <c r="D36" i="20"/>
  <c r="D19" i="25"/>
  <c r="D19" i="26"/>
  <c r="D18" i="29"/>
  <c r="E19" i="24"/>
  <c r="E38" i="14"/>
  <c r="E38" i="13"/>
  <c r="E38" i="15"/>
  <c r="E37" i="14"/>
  <c r="E37" i="13"/>
  <c r="E37" i="15"/>
  <c r="E36" i="14"/>
  <c r="E36" i="13"/>
  <c r="E36" i="17"/>
  <c r="E36" i="20"/>
  <c r="E19" i="25"/>
  <c r="E19" i="26"/>
  <c r="E18" i="29"/>
  <c r="F19" i="24"/>
  <c r="F38" i="14"/>
  <c r="F38" i="13"/>
  <c r="F38" i="15"/>
  <c r="F37" i="14"/>
  <c r="F37" i="13"/>
  <c r="F37" i="15"/>
  <c r="F36" i="14"/>
  <c r="F36" i="13"/>
  <c r="F36" i="17"/>
  <c r="F36" i="20"/>
  <c r="F19" i="25"/>
  <c r="F19" i="26"/>
  <c r="F18" i="29"/>
  <c r="G19" i="24"/>
  <c r="G38" i="14"/>
  <c r="G38" i="13"/>
  <c r="G38" i="15"/>
  <c r="G37" i="14"/>
  <c r="G37" i="13"/>
  <c r="G37" i="15"/>
  <c r="G36" i="14"/>
  <c r="G36" i="13"/>
  <c r="G36" i="17"/>
  <c r="G36" i="20"/>
  <c r="G19" i="25"/>
  <c r="G19" i="26"/>
  <c r="G18" i="29"/>
  <c r="H19" i="24"/>
  <c r="H38" i="14"/>
  <c r="H38" i="13"/>
  <c r="H38" i="15"/>
  <c r="H37" i="14"/>
  <c r="H37" i="13"/>
  <c r="H37" i="15"/>
  <c r="H36" i="14"/>
  <c r="H36" i="13"/>
  <c r="H36" i="17"/>
  <c r="H36" i="20"/>
  <c r="H19" i="25"/>
  <c r="H19" i="26"/>
  <c r="H18" i="29"/>
  <c r="I19" i="24"/>
  <c r="I38" i="14"/>
  <c r="I38" i="13"/>
  <c r="I38" i="15"/>
  <c r="I37" i="14"/>
  <c r="I37" i="13"/>
  <c r="I37" i="15"/>
  <c r="I36" i="14"/>
  <c r="I36" i="13"/>
  <c r="I36" i="17"/>
  <c r="I36" i="20"/>
  <c r="I19" i="25"/>
  <c r="I19" i="26"/>
  <c r="I18" i="29"/>
  <c r="J19" i="24"/>
  <c r="J38" i="14"/>
  <c r="J38" i="13"/>
  <c r="J38" i="15"/>
  <c r="J37" i="14"/>
  <c r="J37" i="13"/>
  <c r="J37" i="15"/>
  <c r="J36" i="14"/>
  <c r="J36" i="13"/>
  <c r="J36" i="17"/>
  <c r="J36" i="20"/>
  <c r="J19" i="25"/>
  <c r="J19" i="26"/>
  <c r="J18" i="29"/>
  <c r="K19" i="24"/>
  <c r="K38" i="14"/>
  <c r="K38" i="13"/>
  <c r="K38" i="15"/>
  <c r="K37" i="14"/>
  <c r="K37" i="13"/>
  <c r="K37" i="15"/>
  <c r="K36" i="14"/>
  <c r="K36" i="13"/>
  <c r="K36" i="17"/>
  <c r="K36" i="20"/>
  <c r="K19" i="25"/>
  <c r="K19" i="26"/>
  <c r="K18" i="29"/>
  <c r="B20" i="24"/>
  <c r="B37" i="17"/>
  <c r="B37" i="20"/>
  <c r="B20" i="25"/>
  <c r="B20" i="26"/>
  <c r="B19" i="29"/>
  <c r="C20" i="24"/>
  <c r="C37" i="17"/>
  <c r="C37" i="20"/>
  <c r="C20" i="25"/>
  <c r="C20" i="26"/>
  <c r="C19" i="29"/>
  <c r="D20" i="24"/>
  <c r="D37" i="17"/>
  <c r="D37" i="20"/>
  <c r="D20" i="25"/>
  <c r="D20" i="26"/>
  <c r="D19" i="29"/>
  <c r="E20" i="24"/>
  <c r="E37" i="17"/>
  <c r="E37" i="20"/>
  <c r="E20" i="25"/>
  <c r="E20" i="26"/>
  <c r="E19" i="29"/>
  <c r="F20" i="24"/>
  <c r="F37" i="17"/>
  <c r="F37" i="20"/>
  <c r="F20" i="25"/>
  <c r="F20" i="26"/>
  <c r="F19" i="29"/>
  <c r="G20" i="24"/>
  <c r="G37" i="17"/>
  <c r="G37" i="20"/>
  <c r="G20" i="25"/>
  <c r="G20" i="26"/>
  <c r="G19" i="29"/>
  <c r="H20" i="24"/>
  <c r="H37" i="17"/>
  <c r="H37" i="20"/>
  <c r="H20" i="25"/>
  <c r="H20" i="26"/>
  <c r="H19" i="29"/>
  <c r="I20" i="24"/>
  <c r="I37" i="17"/>
  <c r="I37" i="20"/>
  <c r="I20" i="25"/>
  <c r="I20" i="26"/>
  <c r="I19" i="29"/>
  <c r="J20" i="24"/>
  <c r="J37" i="17"/>
  <c r="J37" i="20"/>
  <c r="J20" i="25"/>
  <c r="J20" i="26"/>
  <c r="J19" i="29"/>
  <c r="K20" i="24"/>
  <c r="K37" i="17"/>
  <c r="K37" i="20"/>
  <c r="K20" i="25"/>
  <c r="K20" i="26"/>
  <c r="K19" i="29"/>
  <c r="B21" i="24"/>
  <c r="B38" i="17"/>
  <c r="B38" i="20"/>
  <c r="B21" i="25"/>
  <c r="B21" i="26"/>
  <c r="B20" i="29"/>
  <c r="C21" i="24"/>
  <c r="C38" i="17"/>
  <c r="C38" i="20"/>
  <c r="C21" i="25"/>
  <c r="C21" i="26"/>
  <c r="C20" i="29"/>
  <c r="D21" i="24"/>
  <c r="D38" i="17"/>
  <c r="D38" i="20"/>
  <c r="D21" i="25"/>
  <c r="D21" i="26"/>
  <c r="D20" i="29"/>
  <c r="E21" i="24"/>
  <c r="E38" i="17"/>
  <c r="E38" i="20"/>
  <c r="E21" i="25"/>
  <c r="E21" i="26"/>
  <c r="E20" i="29"/>
  <c r="F21" i="24"/>
  <c r="F38" i="17"/>
  <c r="F38" i="20"/>
  <c r="F21" i="25"/>
  <c r="F21" i="26"/>
  <c r="F20" i="29"/>
  <c r="G21" i="24"/>
  <c r="G38" i="17"/>
  <c r="G38" i="20"/>
  <c r="G21" i="25"/>
  <c r="G21" i="26"/>
  <c r="G20" i="29"/>
  <c r="H21" i="24"/>
  <c r="H38" i="17"/>
  <c r="H38" i="20"/>
  <c r="H21" i="25"/>
  <c r="H21" i="26"/>
  <c r="H20" i="29"/>
  <c r="I21" i="24"/>
  <c r="I38" i="17"/>
  <c r="I38" i="20"/>
  <c r="I21" i="25"/>
  <c r="I21" i="26"/>
  <c r="I20" i="29"/>
  <c r="J21" i="24"/>
  <c r="J38" i="17"/>
  <c r="J38" i="20"/>
  <c r="J21" i="25"/>
  <c r="J21" i="26"/>
  <c r="J20" i="29"/>
  <c r="K21" i="24"/>
  <c r="K38" i="17"/>
  <c r="K38" i="20"/>
  <c r="K21" i="25"/>
  <c r="K21" i="26"/>
  <c r="K20" i="29"/>
  <c r="B22" i="24"/>
  <c r="B39" i="17"/>
  <c r="B39" i="20"/>
  <c r="B22" i="25"/>
  <c r="B22" i="26"/>
  <c r="B21" i="29"/>
  <c r="C22" i="24"/>
  <c r="C39" i="17"/>
  <c r="C39" i="20"/>
  <c r="C22" i="25"/>
  <c r="C22" i="26"/>
  <c r="C21" i="29"/>
  <c r="D22" i="24"/>
  <c r="D39" i="17"/>
  <c r="D39" i="20"/>
  <c r="D22" i="25"/>
  <c r="D22" i="26"/>
  <c r="D21" i="29"/>
  <c r="E22" i="24"/>
  <c r="E39" i="17"/>
  <c r="E39" i="20"/>
  <c r="E22" i="25"/>
  <c r="E22" i="26"/>
  <c r="E21" i="29"/>
  <c r="F22" i="24"/>
  <c r="F39" i="17"/>
  <c r="F39" i="20"/>
  <c r="F22" i="25"/>
  <c r="F22" i="26"/>
  <c r="F21" i="29"/>
  <c r="G22" i="24"/>
  <c r="G39" i="17"/>
  <c r="G39" i="20"/>
  <c r="G22" i="25"/>
  <c r="G22" i="26"/>
  <c r="G21" i="29"/>
  <c r="H22" i="24"/>
  <c r="H39" i="17"/>
  <c r="H39" i="20"/>
  <c r="H22" i="25"/>
  <c r="H22" i="26"/>
  <c r="H21" i="29"/>
  <c r="I22" i="24"/>
  <c r="I39" i="17"/>
  <c r="I39" i="20"/>
  <c r="I22" i="25"/>
  <c r="I22" i="26"/>
  <c r="I21" i="29"/>
  <c r="J22" i="24"/>
  <c r="J39" i="17"/>
  <c r="J39" i="20"/>
  <c r="J22" i="25"/>
  <c r="J22" i="26"/>
  <c r="J21" i="29"/>
  <c r="K22" i="24"/>
  <c r="K39" i="17"/>
  <c r="K39" i="20"/>
  <c r="K22" i="25"/>
  <c r="K22" i="26"/>
  <c r="K21" i="29"/>
  <c r="B23" i="24"/>
  <c r="B40" i="17"/>
  <c r="B40" i="20"/>
  <c r="B23" i="25"/>
  <c r="B23" i="26"/>
  <c r="B22" i="29"/>
  <c r="C23" i="24"/>
  <c r="C40" i="17"/>
  <c r="C40" i="20"/>
  <c r="C23" i="25"/>
  <c r="C23" i="26"/>
  <c r="C22" i="29"/>
  <c r="D23" i="24"/>
  <c r="D40" i="17"/>
  <c r="D40" i="20"/>
  <c r="D23" i="25"/>
  <c r="D23" i="26"/>
  <c r="D22" i="29"/>
  <c r="E23" i="24"/>
  <c r="E40" i="17"/>
  <c r="E40" i="20"/>
  <c r="E23" i="25"/>
  <c r="E23" i="26"/>
  <c r="E22" i="29"/>
  <c r="F23" i="24"/>
  <c r="F40" i="17"/>
  <c r="F40" i="20"/>
  <c r="F23" i="25"/>
  <c r="F23" i="26"/>
  <c r="F22" i="29"/>
  <c r="G23" i="24"/>
  <c r="G40" i="17"/>
  <c r="G40" i="20"/>
  <c r="G23" i="25"/>
  <c r="G23" i="26"/>
  <c r="G22" i="29"/>
  <c r="H23" i="24"/>
  <c r="H40" i="17"/>
  <c r="H40" i="20"/>
  <c r="H23" i="25"/>
  <c r="H23" i="26"/>
  <c r="H22" i="29"/>
  <c r="I23" i="24"/>
  <c r="I40" i="17"/>
  <c r="I40" i="20"/>
  <c r="I23" i="25"/>
  <c r="I23" i="26"/>
  <c r="I22" i="29"/>
  <c r="J23" i="24"/>
  <c r="J40" i="17"/>
  <c r="J40" i="20"/>
  <c r="J23" i="25"/>
  <c r="J23" i="26"/>
  <c r="J22" i="29"/>
  <c r="K23" i="24"/>
  <c r="K40" i="17"/>
  <c r="K40" i="20"/>
  <c r="K23" i="25"/>
  <c r="K23" i="26"/>
  <c r="K22" i="29"/>
  <c r="B24" i="24"/>
  <c r="B41" i="17"/>
  <c r="B41" i="20"/>
  <c r="B24" i="25"/>
  <c r="B24" i="26"/>
  <c r="B23" i="29"/>
  <c r="C24" i="24"/>
  <c r="C41" i="17"/>
  <c r="C41" i="20"/>
  <c r="C24" i="25"/>
  <c r="C24" i="26"/>
  <c r="C23" i="29"/>
  <c r="D24" i="24"/>
  <c r="D41" i="17"/>
  <c r="D41" i="20"/>
  <c r="D24" i="25"/>
  <c r="D24" i="26"/>
  <c r="D23" i="29"/>
  <c r="E24" i="24"/>
  <c r="E41" i="17"/>
  <c r="E41" i="20"/>
  <c r="E24" i="25"/>
  <c r="E24" i="26"/>
  <c r="E23" i="29"/>
  <c r="F24" i="24"/>
  <c r="F41" i="17"/>
  <c r="F41" i="20"/>
  <c r="F24" i="25"/>
  <c r="F24" i="26"/>
  <c r="F23" i="29"/>
  <c r="G24" i="24"/>
  <c r="G41" i="17"/>
  <c r="G41" i="20"/>
  <c r="G24" i="25"/>
  <c r="G24" i="26"/>
  <c r="G23" i="29"/>
  <c r="H24" i="24"/>
  <c r="H41" i="17"/>
  <c r="H41" i="20"/>
  <c r="H24" i="25"/>
  <c r="H24" i="26"/>
  <c r="H23" i="29"/>
  <c r="I24" i="24"/>
  <c r="I41" i="17"/>
  <c r="I41" i="20"/>
  <c r="I24" i="25"/>
  <c r="I24" i="26"/>
  <c r="I23" i="29"/>
  <c r="J24" i="24"/>
  <c r="J41" i="17"/>
  <c r="J41" i="20"/>
  <c r="J24" i="25"/>
  <c r="J24" i="26"/>
  <c r="J23" i="29"/>
  <c r="K24" i="24"/>
  <c r="K41" i="17"/>
  <c r="K41" i="20"/>
  <c r="K24" i="25"/>
  <c r="K24" i="26"/>
  <c r="K23" i="29"/>
  <c r="B25" i="24"/>
  <c r="B42" i="17"/>
  <c r="B42" i="20"/>
  <c r="B25" i="25"/>
  <c r="B25" i="26"/>
  <c r="B24" i="29"/>
  <c r="C25" i="24"/>
  <c r="C42" i="17"/>
  <c r="C42" i="20"/>
  <c r="C25" i="25"/>
  <c r="C25" i="26"/>
  <c r="C24" i="29"/>
  <c r="D25" i="24"/>
  <c r="D42" i="17"/>
  <c r="D42" i="20"/>
  <c r="D25" i="25"/>
  <c r="D25" i="26"/>
  <c r="D24" i="29"/>
  <c r="E25" i="24"/>
  <c r="E42" i="17"/>
  <c r="E42" i="20"/>
  <c r="E25" i="25"/>
  <c r="E25" i="26"/>
  <c r="E24" i="29"/>
  <c r="F25" i="24"/>
  <c r="F42" i="17"/>
  <c r="F42" i="20"/>
  <c r="F25" i="25"/>
  <c r="F25" i="26"/>
  <c r="F24" i="29"/>
  <c r="G25" i="24"/>
  <c r="G42" i="17"/>
  <c r="G42" i="20"/>
  <c r="G25" i="25"/>
  <c r="G25" i="26"/>
  <c r="G24" i="29"/>
  <c r="H25" i="24"/>
  <c r="H42" i="17"/>
  <c r="H42" i="20"/>
  <c r="H25" i="25"/>
  <c r="H25" i="26"/>
  <c r="H24" i="29"/>
  <c r="I25" i="24"/>
  <c r="I42" i="17"/>
  <c r="I42" i="20"/>
  <c r="I25" i="25"/>
  <c r="I25" i="26"/>
  <c r="I24" i="29"/>
  <c r="J25" i="24"/>
  <c r="J42" i="17"/>
  <c r="J42" i="20"/>
  <c r="J25" i="25"/>
  <c r="J25" i="26"/>
  <c r="J24" i="29"/>
  <c r="K25" i="24"/>
  <c r="K42" i="17"/>
  <c r="K42" i="20"/>
  <c r="K25" i="25"/>
  <c r="K25" i="26"/>
  <c r="K24" i="29"/>
  <c r="B26" i="24"/>
  <c r="B43" i="17"/>
  <c r="B43" i="20"/>
  <c r="B26" i="25"/>
  <c r="B26" i="26"/>
  <c r="B25" i="29"/>
  <c r="C26" i="24"/>
  <c r="C43" i="17"/>
  <c r="C43" i="20"/>
  <c r="C26" i="25"/>
  <c r="C26" i="26"/>
  <c r="C25" i="29"/>
  <c r="D26" i="24"/>
  <c r="D43" i="17"/>
  <c r="D43" i="20"/>
  <c r="D26" i="25"/>
  <c r="D26" i="26"/>
  <c r="D25" i="29"/>
  <c r="E26" i="24"/>
  <c r="E43" i="17"/>
  <c r="E43" i="20"/>
  <c r="E26" i="25"/>
  <c r="E26" i="26"/>
  <c r="E25" i="29"/>
  <c r="F26" i="24"/>
  <c r="F43" i="17"/>
  <c r="F43" i="20"/>
  <c r="F26" i="25"/>
  <c r="F26" i="26"/>
  <c r="F25" i="29"/>
  <c r="G26" i="24"/>
  <c r="G43" i="17"/>
  <c r="G43" i="20"/>
  <c r="G26" i="25"/>
  <c r="G26" i="26"/>
  <c r="G25" i="29"/>
  <c r="H26" i="24"/>
  <c r="H43" i="17"/>
  <c r="H43" i="20"/>
  <c r="H26" i="25"/>
  <c r="H26" i="26"/>
  <c r="H25" i="29"/>
  <c r="I26" i="24"/>
  <c r="I43" i="17"/>
  <c r="I43" i="20"/>
  <c r="I26" i="25"/>
  <c r="I26" i="26"/>
  <c r="I25" i="29"/>
  <c r="J26" i="24"/>
  <c r="J43" i="17"/>
  <c r="J43" i="20"/>
  <c r="J26" i="25"/>
  <c r="J26" i="26"/>
  <c r="J25" i="29"/>
  <c r="K26" i="24"/>
  <c r="K43" i="17"/>
  <c r="K43" i="20"/>
  <c r="K26" i="25"/>
  <c r="K26" i="26"/>
  <c r="K25" i="29"/>
  <c r="B27" i="24"/>
  <c r="B27" i="25"/>
  <c r="B27" i="26"/>
  <c r="B26" i="29"/>
  <c r="C27" i="24"/>
  <c r="C27" i="25"/>
  <c r="C27" i="26"/>
  <c r="C26" i="29"/>
  <c r="D27" i="24"/>
  <c r="D27" i="25"/>
  <c r="D27" i="26"/>
  <c r="D26" i="29"/>
  <c r="E27" i="24"/>
  <c r="E27" i="25"/>
  <c r="E27" i="26"/>
  <c r="E26" i="29"/>
  <c r="F27" i="24"/>
  <c r="F27" i="25"/>
  <c r="F27" i="26"/>
  <c r="F26" i="29"/>
  <c r="G27" i="24"/>
  <c r="G27" i="25"/>
  <c r="G27" i="26"/>
  <c r="G26" i="29"/>
  <c r="H27" i="24"/>
  <c r="H27" i="25"/>
  <c r="H27" i="26"/>
  <c r="H26" i="29"/>
  <c r="I27" i="24"/>
  <c r="I27" i="25"/>
  <c r="I27" i="26"/>
  <c r="I26" i="29"/>
  <c r="J27" i="24"/>
  <c r="J27" i="25"/>
  <c r="J27" i="26"/>
  <c r="J26" i="29"/>
  <c r="K27" i="24"/>
  <c r="K27" i="25"/>
  <c r="K27" i="26"/>
  <c r="K26" i="29"/>
  <c r="B29" i="24"/>
  <c r="B35" i="13"/>
  <c r="B42" i="22"/>
  <c r="B36" i="15"/>
  <c r="B35" i="14"/>
  <c r="B35" i="17"/>
  <c r="B35" i="20"/>
  <c r="B54" i="22"/>
  <c r="B29" i="25"/>
  <c r="B29" i="26"/>
  <c r="B28" i="29"/>
  <c r="C29" i="24"/>
  <c r="C35" i="13"/>
  <c r="C42" i="22"/>
  <c r="C36" i="15"/>
  <c r="C35" i="14"/>
  <c r="C35" i="17"/>
  <c r="C35" i="20"/>
  <c r="C54" i="22"/>
  <c r="C29" i="25"/>
  <c r="C29" i="26"/>
  <c r="C28" i="29"/>
  <c r="D29" i="24"/>
  <c r="D35" i="13"/>
  <c r="D42" i="22"/>
  <c r="D36" i="15"/>
  <c r="D35" i="14"/>
  <c r="D35" i="17"/>
  <c r="D35" i="20"/>
  <c r="D54" i="22"/>
  <c r="D29" i="25"/>
  <c r="D29" i="26"/>
  <c r="D28" i="29"/>
  <c r="E29" i="24"/>
  <c r="E35" i="13"/>
  <c r="E42" i="22"/>
  <c r="E36" i="15"/>
  <c r="E35" i="14"/>
  <c r="E35" i="17"/>
  <c r="E35" i="20"/>
  <c r="E54" i="22"/>
  <c r="E29" i="25"/>
  <c r="E29" i="26"/>
  <c r="E28" i="29"/>
  <c r="F29" i="24"/>
  <c r="F35" i="13"/>
  <c r="F42" i="22"/>
  <c r="F36" i="15"/>
  <c r="F35" i="14"/>
  <c r="F35" i="17"/>
  <c r="F35" i="20"/>
  <c r="F54" i="22"/>
  <c r="F29" i="25"/>
  <c r="F29" i="26"/>
  <c r="F28" i="29"/>
  <c r="G29" i="24"/>
  <c r="G35" i="13"/>
  <c r="G42" i="22"/>
  <c r="G36" i="15"/>
  <c r="G35" i="14"/>
  <c r="G35" i="17"/>
  <c r="G35" i="20"/>
  <c r="G54" i="22"/>
  <c r="G29" i="25"/>
  <c r="G29" i="26"/>
  <c r="G28" i="29"/>
  <c r="H29" i="24"/>
  <c r="H35" i="13"/>
  <c r="H42" i="22"/>
  <c r="H36" i="15"/>
  <c r="H35" i="14"/>
  <c r="H35" i="17"/>
  <c r="H35" i="20"/>
  <c r="H54" i="22"/>
  <c r="H29" i="25"/>
  <c r="H29" i="26"/>
  <c r="H28" i="29"/>
  <c r="I29" i="24"/>
  <c r="I35" i="13"/>
  <c r="I42" i="22"/>
  <c r="I36" i="15"/>
  <c r="I35" i="14"/>
  <c r="I35" i="17"/>
  <c r="I35" i="20"/>
  <c r="I54" i="22"/>
  <c r="I29" i="25"/>
  <c r="I29" i="26"/>
  <c r="I28" i="29"/>
  <c r="J29" i="24"/>
  <c r="J35" i="13"/>
  <c r="J42" i="22"/>
  <c r="J36" i="15"/>
  <c r="J35" i="14"/>
  <c r="J35" i="17"/>
  <c r="J35" i="20"/>
  <c r="J54" i="22"/>
  <c r="J29" i="25"/>
  <c r="J29" i="26"/>
  <c r="J28" i="29"/>
  <c r="K29" i="24"/>
  <c r="K35" i="13"/>
  <c r="K42" i="22"/>
  <c r="K36" i="15"/>
  <c r="K35" i="14"/>
  <c r="K35" i="17"/>
  <c r="K35" i="20"/>
  <c r="K54" i="22"/>
  <c r="K29" i="25"/>
  <c r="K29" i="26"/>
  <c r="K28" i="29"/>
  <c r="B30" i="24"/>
  <c r="B5" i="18"/>
  <c r="B6" i="18"/>
  <c r="B7" i="18"/>
  <c r="B8" i="18"/>
  <c r="B9" i="18"/>
  <c r="B10" i="18"/>
  <c r="B11" i="18"/>
  <c r="B12" i="18"/>
  <c r="B36" i="18"/>
  <c r="B6" i="15"/>
  <c r="B4" i="14"/>
  <c r="B4" i="17"/>
  <c r="B4" i="18"/>
  <c r="B43" i="22"/>
  <c r="B30" i="22"/>
  <c r="B17" i="22"/>
  <c r="B4" i="20"/>
  <c r="B55" i="22"/>
  <c r="B30" i="25"/>
  <c r="B30" i="26"/>
  <c r="B29" i="29"/>
  <c r="C30" i="24"/>
  <c r="C5" i="18"/>
  <c r="C6" i="18"/>
  <c r="C7" i="18"/>
  <c r="C8" i="18"/>
  <c r="C9" i="18"/>
  <c r="C10" i="18"/>
  <c r="C11" i="18"/>
  <c r="C12" i="18"/>
  <c r="C36" i="18"/>
  <c r="C6" i="15"/>
  <c r="C4" i="14"/>
  <c r="C4" i="17"/>
  <c r="C4" i="18"/>
  <c r="C43" i="22"/>
  <c r="C30" i="22"/>
  <c r="C17" i="22"/>
  <c r="C4" i="20"/>
  <c r="C55" i="22"/>
  <c r="C30" i="25"/>
  <c r="C30" i="26"/>
  <c r="C29" i="29"/>
  <c r="D30" i="24"/>
  <c r="D5" i="18"/>
  <c r="D6" i="18"/>
  <c r="D7" i="18"/>
  <c r="D8" i="18"/>
  <c r="D9" i="18"/>
  <c r="D10" i="18"/>
  <c r="D11" i="18"/>
  <c r="D12" i="18"/>
  <c r="D36" i="18"/>
  <c r="D6" i="15"/>
  <c r="D4" i="14"/>
  <c r="D4" i="17"/>
  <c r="D4" i="18"/>
  <c r="D43" i="22"/>
  <c r="D30" i="22"/>
  <c r="D17" i="22"/>
  <c r="D4" i="20"/>
  <c r="D55" i="22"/>
  <c r="D30" i="25"/>
  <c r="D30" i="26"/>
  <c r="D29" i="29"/>
  <c r="E30" i="24"/>
  <c r="E5" i="18"/>
  <c r="E6" i="18"/>
  <c r="E7" i="18"/>
  <c r="E8" i="18"/>
  <c r="E9" i="18"/>
  <c r="E10" i="18"/>
  <c r="E11" i="18"/>
  <c r="E12" i="18"/>
  <c r="E36" i="18"/>
  <c r="E6" i="15"/>
  <c r="E4" i="14"/>
  <c r="E4" i="17"/>
  <c r="E4" i="18"/>
  <c r="E43" i="22"/>
  <c r="E30" i="22"/>
  <c r="E17" i="22"/>
  <c r="E4" i="20"/>
  <c r="E55" i="22"/>
  <c r="E30" i="25"/>
  <c r="E30" i="26"/>
  <c r="E29" i="29"/>
  <c r="F30" i="24"/>
  <c r="F5" i="18"/>
  <c r="F6" i="18"/>
  <c r="F7" i="18"/>
  <c r="F8" i="18"/>
  <c r="F9" i="18"/>
  <c r="F10" i="18"/>
  <c r="F11" i="18"/>
  <c r="F12" i="18"/>
  <c r="F36" i="18"/>
  <c r="F6" i="15"/>
  <c r="F4" i="14"/>
  <c r="F4" i="17"/>
  <c r="F4" i="18"/>
  <c r="F43" i="22"/>
  <c r="F30" i="22"/>
  <c r="F17" i="22"/>
  <c r="F4" i="20"/>
  <c r="F55" i="22"/>
  <c r="F30" i="25"/>
  <c r="F30" i="26"/>
  <c r="F29" i="29"/>
  <c r="G30" i="24"/>
  <c r="G5" i="18"/>
  <c r="G6" i="18"/>
  <c r="G7" i="18"/>
  <c r="G8" i="18"/>
  <c r="G9" i="18"/>
  <c r="G10" i="18"/>
  <c r="G11" i="18"/>
  <c r="G12" i="18"/>
  <c r="G36" i="18"/>
  <c r="G6" i="15"/>
  <c r="G4" i="14"/>
  <c r="G4" i="17"/>
  <c r="G4" i="18"/>
  <c r="G43" i="22"/>
  <c r="G30" i="22"/>
  <c r="G17" i="22"/>
  <c r="G4" i="20"/>
  <c r="G55" i="22"/>
  <c r="G30" i="25"/>
  <c r="G30" i="26"/>
  <c r="G29" i="29"/>
  <c r="H30" i="24"/>
  <c r="H5" i="18"/>
  <c r="H6" i="18"/>
  <c r="H7" i="18"/>
  <c r="H8" i="18"/>
  <c r="H9" i="18"/>
  <c r="H10" i="18"/>
  <c r="H11" i="18"/>
  <c r="H12" i="18"/>
  <c r="H36" i="18"/>
  <c r="H6" i="15"/>
  <c r="H4" i="14"/>
  <c r="H4" i="17"/>
  <c r="H4" i="18"/>
  <c r="H43" i="22"/>
  <c r="H30" i="22"/>
  <c r="H17" i="22"/>
  <c r="H4" i="20"/>
  <c r="H55" i="22"/>
  <c r="H30" i="25"/>
  <c r="H30" i="26"/>
  <c r="H29" i="29"/>
  <c r="I30" i="24"/>
  <c r="I5" i="18"/>
  <c r="I6" i="18"/>
  <c r="I7" i="18"/>
  <c r="I8" i="18"/>
  <c r="I9" i="18"/>
  <c r="I10" i="18"/>
  <c r="I11" i="18"/>
  <c r="I12" i="18"/>
  <c r="I36" i="18"/>
  <c r="I6" i="15"/>
  <c r="I4" i="14"/>
  <c r="I4" i="17"/>
  <c r="I4" i="18"/>
  <c r="I43" i="22"/>
  <c r="I30" i="22"/>
  <c r="I17" i="22"/>
  <c r="I4" i="20"/>
  <c r="I55" i="22"/>
  <c r="I30" i="25"/>
  <c r="I30" i="26"/>
  <c r="I29" i="29"/>
  <c r="J30" i="24"/>
  <c r="J5" i="18"/>
  <c r="J6" i="18"/>
  <c r="J7" i="18"/>
  <c r="J8" i="18"/>
  <c r="J9" i="18"/>
  <c r="J10" i="18"/>
  <c r="J11" i="18"/>
  <c r="J12" i="18"/>
  <c r="J36" i="18"/>
  <c r="J6" i="15"/>
  <c r="J4" i="14"/>
  <c r="J4" i="17"/>
  <c r="J4" i="18"/>
  <c r="J43" i="22"/>
  <c r="J30" i="22"/>
  <c r="J17" i="22"/>
  <c r="J4" i="20"/>
  <c r="J55" i="22"/>
  <c r="J30" i="25"/>
  <c r="J30" i="26"/>
  <c r="J29" i="29"/>
  <c r="K30" i="24"/>
  <c r="K5" i="18"/>
  <c r="K6" i="18"/>
  <c r="K7" i="18"/>
  <c r="K8" i="18"/>
  <c r="K9" i="18"/>
  <c r="K10" i="18"/>
  <c r="K11" i="18"/>
  <c r="K12" i="18"/>
  <c r="K36" i="18"/>
  <c r="K6" i="15"/>
  <c r="K4" i="14"/>
  <c r="K4" i="17"/>
  <c r="K4" i="18"/>
  <c r="K43" i="22"/>
  <c r="K30" i="22"/>
  <c r="K17" i="22"/>
  <c r="K4" i="20"/>
  <c r="K55" i="22"/>
  <c r="K30" i="25"/>
  <c r="K30" i="26"/>
  <c r="K29" i="29"/>
  <c r="B31" i="24"/>
  <c r="B13" i="18"/>
  <c r="B37" i="18"/>
  <c r="B44" i="22"/>
  <c r="B31" i="22"/>
  <c r="B18" i="22"/>
  <c r="B56" i="22"/>
  <c r="B31" i="25"/>
  <c r="B31" i="26"/>
  <c r="B30" i="29"/>
  <c r="C31" i="24"/>
  <c r="C13" i="18"/>
  <c r="C37" i="18"/>
  <c r="C44" i="22"/>
  <c r="C31" i="22"/>
  <c r="C18" i="22"/>
  <c r="C56" i="22"/>
  <c r="C31" i="25"/>
  <c r="C31" i="26"/>
  <c r="C30" i="29"/>
  <c r="D31" i="24"/>
  <c r="D13" i="18"/>
  <c r="D37" i="18"/>
  <c r="D44" i="22"/>
  <c r="D31" i="22"/>
  <c r="D18" i="22"/>
  <c r="D56" i="22"/>
  <c r="D31" i="25"/>
  <c r="D31" i="26"/>
  <c r="D30" i="29"/>
  <c r="E31" i="24"/>
  <c r="E13" i="18"/>
  <c r="E37" i="18"/>
  <c r="E44" i="22"/>
  <c r="E31" i="22"/>
  <c r="E18" i="22"/>
  <c r="E56" i="22"/>
  <c r="E31" i="25"/>
  <c r="E31" i="26"/>
  <c r="E30" i="29"/>
  <c r="F31" i="24"/>
  <c r="F13" i="18"/>
  <c r="F37" i="18"/>
  <c r="F44" i="22"/>
  <c r="F31" i="22"/>
  <c r="F18" i="22"/>
  <c r="F56" i="22"/>
  <c r="F31" i="25"/>
  <c r="F31" i="26"/>
  <c r="F30" i="29"/>
  <c r="G31" i="24"/>
  <c r="G13" i="18"/>
  <c r="G37" i="18"/>
  <c r="G44" i="22"/>
  <c r="G31" i="22"/>
  <c r="G18" i="22"/>
  <c r="G56" i="22"/>
  <c r="G31" i="25"/>
  <c r="G31" i="26"/>
  <c r="G30" i="29"/>
  <c r="H31" i="24"/>
  <c r="H13" i="18"/>
  <c r="H37" i="18"/>
  <c r="H44" i="22"/>
  <c r="H31" i="22"/>
  <c r="H18" i="22"/>
  <c r="H56" i="22"/>
  <c r="H31" i="25"/>
  <c r="H31" i="26"/>
  <c r="H30" i="29"/>
  <c r="I31" i="24"/>
  <c r="I13" i="18"/>
  <c r="I37" i="18"/>
  <c r="I44" i="22"/>
  <c r="I31" i="22"/>
  <c r="I18" i="22"/>
  <c r="I56" i="22"/>
  <c r="I31" i="25"/>
  <c r="I31" i="26"/>
  <c r="I30" i="29"/>
  <c r="J31" i="24"/>
  <c r="J13" i="18"/>
  <c r="J37" i="18"/>
  <c r="J44" i="22"/>
  <c r="J31" i="22"/>
  <c r="J18" i="22"/>
  <c r="J56" i="22"/>
  <c r="J31" i="25"/>
  <c r="J31" i="26"/>
  <c r="J30" i="29"/>
  <c r="K31" i="24"/>
  <c r="K13" i="18"/>
  <c r="K37" i="18"/>
  <c r="K44" i="22"/>
  <c r="K31" i="22"/>
  <c r="K18" i="22"/>
  <c r="K56" i="22"/>
  <c r="K31" i="25"/>
  <c r="K31" i="26"/>
  <c r="K30" i="29"/>
  <c r="B32" i="24"/>
  <c r="B14" i="18"/>
  <c r="B38" i="18"/>
  <c r="B45" i="22"/>
  <c r="B32" i="22"/>
  <c r="B19" i="22"/>
  <c r="B57" i="22"/>
  <c r="B32" i="25"/>
  <c r="B32" i="26"/>
  <c r="B31" i="29"/>
  <c r="C32" i="24"/>
  <c r="C14" i="18"/>
  <c r="C38" i="18"/>
  <c r="C45" i="22"/>
  <c r="C32" i="22"/>
  <c r="C19" i="22"/>
  <c r="C57" i="22"/>
  <c r="C32" i="25"/>
  <c r="C32" i="26"/>
  <c r="C31" i="29"/>
  <c r="D32" i="24"/>
  <c r="D14" i="18"/>
  <c r="D38" i="18"/>
  <c r="D45" i="22"/>
  <c r="D32" i="22"/>
  <c r="D19" i="22"/>
  <c r="D57" i="22"/>
  <c r="D32" i="25"/>
  <c r="D32" i="26"/>
  <c r="D31" i="29"/>
  <c r="E32" i="24"/>
  <c r="E14" i="18"/>
  <c r="E38" i="18"/>
  <c r="E45" i="22"/>
  <c r="E32" i="22"/>
  <c r="E19" i="22"/>
  <c r="E57" i="22"/>
  <c r="E32" i="25"/>
  <c r="E32" i="26"/>
  <c r="E31" i="29"/>
  <c r="F32" i="24"/>
  <c r="F14" i="18"/>
  <c r="F38" i="18"/>
  <c r="F45" i="22"/>
  <c r="F32" i="22"/>
  <c r="F19" i="22"/>
  <c r="F57" i="22"/>
  <c r="F32" i="25"/>
  <c r="F32" i="26"/>
  <c r="F31" i="29"/>
  <c r="G32" i="24"/>
  <c r="G14" i="18"/>
  <c r="G38" i="18"/>
  <c r="G45" i="22"/>
  <c r="G32" i="22"/>
  <c r="G19" i="22"/>
  <c r="G57" i="22"/>
  <c r="G32" i="25"/>
  <c r="G32" i="26"/>
  <c r="G31" i="29"/>
  <c r="H32" i="24"/>
  <c r="H14" i="18"/>
  <c r="H38" i="18"/>
  <c r="H45" i="22"/>
  <c r="H32" i="22"/>
  <c r="H19" i="22"/>
  <c r="H57" i="22"/>
  <c r="H32" i="25"/>
  <c r="H32" i="26"/>
  <c r="H31" i="29"/>
  <c r="I32" i="24"/>
  <c r="I14" i="18"/>
  <c r="I38" i="18"/>
  <c r="I45" i="22"/>
  <c r="I32" i="22"/>
  <c r="I19" i="22"/>
  <c r="I57" i="22"/>
  <c r="I32" i="25"/>
  <c r="I32" i="26"/>
  <c r="I31" i="29"/>
  <c r="J32" i="24"/>
  <c r="J14" i="18"/>
  <c r="J38" i="18"/>
  <c r="J45" i="22"/>
  <c r="J32" i="22"/>
  <c r="J19" i="22"/>
  <c r="J57" i="22"/>
  <c r="J32" i="25"/>
  <c r="J32" i="26"/>
  <c r="J31" i="29"/>
  <c r="K32" i="24"/>
  <c r="K14" i="18"/>
  <c r="K38" i="18"/>
  <c r="K45" i="22"/>
  <c r="K32" i="22"/>
  <c r="K19" i="22"/>
  <c r="K57" i="22"/>
  <c r="K32" i="25"/>
  <c r="K32" i="26"/>
  <c r="K31" i="29"/>
  <c r="B33" i="24"/>
  <c r="B15" i="18"/>
  <c r="B39" i="18"/>
  <c r="B46" i="22"/>
  <c r="B33" i="22"/>
  <c r="B20" i="22"/>
  <c r="B58" i="22"/>
  <c r="B33" i="25"/>
  <c r="B33" i="26"/>
  <c r="B32" i="29"/>
  <c r="C33" i="24"/>
  <c r="C15" i="18"/>
  <c r="C39" i="18"/>
  <c r="C46" i="22"/>
  <c r="C33" i="22"/>
  <c r="C20" i="22"/>
  <c r="C58" i="22"/>
  <c r="C33" i="25"/>
  <c r="C33" i="26"/>
  <c r="C32" i="29"/>
  <c r="D33" i="24"/>
  <c r="D15" i="18"/>
  <c r="D39" i="18"/>
  <c r="D46" i="22"/>
  <c r="D33" i="22"/>
  <c r="D20" i="22"/>
  <c r="D58" i="22"/>
  <c r="D33" i="25"/>
  <c r="D33" i="26"/>
  <c r="D32" i="29"/>
  <c r="E33" i="24"/>
  <c r="E15" i="18"/>
  <c r="E39" i="18"/>
  <c r="E46" i="22"/>
  <c r="E33" i="22"/>
  <c r="E20" i="22"/>
  <c r="E58" i="22"/>
  <c r="E33" i="25"/>
  <c r="E33" i="26"/>
  <c r="E32" i="29"/>
  <c r="F33" i="24"/>
  <c r="F15" i="18"/>
  <c r="F39" i="18"/>
  <c r="F46" i="22"/>
  <c r="F33" i="22"/>
  <c r="F20" i="22"/>
  <c r="F58" i="22"/>
  <c r="F33" i="25"/>
  <c r="F33" i="26"/>
  <c r="F32" i="29"/>
  <c r="G33" i="24"/>
  <c r="G15" i="18"/>
  <c r="G39" i="18"/>
  <c r="G46" i="22"/>
  <c r="G33" i="22"/>
  <c r="G20" i="22"/>
  <c r="G58" i="22"/>
  <c r="G33" i="25"/>
  <c r="G33" i="26"/>
  <c r="G32" i="29"/>
  <c r="H33" i="24"/>
  <c r="H15" i="18"/>
  <c r="H39" i="18"/>
  <c r="H46" i="22"/>
  <c r="H33" i="22"/>
  <c r="H20" i="22"/>
  <c r="H58" i="22"/>
  <c r="H33" i="25"/>
  <c r="H33" i="26"/>
  <c r="H32" i="29"/>
  <c r="I33" i="24"/>
  <c r="I15" i="18"/>
  <c r="I39" i="18"/>
  <c r="I46" i="22"/>
  <c r="I33" i="22"/>
  <c r="I20" i="22"/>
  <c r="I58" i="22"/>
  <c r="I33" i="25"/>
  <c r="I33" i="26"/>
  <c r="I32" i="29"/>
  <c r="J33" i="24"/>
  <c r="J15" i="18"/>
  <c r="J39" i="18"/>
  <c r="J46" i="22"/>
  <c r="J33" i="22"/>
  <c r="J20" i="22"/>
  <c r="J58" i="22"/>
  <c r="J33" i="25"/>
  <c r="J33" i="26"/>
  <c r="J32" i="29"/>
  <c r="K33" i="24"/>
  <c r="K15" i="18"/>
  <c r="K39" i="18"/>
  <c r="K46" i="22"/>
  <c r="K33" i="22"/>
  <c r="K20" i="22"/>
  <c r="K58" i="22"/>
  <c r="K33" i="25"/>
  <c r="K33" i="26"/>
  <c r="K32" i="29"/>
  <c r="B34" i="24"/>
  <c r="B16" i="18"/>
  <c r="B40" i="18"/>
  <c r="B47" i="22"/>
  <c r="B34" i="22"/>
  <c r="B21" i="22"/>
  <c r="B59" i="22"/>
  <c r="B34" i="25"/>
  <c r="B34" i="26"/>
  <c r="B33" i="29"/>
  <c r="C34" i="24"/>
  <c r="C16" i="18"/>
  <c r="C40" i="18"/>
  <c r="C47" i="22"/>
  <c r="C34" i="22"/>
  <c r="C21" i="22"/>
  <c r="C59" i="22"/>
  <c r="C34" i="25"/>
  <c r="C34" i="26"/>
  <c r="C33" i="29"/>
  <c r="D34" i="24"/>
  <c r="D16" i="18"/>
  <c r="D40" i="18"/>
  <c r="D47" i="22"/>
  <c r="D34" i="22"/>
  <c r="D21" i="22"/>
  <c r="D59" i="22"/>
  <c r="D34" i="25"/>
  <c r="D34" i="26"/>
  <c r="D33" i="29"/>
  <c r="E34" i="24"/>
  <c r="E16" i="18"/>
  <c r="E40" i="18"/>
  <c r="E47" i="22"/>
  <c r="E34" i="22"/>
  <c r="E21" i="22"/>
  <c r="E59" i="22"/>
  <c r="E34" i="25"/>
  <c r="E34" i="26"/>
  <c r="E33" i="29"/>
  <c r="F34" i="24"/>
  <c r="F16" i="18"/>
  <c r="F40" i="18"/>
  <c r="F47" i="22"/>
  <c r="F34" i="22"/>
  <c r="F21" i="22"/>
  <c r="F59" i="22"/>
  <c r="F34" i="25"/>
  <c r="F34" i="26"/>
  <c r="F33" i="29"/>
  <c r="G34" i="24"/>
  <c r="G16" i="18"/>
  <c r="G40" i="18"/>
  <c r="G47" i="22"/>
  <c r="G34" i="22"/>
  <c r="G21" i="22"/>
  <c r="G59" i="22"/>
  <c r="G34" i="25"/>
  <c r="G34" i="26"/>
  <c r="G33" i="29"/>
  <c r="H34" i="24"/>
  <c r="H16" i="18"/>
  <c r="H40" i="18"/>
  <c r="H47" i="22"/>
  <c r="H34" i="22"/>
  <c r="H21" i="22"/>
  <c r="H59" i="22"/>
  <c r="H34" i="25"/>
  <c r="H34" i="26"/>
  <c r="H33" i="29"/>
  <c r="I34" i="24"/>
  <c r="I16" i="18"/>
  <c r="I40" i="18"/>
  <c r="I47" i="22"/>
  <c r="I34" i="22"/>
  <c r="I21" i="22"/>
  <c r="I59" i="22"/>
  <c r="I34" i="25"/>
  <c r="I34" i="26"/>
  <c r="I33" i="29"/>
  <c r="J34" i="24"/>
  <c r="J16" i="18"/>
  <c r="J40" i="18"/>
  <c r="J47" i="22"/>
  <c r="J34" i="22"/>
  <c r="J21" i="22"/>
  <c r="J59" i="22"/>
  <c r="J34" i="25"/>
  <c r="J34" i="26"/>
  <c r="J33" i="29"/>
  <c r="K34" i="24"/>
  <c r="K16" i="18"/>
  <c r="K40" i="18"/>
  <c r="K47" i="22"/>
  <c r="K34" i="22"/>
  <c r="K21" i="22"/>
  <c r="K59" i="22"/>
  <c r="K34" i="25"/>
  <c r="K34" i="26"/>
  <c r="K33" i="29"/>
  <c r="B35" i="24"/>
  <c r="B17" i="18"/>
  <c r="B41" i="18"/>
  <c r="B48" i="22"/>
  <c r="B35" i="22"/>
  <c r="B22" i="22"/>
  <c r="B60" i="22"/>
  <c r="B35" i="25"/>
  <c r="B35" i="26"/>
  <c r="B34" i="29"/>
  <c r="C35" i="24"/>
  <c r="C17" i="18"/>
  <c r="C41" i="18"/>
  <c r="C48" i="22"/>
  <c r="C35" i="22"/>
  <c r="C22" i="22"/>
  <c r="C60" i="22"/>
  <c r="C35" i="25"/>
  <c r="C35" i="26"/>
  <c r="C34" i="29"/>
  <c r="D35" i="24"/>
  <c r="D17" i="18"/>
  <c r="D41" i="18"/>
  <c r="D48" i="22"/>
  <c r="D35" i="22"/>
  <c r="D22" i="22"/>
  <c r="D60" i="22"/>
  <c r="D35" i="25"/>
  <c r="D35" i="26"/>
  <c r="D34" i="29"/>
  <c r="E35" i="24"/>
  <c r="E17" i="18"/>
  <c r="E41" i="18"/>
  <c r="E48" i="22"/>
  <c r="E35" i="22"/>
  <c r="E22" i="22"/>
  <c r="E60" i="22"/>
  <c r="E35" i="25"/>
  <c r="E35" i="26"/>
  <c r="E34" i="29"/>
  <c r="F35" i="24"/>
  <c r="F17" i="18"/>
  <c r="F41" i="18"/>
  <c r="F48" i="22"/>
  <c r="F35" i="22"/>
  <c r="F22" i="22"/>
  <c r="F60" i="22"/>
  <c r="F35" i="25"/>
  <c r="F35" i="26"/>
  <c r="F34" i="29"/>
  <c r="G35" i="24"/>
  <c r="G17" i="18"/>
  <c r="G41" i="18"/>
  <c r="G48" i="22"/>
  <c r="G35" i="22"/>
  <c r="G22" i="22"/>
  <c r="G60" i="22"/>
  <c r="G35" i="25"/>
  <c r="G35" i="26"/>
  <c r="G34" i="29"/>
  <c r="H35" i="24"/>
  <c r="H17" i="18"/>
  <c r="H41" i="18"/>
  <c r="H48" i="22"/>
  <c r="H35" i="22"/>
  <c r="H22" i="22"/>
  <c r="H60" i="22"/>
  <c r="H35" i="25"/>
  <c r="H35" i="26"/>
  <c r="H34" i="29"/>
  <c r="I35" i="24"/>
  <c r="I17" i="18"/>
  <c r="I41" i="18"/>
  <c r="I48" i="22"/>
  <c r="I35" i="22"/>
  <c r="I22" i="22"/>
  <c r="I60" i="22"/>
  <c r="I35" i="25"/>
  <c r="I35" i="26"/>
  <c r="I34" i="29"/>
  <c r="J35" i="24"/>
  <c r="J17" i="18"/>
  <c r="J41" i="18"/>
  <c r="J48" i="22"/>
  <c r="J35" i="22"/>
  <c r="J22" i="22"/>
  <c r="J60" i="22"/>
  <c r="J35" i="25"/>
  <c r="J35" i="26"/>
  <c r="J34" i="29"/>
  <c r="K35" i="24"/>
  <c r="K17" i="18"/>
  <c r="K41" i="18"/>
  <c r="K48" i="22"/>
  <c r="K35" i="22"/>
  <c r="K22" i="22"/>
  <c r="K60" i="22"/>
  <c r="K35" i="25"/>
  <c r="K35" i="26"/>
  <c r="K34" i="29"/>
  <c r="B36" i="24"/>
  <c r="B18" i="18"/>
  <c r="B42" i="18"/>
  <c r="B49" i="22"/>
  <c r="B36" i="22"/>
  <c r="B23" i="22"/>
  <c r="B61" i="22"/>
  <c r="B36" i="25"/>
  <c r="B36" i="26"/>
  <c r="B35" i="29"/>
  <c r="C36" i="24"/>
  <c r="C18" i="18"/>
  <c r="C42" i="18"/>
  <c r="C49" i="22"/>
  <c r="C36" i="22"/>
  <c r="C23" i="22"/>
  <c r="C61" i="22"/>
  <c r="C36" i="25"/>
  <c r="C36" i="26"/>
  <c r="C35" i="29"/>
  <c r="D36" i="24"/>
  <c r="D18" i="18"/>
  <c r="D42" i="18"/>
  <c r="D49" i="22"/>
  <c r="D36" i="22"/>
  <c r="D23" i="22"/>
  <c r="D61" i="22"/>
  <c r="D36" i="25"/>
  <c r="D36" i="26"/>
  <c r="D35" i="29"/>
  <c r="E36" i="24"/>
  <c r="E18" i="18"/>
  <c r="E42" i="18"/>
  <c r="E49" i="22"/>
  <c r="E36" i="22"/>
  <c r="E23" i="22"/>
  <c r="E61" i="22"/>
  <c r="E36" i="25"/>
  <c r="E36" i="26"/>
  <c r="E35" i="29"/>
  <c r="F36" i="24"/>
  <c r="F18" i="18"/>
  <c r="F42" i="18"/>
  <c r="F49" i="22"/>
  <c r="F36" i="22"/>
  <c r="F23" i="22"/>
  <c r="F61" i="22"/>
  <c r="F36" i="25"/>
  <c r="F36" i="26"/>
  <c r="F35" i="29"/>
  <c r="G36" i="24"/>
  <c r="G18" i="18"/>
  <c r="G42" i="18"/>
  <c r="G49" i="22"/>
  <c r="G36" i="22"/>
  <c r="G23" i="22"/>
  <c r="G61" i="22"/>
  <c r="G36" i="25"/>
  <c r="G36" i="26"/>
  <c r="G35" i="29"/>
  <c r="H36" i="24"/>
  <c r="H18" i="18"/>
  <c r="H42" i="18"/>
  <c r="H49" i="22"/>
  <c r="H36" i="22"/>
  <c r="H23" i="22"/>
  <c r="H61" i="22"/>
  <c r="H36" i="25"/>
  <c r="H36" i="26"/>
  <c r="H35" i="29"/>
  <c r="I36" i="24"/>
  <c r="I18" i="18"/>
  <c r="I42" i="18"/>
  <c r="I49" i="22"/>
  <c r="I36" i="22"/>
  <c r="I23" i="22"/>
  <c r="I61" i="22"/>
  <c r="I36" i="25"/>
  <c r="I36" i="26"/>
  <c r="I35" i="29"/>
  <c r="J36" i="24"/>
  <c r="J18" i="18"/>
  <c r="J42" i="18"/>
  <c r="J49" i="22"/>
  <c r="J36" i="22"/>
  <c r="J23" i="22"/>
  <c r="J61" i="22"/>
  <c r="J36" i="25"/>
  <c r="J36" i="26"/>
  <c r="J35" i="29"/>
  <c r="K36" i="24"/>
  <c r="K18" i="18"/>
  <c r="K42" i="18"/>
  <c r="K49" i="22"/>
  <c r="K36" i="22"/>
  <c r="K23" i="22"/>
  <c r="K61" i="22"/>
  <c r="K36" i="25"/>
  <c r="K36" i="26"/>
  <c r="K35" i="29"/>
  <c r="B37" i="24"/>
  <c r="B19" i="18"/>
  <c r="B43" i="18"/>
  <c r="B50" i="22"/>
  <c r="B37" i="22"/>
  <c r="B24" i="22"/>
  <c r="B62" i="22"/>
  <c r="B37" i="25"/>
  <c r="B37" i="26"/>
  <c r="B36" i="29"/>
  <c r="C37" i="24"/>
  <c r="C19" i="18"/>
  <c r="C43" i="18"/>
  <c r="C50" i="22"/>
  <c r="C37" i="22"/>
  <c r="C24" i="22"/>
  <c r="C62" i="22"/>
  <c r="C37" i="25"/>
  <c r="C37" i="26"/>
  <c r="C36" i="29"/>
  <c r="D37" i="24"/>
  <c r="D19" i="18"/>
  <c r="D43" i="18"/>
  <c r="D50" i="22"/>
  <c r="D37" i="22"/>
  <c r="D24" i="22"/>
  <c r="D62" i="22"/>
  <c r="D37" i="25"/>
  <c r="D37" i="26"/>
  <c r="D36" i="29"/>
  <c r="E37" i="24"/>
  <c r="E19" i="18"/>
  <c r="E43" i="18"/>
  <c r="E50" i="22"/>
  <c r="E37" i="22"/>
  <c r="E24" i="22"/>
  <c r="E62" i="22"/>
  <c r="E37" i="25"/>
  <c r="E37" i="26"/>
  <c r="E36" i="29"/>
  <c r="F37" i="24"/>
  <c r="F19" i="18"/>
  <c r="F43" i="18"/>
  <c r="F50" i="22"/>
  <c r="F37" i="22"/>
  <c r="F24" i="22"/>
  <c r="F62" i="22"/>
  <c r="F37" i="25"/>
  <c r="F37" i="26"/>
  <c r="F36" i="29"/>
  <c r="G37" i="24"/>
  <c r="G19" i="18"/>
  <c r="G43" i="18"/>
  <c r="G50" i="22"/>
  <c r="G37" i="22"/>
  <c r="G24" i="22"/>
  <c r="G62" i="22"/>
  <c r="G37" i="25"/>
  <c r="G37" i="26"/>
  <c r="G36" i="29"/>
  <c r="H37" i="24"/>
  <c r="H19" i="18"/>
  <c r="H43" i="18"/>
  <c r="H50" i="22"/>
  <c r="H37" i="22"/>
  <c r="H24" i="22"/>
  <c r="H62" i="22"/>
  <c r="H37" i="25"/>
  <c r="H37" i="26"/>
  <c r="H36" i="29"/>
  <c r="I37" i="24"/>
  <c r="I19" i="18"/>
  <c r="I43" i="18"/>
  <c r="I50" i="22"/>
  <c r="I37" i="22"/>
  <c r="I24" i="22"/>
  <c r="I62" i="22"/>
  <c r="I37" i="25"/>
  <c r="I37" i="26"/>
  <c r="I36" i="29"/>
  <c r="J37" i="24"/>
  <c r="J19" i="18"/>
  <c r="J43" i="18"/>
  <c r="J50" i="22"/>
  <c r="J37" i="22"/>
  <c r="J24" i="22"/>
  <c r="J62" i="22"/>
  <c r="J37" i="25"/>
  <c r="J37" i="26"/>
  <c r="J36" i="29"/>
  <c r="K37" i="24"/>
  <c r="K19" i="18"/>
  <c r="K43" i="18"/>
  <c r="K50" i="22"/>
  <c r="K37" i="22"/>
  <c r="K24" i="22"/>
  <c r="K62" i="22"/>
  <c r="K37" i="25"/>
  <c r="K37" i="26"/>
  <c r="K36" i="29"/>
  <c r="B38" i="24"/>
  <c r="B20" i="17"/>
  <c r="B20" i="18"/>
  <c r="B44" i="17"/>
  <c r="B44" i="18"/>
  <c r="B51" i="22"/>
  <c r="B38" i="22"/>
  <c r="B25" i="22"/>
  <c r="B20" i="20"/>
  <c r="B63" i="22"/>
  <c r="B38" i="25"/>
  <c r="B38" i="26"/>
  <c r="B37" i="29"/>
  <c r="C38" i="24"/>
  <c r="C20" i="17"/>
  <c r="C20" i="18"/>
  <c r="C44" i="17"/>
  <c r="C44" i="18"/>
  <c r="C51" i="22"/>
  <c r="C38" i="22"/>
  <c r="C25" i="22"/>
  <c r="C20" i="20"/>
  <c r="C63" i="22"/>
  <c r="C38" i="25"/>
  <c r="C38" i="26"/>
  <c r="C37" i="29"/>
  <c r="D38" i="24"/>
  <c r="D20" i="17"/>
  <c r="D20" i="18"/>
  <c r="D44" i="17"/>
  <c r="D44" i="18"/>
  <c r="D51" i="22"/>
  <c r="D38" i="22"/>
  <c r="D25" i="22"/>
  <c r="D20" i="20"/>
  <c r="D63" i="22"/>
  <c r="D38" i="25"/>
  <c r="D38" i="26"/>
  <c r="D37" i="29"/>
  <c r="E38" i="24"/>
  <c r="E20" i="17"/>
  <c r="E20" i="18"/>
  <c r="E44" i="17"/>
  <c r="E44" i="18"/>
  <c r="E51" i="22"/>
  <c r="E38" i="22"/>
  <c r="E25" i="22"/>
  <c r="E20" i="20"/>
  <c r="E63" i="22"/>
  <c r="E38" i="25"/>
  <c r="E38" i="26"/>
  <c r="E37" i="29"/>
  <c r="F38" i="24"/>
  <c r="F20" i="17"/>
  <c r="F20" i="18"/>
  <c r="F44" i="17"/>
  <c r="F44" i="18"/>
  <c r="F51" i="22"/>
  <c r="F38" i="22"/>
  <c r="F25" i="22"/>
  <c r="F20" i="20"/>
  <c r="F63" i="22"/>
  <c r="F38" i="25"/>
  <c r="F38" i="26"/>
  <c r="F37" i="29"/>
  <c r="G38" i="24"/>
  <c r="G20" i="17"/>
  <c r="G20" i="18"/>
  <c r="G44" i="17"/>
  <c r="G44" i="18"/>
  <c r="G51" i="22"/>
  <c r="G38" i="22"/>
  <c r="G25" i="22"/>
  <c r="G20" i="20"/>
  <c r="G63" i="22"/>
  <c r="G38" i="25"/>
  <c r="G38" i="26"/>
  <c r="G37" i="29"/>
  <c r="H38" i="24"/>
  <c r="H20" i="17"/>
  <c r="H20" i="18"/>
  <c r="H44" i="17"/>
  <c r="H44" i="18"/>
  <c r="H51" i="22"/>
  <c r="H38" i="22"/>
  <c r="H25" i="22"/>
  <c r="H20" i="20"/>
  <c r="H63" i="22"/>
  <c r="H38" i="25"/>
  <c r="H38" i="26"/>
  <c r="H37" i="29"/>
  <c r="I38" i="24"/>
  <c r="I20" i="17"/>
  <c r="I20" i="18"/>
  <c r="I44" i="17"/>
  <c r="I44" i="18"/>
  <c r="I51" i="22"/>
  <c r="I38" i="22"/>
  <c r="I25" i="22"/>
  <c r="I20" i="20"/>
  <c r="I63" i="22"/>
  <c r="I38" i="25"/>
  <c r="I38" i="26"/>
  <c r="I37" i="29"/>
  <c r="J38" i="24"/>
  <c r="J20" i="17"/>
  <c r="J20" i="18"/>
  <c r="J44" i="17"/>
  <c r="J44" i="18"/>
  <c r="J51" i="22"/>
  <c r="J38" i="22"/>
  <c r="J25" i="22"/>
  <c r="J20" i="20"/>
  <c r="J63" i="22"/>
  <c r="J38" i="25"/>
  <c r="J38" i="26"/>
  <c r="J37" i="29"/>
  <c r="K38" i="24"/>
  <c r="K20" i="17"/>
  <c r="K20" i="18"/>
  <c r="K44" i="17"/>
  <c r="K44" i="18"/>
  <c r="K51" i="22"/>
  <c r="K38" i="22"/>
  <c r="K25" i="22"/>
  <c r="K20" i="20"/>
  <c r="K63" i="22"/>
  <c r="K38" i="25"/>
  <c r="K38" i="26"/>
  <c r="K37" i="29"/>
  <c r="J33" i="12"/>
  <c r="C1" i="28"/>
  <c r="C2" i="28"/>
  <c r="C3" i="28"/>
  <c r="H41" i="26"/>
  <c r="C40" i="24"/>
  <c r="C46" i="29"/>
  <c r="O4" i="29"/>
  <c r="C21" i="32"/>
  <c r="E2" i="35"/>
  <c r="B28" i="35"/>
  <c r="O5" i="29"/>
  <c r="C22" i="32"/>
  <c r="C2" i="35"/>
  <c r="B27" i="35"/>
  <c r="D35" i="35"/>
  <c r="C27" i="35"/>
  <c r="C28" i="35"/>
  <c r="D36" i="35"/>
  <c r="B32" i="35"/>
  <c r="E36" i="35"/>
  <c r="F36" i="35"/>
  <c r="G36" i="35"/>
  <c r="E2" i="53"/>
  <c r="B7" i="53"/>
  <c r="B6" i="35"/>
  <c r="C36" i="35"/>
  <c r="B36" i="35"/>
  <c r="C2" i="53"/>
  <c r="B6" i="53"/>
  <c r="C14" i="53"/>
  <c r="C6" i="53"/>
  <c r="C7" i="53"/>
  <c r="C15" i="53"/>
  <c r="D6" i="53"/>
  <c r="D7" i="53"/>
  <c r="C16" i="53"/>
  <c r="E6" i="53"/>
  <c r="E7" i="53"/>
  <c r="C17" i="53"/>
  <c r="F6" i="53"/>
  <c r="F7" i="53"/>
  <c r="C18" i="53"/>
  <c r="G6" i="53"/>
  <c r="G7" i="53"/>
  <c r="C19" i="53"/>
  <c r="H6" i="53"/>
  <c r="I6" i="53"/>
  <c r="H7" i="53"/>
  <c r="I7" i="53"/>
  <c r="C20" i="53"/>
  <c r="J6" i="53"/>
  <c r="J7" i="53"/>
  <c r="C21" i="53"/>
  <c r="K6" i="53"/>
  <c r="K7" i="53"/>
  <c r="C22" i="53"/>
  <c r="C75" i="53"/>
  <c r="C74" i="53"/>
  <c r="B11" i="53"/>
  <c r="C11" i="53"/>
  <c r="D11" i="53"/>
  <c r="E11" i="53"/>
  <c r="F11" i="53"/>
  <c r="G11" i="53"/>
  <c r="H11" i="53"/>
  <c r="I11" i="53"/>
  <c r="D22" i="53"/>
  <c r="D75" i="53"/>
  <c r="B27" i="53"/>
  <c r="D27" i="53"/>
  <c r="D74" i="53"/>
  <c r="E22" i="53"/>
  <c r="E75" i="53"/>
  <c r="E27" i="53"/>
  <c r="E74" i="53"/>
  <c r="F22" i="53"/>
  <c r="F75" i="53"/>
  <c r="F27" i="53"/>
  <c r="F74" i="53"/>
  <c r="G22" i="53"/>
  <c r="G75" i="53"/>
  <c r="G27" i="53"/>
  <c r="G74" i="53"/>
  <c r="H22" i="53"/>
  <c r="H75" i="53"/>
  <c r="H27" i="53"/>
  <c r="H74" i="53"/>
  <c r="I22" i="53"/>
  <c r="I75" i="53"/>
  <c r="I27" i="53"/>
  <c r="I74" i="53"/>
  <c r="J22" i="53"/>
  <c r="J75" i="53"/>
  <c r="J27" i="53"/>
  <c r="J74" i="53"/>
  <c r="K27" i="53"/>
  <c r="K74" i="53"/>
  <c r="K22" i="53"/>
  <c r="K75" i="53"/>
  <c r="L27" i="53"/>
  <c r="L74" i="53"/>
  <c r="L22" i="53"/>
  <c r="L75" i="53"/>
  <c r="G25" i="53"/>
  <c r="Q75" i="53"/>
  <c r="C24" i="53"/>
  <c r="D43" i="26"/>
  <c r="D44" i="26"/>
  <c r="D45" i="26"/>
  <c r="H43" i="26"/>
  <c r="H44" i="26"/>
  <c r="H45" i="26"/>
  <c r="H46" i="26"/>
  <c r="C19" i="32"/>
  <c r="G2" i="35"/>
  <c r="J2" i="35"/>
  <c r="R36" i="35"/>
  <c r="K2" i="53"/>
  <c r="E24" i="53"/>
  <c r="I2" i="53"/>
  <c r="G24" i="53"/>
  <c r="C76" i="53"/>
  <c r="C25" i="53"/>
  <c r="C77" i="53"/>
  <c r="C78" i="53"/>
  <c r="D76" i="53"/>
  <c r="D77" i="53"/>
  <c r="D78" i="53"/>
  <c r="E76" i="53"/>
  <c r="E77" i="53"/>
  <c r="E78" i="53"/>
  <c r="F76" i="53"/>
  <c r="F77" i="53"/>
  <c r="F78" i="53"/>
  <c r="G76" i="53"/>
  <c r="G77" i="53"/>
  <c r="G78" i="53"/>
  <c r="H76" i="53"/>
  <c r="H77" i="53"/>
  <c r="H78" i="53"/>
  <c r="I76" i="53"/>
  <c r="I77" i="53"/>
  <c r="I78" i="53"/>
  <c r="J76" i="53"/>
  <c r="J77" i="53"/>
  <c r="J78" i="53"/>
  <c r="K76" i="53"/>
  <c r="K77" i="53"/>
  <c r="K78" i="53"/>
  <c r="L76" i="53"/>
  <c r="L77" i="53"/>
  <c r="L78" i="53"/>
  <c r="M78" i="53"/>
  <c r="N78" i="53"/>
  <c r="P78" i="53"/>
  <c r="Q78" i="53"/>
  <c r="R78" i="53"/>
  <c r="P75" i="53"/>
  <c r="R75" i="53"/>
  <c r="C70" i="53"/>
  <c r="C69" i="53"/>
  <c r="D21" i="53"/>
  <c r="D70" i="53"/>
  <c r="D69" i="53"/>
  <c r="E21" i="53"/>
  <c r="E70" i="53"/>
  <c r="E69" i="53"/>
  <c r="F21" i="53"/>
  <c r="F70" i="53"/>
  <c r="F69" i="53"/>
  <c r="G21" i="53"/>
  <c r="G70" i="53"/>
  <c r="G69" i="53"/>
  <c r="H21" i="53"/>
  <c r="H70" i="53"/>
  <c r="H69" i="53"/>
  <c r="I21" i="53"/>
  <c r="I70" i="53"/>
  <c r="I69" i="53"/>
  <c r="J21" i="53"/>
  <c r="J70" i="53"/>
  <c r="J69" i="53"/>
  <c r="K69" i="53"/>
  <c r="K21" i="53"/>
  <c r="K70" i="53"/>
  <c r="Q70" i="53"/>
  <c r="C71" i="53"/>
  <c r="C72" i="53"/>
  <c r="C73" i="53"/>
  <c r="D71" i="53"/>
  <c r="D72" i="53"/>
  <c r="D73" i="53"/>
  <c r="E71" i="53"/>
  <c r="E72" i="53"/>
  <c r="E73" i="53"/>
  <c r="F71" i="53"/>
  <c r="F72" i="53"/>
  <c r="F73" i="53"/>
  <c r="G71" i="53"/>
  <c r="G72" i="53"/>
  <c r="G73" i="53"/>
  <c r="H71" i="53"/>
  <c r="H72" i="53"/>
  <c r="H73" i="53"/>
  <c r="I71" i="53"/>
  <c r="I72" i="53"/>
  <c r="I73" i="53"/>
  <c r="J71" i="53"/>
  <c r="J72" i="53"/>
  <c r="J73" i="53"/>
  <c r="K71" i="53"/>
  <c r="K72" i="53"/>
  <c r="K73" i="53"/>
  <c r="L73" i="53"/>
  <c r="M73" i="53"/>
  <c r="N73" i="53"/>
  <c r="P73" i="53"/>
  <c r="Q73" i="53"/>
  <c r="R73" i="53"/>
  <c r="P70" i="53"/>
  <c r="R70" i="53"/>
  <c r="C65" i="53"/>
  <c r="C64" i="53"/>
  <c r="D20" i="53"/>
  <c r="D65" i="53"/>
  <c r="D64" i="53"/>
  <c r="E20" i="53"/>
  <c r="E65" i="53"/>
  <c r="E64" i="53"/>
  <c r="F20" i="53"/>
  <c r="F65" i="53"/>
  <c r="F64" i="53"/>
  <c r="G20" i="53"/>
  <c r="G65" i="53"/>
  <c r="G64" i="53"/>
  <c r="H20" i="53"/>
  <c r="H65" i="53"/>
  <c r="H64" i="53"/>
  <c r="I20" i="53"/>
  <c r="I65" i="53"/>
  <c r="I64" i="53"/>
  <c r="J20" i="53"/>
  <c r="J65" i="53"/>
  <c r="J64" i="53"/>
  <c r="Q65" i="53"/>
  <c r="C66" i="53"/>
  <c r="C67" i="53"/>
  <c r="C68" i="53"/>
  <c r="D66" i="53"/>
  <c r="D67" i="53"/>
  <c r="D68" i="53"/>
  <c r="E66" i="53"/>
  <c r="E67" i="53"/>
  <c r="E68" i="53"/>
  <c r="F66" i="53"/>
  <c r="F67" i="53"/>
  <c r="F68" i="53"/>
  <c r="G66" i="53"/>
  <c r="G67" i="53"/>
  <c r="G68" i="53"/>
  <c r="H66" i="53"/>
  <c r="H67" i="53"/>
  <c r="H68" i="53"/>
  <c r="I66" i="53"/>
  <c r="I67" i="53"/>
  <c r="I68" i="53"/>
  <c r="J66" i="53"/>
  <c r="J67" i="53"/>
  <c r="J68" i="53"/>
  <c r="K68" i="53"/>
  <c r="L68" i="53"/>
  <c r="M68" i="53"/>
  <c r="N68" i="53"/>
  <c r="P68" i="53"/>
  <c r="Q68" i="53"/>
  <c r="R68" i="53"/>
  <c r="P65" i="53"/>
  <c r="R65" i="53"/>
  <c r="C60" i="53"/>
  <c r="C59" i="53"/>
  <c r="D19" i="53"/>
  <c r="D60" i="53"/>
  <c r="D59" i="53"/>
  <c r="E19" i="53"/>
  <c r="E60" i="53"/>
  <c r="E59" i="53"/>
  <c r="F19" i="53"/>
  <c r="F60" i="53"/>
  <c r="F59" i="53"/>
  <c r="G19" i="53"/>
  <c r="G60" i="53"/>
  <c r="G59" i="53"/>
  <c r="H19" i="53"/>
  <c r="H60" i="53"/>
  <c r="H59" i="53"/>
  <c r="I19" i="53"/>
  <c r="I60" i="53"/>
  <c r="I59" i="53"/>
  <c r="Q60" i="53"/>
  <c r="C61" i="53"/>
  <c r="C62" i="53"/>
  <c r="C63" i="53"/>
  <c r="D61" i="53"/>
  <c r="D62" i="53"/>
  <c r="D63" i="53"/>
  <c r="E61" i="53"/>
  <c r="E62" i="53"/>
  <c r="E63" i="53"/>
  <c r="F61" i="53"/>
  <c r="F62" i="53"/>
  <c r="F63" i="53"/>
  <c r="G61" i="53"/>
  <c r="G62" i="53"/>
  <c r="G63" i="53"/>
  <c r="H61" i="53"/>
  <c r="H62" i="53"/>
  <c r="H63" i="53"/>
  <c r="I61" i="53"/>
  <c r="I62" i="53"/>
  <c r="I63" i="53"/>
  <c r="J63" i="53"/>
  <c r="K63" i="53"/>
  <c r="L63" i="53"/>
  <c r="M63" i="53"/>
  <c r="N63" i="53"/>
  <c r="P63" i="53"/>
  <c r="Q63" i="53"/>
  <c r="R63" i="53"/>
  <c r="P60" i="53"/>
  <c r="R60" i="53"/>
  <c r="C55" i="53"/>
  <c r="C54" i="53"/>
  <c r="D18" i="53"/>
  <c r="D55" i="53"/>
  <c r="D54" i="53"/>
  <c r="E18" i="53"/>
  <c r="E55" i="53"/>
  <c r="E54" i="53"/>
  <c r="F18" i="53"/>
  <c r="F55" i="53"/>
  <c r="F54" i="53"/>
  <c r="G18" i="53"/>
  <c r="G55" i="53"/>
  <c r="G54" i="53"/>
  <c r="H18" i="53"/>
  <c r="H55" i="53"/>
  <c r="H54" i="53"/>
  <c r="Q55" i="53"/>
  <c r="C56" i="53"/>
  <c r="C57" i="53"/>
  <c r="C58" i="53"/>
  <c r="D56" i="53"/>
  <c r="D57" i="53"/>
  <c r="D58" i="53"/>
  <c r="E56" i="53"/>
  <c r="E57" i="53"/>
  <c r="E58" i="53"/>
  <c r="F56" i="53"/>
  <c r="F57" i="53"/>
  <c r="F58" i="53"/>
  <c r="G56" i="53"/>
  <c r="G57" i="53"/>
  <c r="G58" i="53"/>
  <c r="H56" i="53"/>
  <c r="H57" i="53"/>
  <c r="H58" i="53"/>
  <c r="I58" i="53"/>
  <c r="J58" i="53"/>
  <c r="K58" i="53"/>
  <c r="L58" i="53"/>
  <c r="M58" i="53"/>
  <c r="N58" i="53"/>
  <c r="P58" i="53"/>
  <c r="Q58" i="53"/>
  <c r="R58" i="53"/>
  <c r="P55" i="53"/>
  <c r="R55" i="53"/>
  <c r="C50" i="53"/>
  <c r="C49" i="53"/>
  <c r="D17" i="53"/>
  <c r="D50" i="53"/>
  <c r="D49" i="53"/>
  <c r="E17" i="53"/>
  <c r="E50" i="53"/>
  <c r="E49" i="53"/>
  <c r="F17" i="53"/>
  <c r="F50" i="53"/>
  <c r="F49" i="53"/>
  <c r="G17" i="53"/>
  <c r="G50" i="53"/>
  <c r="G49" i="53"/>
  <c r="Q50" i="53"/>
  <c r="C51" i="53"/>
  <c r="C52" i="53"/>
  <c r="C53" i="53"/>
  <c r="D51" i="53"/>
  <c r="D52" i="53"/>
  <c r="D53" i="53"/>
  <c r="E51" i="53"/>
  <c r="E52" i="53"/>
  <c r="E53" i="53"/>
  <c r="F51" i="53"/>
  <c r="F52" i="53"/>
  <c r="F53" i="53"/>
  <c r="G51" i="53"/>
  <c r="G52" i="53"/>
  <c r="G53" i="53"/>
  <c r="H53" i="53"/>
  <c r="I53" i="53"/>
  <c r="J53" i="53"/>
  <c r="K53" i="53"/>
  <c r="L53" i="53"/>
  <c r="M53" i="53"/>
  <c r="N53" i="53"/>
  <c r="P53" i="53"/>
  <c r="Q53" i="53"/>
  <c r="R53" i="53"/>
  <c r="P50" i="53"/>
  <c r="R50" i="53"/>
  <c r="C45" i="53"/>
  <c r="C44" i="53"/>
  <c r="D16" i="53"/>
  <c r="D45" i="53"/>
  <c r="D44" i="53"/>
  <c r="E16" i="53"/>
  <c r="E45" i="53"/>
  <c r="E44" i="53"/>
  <c r="F16" i="53"/>
  <c r="F45" i="53"/>
  <c r="F44" i="53"/>
  <c r="Q45" i="53"/>
  <c r="C46" i="53"/>
  <c r="C47" i="53"/>
  <c r="C48" i="53"/>
  <c r="D46" i="53"/>
  <c r="D47" i="53"/>
  <c r="D48" i="53"/>
  <c r="E46" i="53"/>
  <c r="E47" i="53"/>
  <c r="E48" i="53"/>
  <c r="F46" i="53"/>
  <c r="F47" i="53"/>
  <c r="F48" i="53"/>
  <c r="G48" i="53"/>
  <c r="H48" i="53"/>
  <c r="I48" i="53"/>
  <c r="J48" i="53"/>
  <c r="K48" i="53"/>
  <c r="L48" i="53"/>
  <c r="M48" i="53"/>
  <c r="N48" i="53"/>
  <c r="P48" i="53"/>
  <c r="Q48" i="53"/>
  <c r="R48" i="53"/>
  <c r="P45" i="53"/>
  <c r="R45" i="53"/>
  <c r="C40" i="53"/>
  <c r="C39" i="53"/>
  <c r="D15" i="53"/>
  <c r="D40" i="53"/>
  <c r="D39" i="53"/>
  <c r="E15" i="53"/>
  <c r="E40" i="53"/>
  <c r="E39" i="53"/>
  <c r="Q40" i="53"/>
  <c r="C41" i="53"/>
  <c r="C42" i="53"/>
  <c r="C43" i="53"/>
  <c r="D41" i="53"/>
  <c r="D42" i="53"/>
  <c r="D43" i="53"/>
  <c r="E41" i="53"/>
  <c r="E42" i="53"/>
  <c r="E43" i="53"/>
  <c r="F43" i="53"/>
  <c r="G43" i="53"/>
  <c r="H43" i="53"/>
  <c r="I43" i="53"/>
  <c r="J43" i="53"/>
  <c r="K43" i="53"/>
  <c r="L43" i="53"/>
  <c r="M43" i="53"/>
  <c r="N43" i="53"/>
  <c r="P43" i="53"/>
  <c r="Q43" i="53"/>
  <c r="R43" i="53"/>
  <c r="P40" i="53"/>
  <c r="R40" i="53"/>
  <c r="C35" i="53"/>
  <c r="C34" i="53"/>
  <c r="D14" i="53"/>
  <c r="D35" i="53"/>
  <c r="D34" i="53"/>
  <c r="Q35" i="53"/>
  <c r="C36" i="53"/>
  <c r="C37" i="53"/>
  <c r="C38" i="53"/>
  <c r="D36" i="53"/>
  <c r="D37" i="53"/>
  <c r="D38" i="53"/>
  <c r="E38" i="53"/>
  <c r="F38" i="53"/>
  <c r="G38" i="53"/>
  <c r="H38" i="53"/>
  <c r="I38" i="53"/>
  <c r="J38" i="53"/>
  <c r="K38" i="53"/>
  <c r="L38" i="53"/>
  <c r="M38" i="53"/>
  <c r="N38" i="53"/>
  <c r="P38" i="53"/>
  <c r="Q38" i="53"/>
  <c r="R38" i="53"/>
  <c r="E37" i="53"/>
  <c r="E36" i="53"/>
  <c r="P35" i="53"/>
  <c r="R35" i="53"/>
  <c r="C30" i="53"/>
  <c r="C29" i="53"/>
  <c r="Q30" i="53"/>
  <c r="C31" i="53"/>
  <c r="C32" i="53"/>
  <c r="C33" i="53"/>
  <c r="D33" i="53"/>
  <c r="E33" i="53"/>
  <c r="F33" i="53"/>
  <c r="G33" i="53"/>
  <c r="H33" i="53"/>
  <c r="I33" i="53"/>
  <c r="J33" i="53"/>
  <c r="K33" i="53"/>
  <c r="L33" i="53"/>
  <c r="M33" i="53"/>
  <c r="N33" i="53"/>
  <c r="P33" i="53"/>
  <c r="Q33" i="53"/>
  <c r="R33" i="53"/>
  <c r="P30" i="53"/>
  <c r="R30" i="53"/>
  <c r="M27" i="53"/>
  <c r="N27" i="53"/>
  <c r="E25" i="53"/>
  <c r="B22" i="53"/>
  <c r="R22" i="53"/>
  <c r="M22" i="53"/>
  <c r="S22" i="53"/>
  <c r="Q22" i="53"/>
  <c r="P22" i="53"/>
  <c r="B21" i="53"/>
  <c r="R21" i="53"/>
  <c r="L21" i="53"/>
  <c r="S21" i="53"/>
  <c r="Q21" i="53"/>
  <c r="P21" i="53"/>
  <c r="B20" i="53"/>
  <c r="R20" i="53"/>
  <c r="K20" i="53"/>
  <c r="S20" i="53"/>
  <c r="Q20" i="53"/>
  <c r="P20" i="53"/>
  <c r="B19" i="53"/>
  <c r="R19" i="53"/>
  <c r="J19" i="53"/>
  <c r="S19" i="53"/>
  <c r="Q19" i="53"/>
  <c r="P19" i="53"/>
  <c r="B18" i="53"/>
  <c r="R18" i="53"/>
  <c r="I18" i="53"/>
  <c r="S18" i="53"/>
  <c r="Q18" i="53"/>
  <c r="P18" i="53"/>
  <c r="B17" i="53"/>
  <c r="R17" i="53"/>
  <c r="H17" i="53"/>
  <c r="S17" i="53"/>
  <c r="Q17" i="53"/>
  <c r="P17" i="53"/>
  <c r="B16" i="53"/>
  <c r="R16" i="53"/>
  <c r="G16" i="53"/>
  <c r="S16" i="53"/>
  <c r="Q16" i="53"/>
  <c r="P16" i="53"/>
  <c r="B15" i="53"/>
  <c r="R15" i="53"/>
  <c r="F15" i="53"/>
  <c r="S15" i="53"/>
  <c r="Q15" i="53"/>
  <c r="P15" i="53"/>
  <c r="B14" i="53"/>
  <c r="R14" i="53"/>
  <c r="E14" i="53"/>
  <c r="S14" i="53"/>
  <c r="Q14" i="53"/>
  <c r="P14" i="53"/>
  <c r="B13" i="53"/>
  <c r="R13" i="53"/>
  <c r="D13" i="53"/>
  <c r="S13" i="53"/>
  <c r="Q13" i="53"/>
  <c r="P13" i="53"/>
  <c r="J11" i="53"/>
  <c r="B9" i="53"/>
  <c r="C9" i="53"/>
  <c r="D9" i="53"/>
  <c r="E9" i="53"/>
  <c r="F9" i="53"/>
  <c r="G9" i="53"/>
  <c r="H9" i="53"/>
  <c r="I9" i="53"/>
  <c r="J9" i="53"/>
  <c r="B27" i="52"/>
  <c r="D27" i="52"/>
  <c r="E27" i="52"/>
  <c r="F27" i="52"/>
  <c r="G27" i="52"/>
  <c r="H27" i="52"/>
  <c r="I27" i="52"/>
  <c r="J27" i="52"/>
  <c r="K27" i="52"/>
  <c r="L27" i="52"/>
  <c r="M27" i="52"/>
  <c r="N27" i="52"/>
  <c r="D34" i="52"/>
  <c r="E2" i="52"/>
  <c r="B7" i="52"/>
  <c r="C2" i="52"/>
  <c r="B6" i="52"/>
  <c r="C14" i="52"/>
  <c r="C35" i="52"/>
  <c r="C34" i="52"/>
  <c r="D14" i="52"/>
  <c r="D35" i="52"/>
  <c r="G25" i="52"/>
  <c r="Q35" i="52"/>
  <c r="C6" i="52"/>
  <c r="C7" i="52"/>
  <c r="C15" i="52"/>
  <c r="D6" i="52"/>
  <c r="D7" i="52"/>
  <c r="C16" i="52"/>
  <c r="E6" i="52"/>
  <c r="E7" i="52"/>
  <c r="C17" i="52"/>
  <c r="F6" i="52"/>
  <c r="F7" i="52"/>
  <c r="C18" i="52"/>
  <c r="G6" i="52"/>
  <c r="G7" i="52"/>
  <c r="C19" i="52"/>
  <c r="H6" i="52"/>
  <c r="I6" i="52"/>
  <c r="H7" i="52"/>
  <c r="I7" i="52"/>
  <c r="C20" i="52"/>
  <c r="J6" i="52"/>
  <c r="J7" i="52"/>
  <c r="C21" i="52"/>
  <c r="K6" i="52"/>
  <c r="K7" i="52"/>
  <c r="C22" i="52"/>
  <c r="C75" i="52"/>
  <c r="C74" i="52"/>
  <c r="B11" i="52"/>
  <c r="C11" i="52"/>
  <c r="D11" i="52"/>
  <c r="E11" i="52"/>
  <c r="F11" i="52"/>
  <c r="G11" i="52"/>
  <c r="H11" i="52"/>
  <c r="I11" i="52"/>
  <c r="D22" i="52"/>
  <c r="D75" i="52"/>
  <c r="D74" i="52"/>
  <c r="E22" i="52"/>
  <c r="E75" i="52"/>
  <c r="E74" i="52"/>
  <c r="F22" i="52"/>
  <c r="F75" i="52"/>
  <c r="F74" i="52"/>
  <c r="G22" i="52"/>
  <c r="G75" i="52"/>
  <c r="G74" i="52"/>
  <c r="H22" i="52"/>
  <c r="H75" i="52"/>
  <c r="H74" i="52"/>
  <c r="I22" i="52"/>
  <c r="I75" i="52"/>
  <c r="I74" i="52"/>
  <c r="J22" i="52"/>
  <c r="J75" i="52"/>
  <c r="J74" i="52"/>
  <c r="K74" i="52"/>
  <c r="K22" i="52"/>
  <c r="K75" i="52"/>
  <c r="L74" i="52"/>
  <c r="L22" i="52"/>
  <c r="L75" i="52"/>
  <c r="Q75" i="52"/>
  <c r="C24" i="52"/>
  <c r="K2" i="52"/>
  <c r="E24" i="52"/>
  <c r="I2" i="52"/>
  <c r="G24" i="52"/>
  <c r="C76" i="52"/>
  <c r="C25" i="52"/>
  <c r="C77" i="52"/>
  <c r="C78" i="52"/>
  <c r="D76" i="52"/>
  <c r="D77" i="52"/>
  <c r="D78" i="52"/>
  <c r="E76" i="52"/>
  <c r="E77" i="52"/>
  <c r="E78" i="52"/>
  <c r="F76" i="52"/>
  <c r="F77" i="52"/>
  <c r="F78" i="52"/>
  <c r="G76" i="52"/>
  <c r="G77" i="52"/>
  <c r="G78" i="52"/>
  <c r="H76" i="52"/>
  <c r="H77" i="52"/>
  <c r="H78" i="52"/>
  <c r="I76" i="52"/>
  <c r="I77" i="52"/>
  <c r="I78" i="52"/>
  <c r="J76" i="52"/>
  <c r="J77" i="52"/>
  <c r="J78" i="52"/>
  <c r="K76" i="52"/>
  <c r="K77" i="52"/>
  <c r="K78" i="52"/>
  <c r="L76" i="52"/>
  <c r="L77" i="52"/>
  <c r="L78" i="52"/>
  <c r="M78" i="52"/>
  <c r="N78" i="52"/>
  <c r="P78" i="52"/>
  <c r="Q78" i="52"/>
  <c r="R78" i="52"/>
  <c r="P75" i="52"/>
  <c r="R75" i="52"/>
  <c r="C70" i="52"/>
  <c r="C69" i="52"/>
  <c r="D21" i="52"/>
  <c r="D70" i="52"/>
  <c r="D69" i="52"/>
  <c r="E21" i="52"/>
  <c r="E70" i="52"/>
  <c r="E69" i="52"/>
  <c r="F21" i="52"/>
  <c r="F70" i="52"/>
  <c r="F69" i="52"/>
  <c r="G21" i="52"/>
  <c r="G70" i="52"/>
  <c r="G69" i="52"/>
  <c r="H21" i="52"/>
  <c r="H70" i="52"/>
  <c r="H69" i="52"/>
  <c r="I21" i="52"/>
  <c r="I70" i="52"/>
  <c r="I69" i="52"/>
  <c r="J21" i="52"/>
  <c r="J70" i="52"/>
  <c r="J69" i="52"/>
  <c r="K69" i="52"/>
  <c r="K21" i="52"/>
  <c r="K70" i="52"/>
  <c r="Q70" i="52"/>
  <c r="C71" i="52"/>
  <c r="C72" i="52"/>
  <c r="C73" i="52"/>
  <c r="D71" i="52"/>
  <c r="D72" i="52"/>
  <c r="D73" i="52"/>
  <c r="E71" i="52"/>
  <c r="E72" i="52"/>
  <c r="E73" i="52"/>
  <c r="F71" i="52"/>
  <c r="F72" i="52"/>
  <c r="F73" i="52"/>
  <c r="G71" i="52"/>
  <c r="G72" i="52"/>
  <c r="G73" i="52"/>
  <c r="H71" i="52"/>
  <c r="H72" i="52"/>
  <c r="H73" i="52"/>
  <c r="I71" i="52"/>
  <c r="I72" i="52"/>
  <c r="I73" i="52"/>
  <c r="J71" i="52"/>
  <c r="J72" i="52"/>
  <c r="J73" i="52"/>
  <c r="K71" i="52"/>
  <c r="K72" i="52"/>
  <c r="K73" i="52"/>
  <c r="L73" i="52"/>
  <c r="M73" i="52"/>
  <c r="N73" i="52"/>
  <c r="P73" i="52"/>
  <c r="Q73" i="52"/>
  <c r="R73" i="52"/>
  <c r="P70" i="52"/>
  <c r="R70" i="52"/>
  <c r="C65" i="52"/>
  <c r="C64" i="52"/>
  <c r="D20" i="52"/>
  <c r="D65" i="52"/>
  <c r="D64" i="52"/>
  <c r="E20" i="52"/>
  <c r="E65" i="52"/>
  <c r="E64" i="52"/>
  <c r="F20" i="52"/>
  <c r="F65" i="52"/>
  <c r="F64" i="52"/>
  <c r="G20" i="52"/>
  <c r="G65" i="52"/>
  <c r="G64" i="52"/>
  <c r="H20" i="52"/>
  <c r="H65" i="52"/>
  <c r="H64" i="52"/>
  <c r="I20" i="52"/>
  <c r="I65" i="52"/>
  <c r="I64" i="52"/>
  <c r="J20" i="52"/>
  <c r="J65" i="52"/>
  <c r="J64" i="52"/>
  <c r="Q65" i="52"/>
  <c r="C66" i="52"/>
  <c r="C67" i="52"/>
  <c r="C68" i="52"/>
  <c r="D66" i="52"/>
  <c r="D67" i="52"/>
  <c r="D68" i="52"/>
  <c r="E66" i="52"/>
  <c r="E67" i="52"/>
  <c r="E68" i="52"/>
  <c r="F66" i="52"/>
  <c r="F67" i="52"/>
  <c r="F68" i="52"/>
  <c r="G66" i="52"/>
  <c r="G67" i="52"/>
  <c r="G68" i="52"/>
  <c r="H66" i="52"/>
  <c r="H67" i="52"/>
  <c r="H68" i="52"/>
  <c r="I66" i="52"/>
  <c r="I67" i="52"/>
  <c r="I68" i="52"/>
  <c r="J66" i="52"/>
  <c r="J67" i="52"/>
  <c r="J68" i="52"/>
  <c r="K68" i="52"/>
  <c r="L68" i="52"/>
  <c r="M68" i="52"/>
  <c r="N68" i="52"/>
  <c r="P68" i="52"/>
  <c r="Q68" i="52"/>
  <c r="R68" i="52"/>
  <c r="P65" i="52"/>
  <c r="R65" i="52"/>
  <c r="C60" i="52"/>
  <c r="C59" i="52"/>
  <c r="D19" i="52"/>
  <c r="D60" i="52"/>
  <c r="D59" i="52"/>
  <c r="E19" i="52"/>
  <c r="E60" i="52"/>
  <c r="E59" i="52"/>
  <c r="F19" i="52"/>
  <c r="F60" i="52"/>
  <c r="F59" i="52"/>
  <c r="G19" i="52"/>
  <c r="G60" i="52"/>
  <c r="G59" i="52"/>
  <c r="H19" i="52"/>
  <c r="H60" i="52"/>
  <c r="H59" i="52"/>
  <c r="I19" i="52"/>
  <c r="I60" i="52"/>
  <c r="I59" i="52"/>
  <c r="Q60" i="52"/>
  <c r="C61" i="52"/>
  <c r="C62" i="52"/>
  <c r="C63" i="52"/>
  <c r="D61" i="52"/>
  <c r="D62" i="52"/>
  <c r="D63" i="52"/>
  <c r="E61" i="52"/>
  <c r="E62" i="52"/>
  <c r="E63" i="52"/>
  <c r="F61" i="52"/>
  <c r="F62" i="52"/>
  <c r="F63" i="52"/>
  <c r="G61" i="52"/>
  <c r="G62" i="52"/>
  <c r="G63" i="52"/>
  <c r="H61" i="52"/>
  <c r="H62" i="52"/>
  <c r="H63" i="52"/>
  <c r="I61" i="52"/>
  <c r="I62" i="52"/>
  <c r="I63" i="52"/>
  <c r="J63" i="52"/>
  <c r="K63" i="52"/>
  <c r="L63" i="52"/>
  <c r="M63" i="52"/>
  <c r="N63" i="52"/>
  <c r="P63" i="52"/>
  <c r="Q63" i="52"/>
  <c r="R63" i="52"/>
  <c r="P60" i="52"/>
  <c r="R60" i="52"/>
  <c r="C55" i="52"/>
  <c r="C54" i="52"/>
  <c r="D18" i="52"/>
  <c r="D55" i="52"/>
  <c r="D54" i="52"/>
  <c r="E18" i="52"/>
  <c r="E55" i="52"/>
  <c r="E54" i="52"/>
  <c r="F18" i="52"/>
  <c r="F55" i="52"/>
  <c r="F54" i="52"/>
  <c r="G18" i="52"/>
  <c r="G55" i="52"/>
  <c r="G54" i="52"/>
  <c r="H18" i="52"/>
  <c r="H55" i="52"/>
  <c r="H54" i="52"/>
  <c r="Q55" i="52"/>
  <c r="C56" i="52"/>
  <c r="C57" i="52"/>
  <c r="C58" i="52"/>
  <c r="D56" i="52"/>
  <c r="D57" i="52"/>
  <c r="D58" i="52"/>
  <c r="E56" i="52"/>
  <c r="E57" i="52"/>
  <c r="E58" i="52"/>
  <c r="F56" i="52"/>
  <c r="F57" i="52"/>
  <c r="F58" i="52"/>
  <c r="G56" i="52"/>
  <c r="G57" i="52"/>
  <c r="G58" i="52"/>
  <c r="H56" i="52"/>
  <c r="H57" i="52"/>
  <c r="H58" i="52"/>
  <c r="I58" i="52"/>
  <c r="J58" i="52"/>
  <c r="K58" i="52"/>
  <c r="L58" i="52"/>
  <c r="M58" i="52"/>
  <c r="N58" i="52"/>
  <c r="P58" i="52"/>
  <c r="Q58" i="52"/>
  <c r="R58" i="52"/>
  <c r="P55" i="52"/>
  <c r="R55" i="52"/>
  <c r="C50" i="52"/>
  <c r="C49" i="52"/>
  <c r="D17" i="52"/>
  <c r="D50" i="52"/>
  <c r="D49" i="52"/>
  <c r="E17" i="52"/>
  <c r="E50" i="52"/>
  <c r="E49" i="52"/>
  <c r="F17" i="52"/>
  <c r="F50" i="52"/>
  <c r="F49" i="52"/>
  <c r="G17" i="52"/>
  <c r="G50" i="52"/>
  <c r="G49" i="52"/>
  <c r="Q50" i="52"/>
  <c r="C51" i="52"/>
  <c r="C52" i="52"/>
  <c r="C53" i="52"/>
  <c r="D51" i="52"/>
  <c r="D52" i="52"/>
  <c r="D53" i="52"/>
  <c r="E51" i="52"/>
  <c r="E52" i="52"/>
  <c r="E53" i="52"/>
  <c r="F51" i="52"/>
  <c r="F52" i="52"/>
  <c r="F53" i="52"/>
  <c r="G51" i="52"/>
  <c r="G52" i="52"/>
  <c r="G53" i="52"/>
  <c r="H53" i="52"/>
  <c r="I53" i="52"/>
  <c r="J53" i="52"/>
  <c r="K53" i="52"/>
  <c r="L53" i="52"/>
  <c r="M53" i="52"/>
  <c r="N53" i="52"/>
  <c r="P53" i="52"/>
  <c r="Q53" i="52"/>
  <c r="R53" i="52"/>
  <c r="P50" i="52"/>
  <c r="R50" i="52"/>
  <c r="C45" i="52"/>
  <c r="C44" i="52"/>
  <c r="D16" i="52"/>
  <c r="D45" i="52"/>
  <c r="D44" i="52"/>
  <c r="E16" i="52"/>
  <c r="E45" i="52"/>
  <c r="E44" i="52"/>
  <c r="F16" i="52"/>
  <c r="F45" i="52"/>
  <c r="F44" i="52"/>
  <c r="Q45" i="52"/>
  <c r="C46" i="52"/>
  <c r="C47" i="52"/>
  <c r="C48" i="52"/>
  <c r="D46" i="52"/>
  <c r="D47" i="52"/>
  <c r="D48" i="52"/>
  <c r="E46" i="52"/>
  <c r="E47" i="52"/>
  <c r="E48" i="52"/>
  <c r="F46" i="52"/>
  <c r="F47" i="52"/>
  <c r="F48" i="52"/>
  <c r="G48" i="52"/>
  <c r="H48" i="52"/>
  <c r="I48" i="52"/>
  <c r="J48" i="52"/>
  <c r="K48" i="52"/>
  <c r="L48" i="52"/>
  <c r="M48" i="52"/>
  <c r="N48" i="52"/>
  <c r="P48" i="52"/>
  <c r="Q48" i="52"/>
  <c r="R48" i="52"/>
  <c r="P45" i="52"/>
  <c r="R45" i="52"/>
  <c r="C40" i="52"/>
  <c r="C39" i="52"/>
  <c r="D15" i="52"/>
  <c r="D40" i="52"/>
  <c r="D39" i="52"/>
  <c r="E15" i="52"/>
  <c r="E40" i="52"/>
  <c r="E39" i="52"/>
  <c r="Q40" i="52"/>
  <c r="C41" i="52"/>
  <c r="C42" i="52"/>
  <c r="C43" i="52"/>
  <c r="D41" i="52"/>
  <c r="D42" i="52"/>
  <c r="D43" i="52"/>
  <c r="E41" i="52"/>
  <c r="E42" i="52"/>
  <c r="E43" i="52"/>
  <c r="F43" i="52"/>
  <c r="G43" i="52"/>
  <c r="H43" i="52"/>
  <c r="I43" i="52"/>
  <c r="J43" i="52"/>
  <c r="K43" i="52"/>
  <c r="L43" i="52"/>
  <c r="M43" i="52"/>
  <c r="N43" i="52"/>
  <c r="P43" i="52"/>
  <c r="Q43" i="52"/>
  <c r="R43" i="52"/>
  <c r="P40" i="52"/>
  <c r="R40" i="52"/>
  <c r="C36" i="52"/>
  <c r="C37" i="52"/>
  <c r="C38" i="52"/>
  <c r="D36" i="52"/>
  <c r="D37" i="52"/>
  <c r="D38" i="52"/>
  <c r="E38" i="52"/>
  <c r="F38" i="52"/>
  <c r="G38" i="52"/>
  <c r="H38" i="52"/>
  <c r="I38" i="52"/>
  <c r="J38" i="52"/>
  <c r="K38" i="52"/>
  <c r="L38" i="52"/>
  <c r="M38" i="52"/>
  <c r="N38" i="52"/>
  <c r="P38" i="52"/>
  <c r="Q38" i="52"/>
  <c r="R38" i="52"/>
  <c r="E37" i="52"/>
  <c r="E36" i="52"/>
  <c r="P35" i="52"/>
  <c r="R35" i="52"/>
  <c r="C30" i="52"/>
  <c r="C29" i="52"/>
  <c r="Q30" i="52"/>
  <c r="C31" i="52"/>
  <c r="C32" i="52"/>
  <c r="C33" i="52"/>
  <c r="D33" i="52"/>
  <c r="E33" i="52"/>
  <c r="F33" i="52"/>
  <c r="G33" i="52"/>
  <c r="H33" i="52"/>
  <c r="I33" i="52"/>
  <c r="J33" i="52"/>
  <c r="K33" i="52"/>
  <c r="L33" i="52"/>
  <c r="M33" i="52"/>
  <c r="N33" i="52"/>
  <c r="P33" i="52"/>
  <c r="Q33" i="52"/>
  <c r="R33" i="52"/>
  <c r="P30" i="52"/>
  <c r="R30" i="52"/>
  <c r="E25" i="52"/>
  <c r="B22" i="52"/>
  <c r="R22" i="52"/>
  <c r="M22" i="52"/>
  <c r="S22" i="52"/>
  <c r="Q22" i="52"/>
  <c r="P22" i="52"/>
  <c r="B21" i="52"/>
  <c r="R21" i="52"/>
  <c r="L21" i="52"/>
  <c r="S21" i="52"/>
  <c r="Q21" i="52"/>
  <c r="P21" i="52"/>
  <c r="B20" i="52"/>
  <c r="R20" i="52"/>
  <c r="K20" i="52"/>
  <c r="S20" i="52"/>
  <c r="Q20" i="52"/>
  <c r="P20" i="52"/>
  <c r="B19" i="52"/>
  <c r="R19" i="52"/>
  <c r="J19" i="52"/>
  <c r="S19" i="52"/>
  <c r="Q19" i="52"/>
  <c r="P19" i="52"/>
  <c r="B18" i="52"/>
  <c r="R18" i="52"/>
  <c r="I18" i="52"/>
  <c r="S18" i="52"/>
  <c r="Q18" i="52"/>
  <c r="P18" i="52"/>
  <c r="B17" i="52"/>
  <c r="R17" i="52"/>
  <c r="H17" i="52"/>
  <c r="S17" i="52"/>
  <c r="Q17" i="52"/>
  <c r="P17" i="52"/>
  <c r="B16" i="52"/>
  <c r="R16" i="52"/>
  <c r="G16" i="52"/>
  <c r="S16" i="52"/>
  <c r="Q16" i="52"/>
  <c r="P16" i="52"/>
  <c r="B15" i="52"/>
  <c r="R15" i="52"/>
  <c r="F15" i="52"/>
  <c r="S15" i="52"/>
  <c r="Q15" i="52"/>
  <c r="P15" i="52"/>
  <c r="B14" i="52"/>
  <c r="R14" i="52"/>
  <c r="E14" i="52"/>
  <c r="S14" i="52"/>
  <c r="Q14" i="52"/>
  <c r="P14" i="52"/>
  <c r="B13" i="52"/>
  <c r="R13" i="52"/>
  <c r="D13" i="52"/>
  <c r="S13" i="52"/>
  <c r="Q13" i="52"/>
  <c r="P13" i="52"/>
  <c r="J11" i="52"/>
  <c r="B9" i="52"/>
  <c r="C9" i="52"/>
  <c r="D9" i="52"/>
  <c r="E9" i="52"/>
  <c r="F9" i="52"/>
  <c r="G9" i="52"/>
  <c r="H9" i="52"/>
  <c r="I9" i="52"/>
  <c r="J9" i="52"/>
  <c r="E2" i="49"/>
  <c r="B7" i="49"/>
  <c r="C2" i="49"/>
  <c r="B6" i="49"/>
  <c r="C14" i="49"/>
  <c r="C6" i="49"/>
  <c r="C7" i="49"/>
  <c r="C15" i="49"/>
  <c r="C40" i="49"/>
  <c r="C39" i="49"/>
  <c r="B11" i="49"/>
  <c r="D15" i="49"/>
  <c r="D40" i="49"/>
  <c r="D39" i="49"/>
  <c r="E15" i="49"/>
  <c r="E40" i="49"/>
  <c r="E27" i="49"/>
  <c r="E39" i="49"/>
  <c r="G25" i="49"/>
  <c r="Q40" i="49"/>
  <c r="C24" i="49"/>
  <c r="K2" i="49"/>
  <c r="E24" i="49"/>
  <c r="I2" i="49"/>
  <c r="G24" i="49"/>
  <c r="C41" i="49"/>
  <c r="C25" i="49"/>
  <c r="C42" i="49"/>
  <c r="C43" i="49"/>
  <c r="D41" i="49"/>
  <c r="D42" i="49"/>
  <c r="D43" i="49"/>
  <c r="E41" i="49"/>
  <c r="E42" i="49"/>
  <c r="E43" i="49"/>
  <c r="F43" i="49"/>
  <c r="G43" i="49"/>
  <c r="H43" i="49"/>
  <c r="I43" i="49"/>
  <c r="J43" i="49"/>
  <c r="K43" i="49"/>
  <c r="L43" i="49"/>
  <c r="M43" i="49"/>
  <c r="N43" i="49"/>
  <c r="P43" i="49"/>
  <c r="Q43" i="49"/>
  <c r="R43" i="49"/>
  <c r="D74" i="49"/>
  <c r="E74" i="49"/>
  <c r="F27" i="49"/>
  <c r="F74" i="49"/>
  <c r="G27" i="49"/>
  <c r="G74" i="49"/>
  <c r="H27" i="49"/>
  <c r="H74" i="49"/>
  <c r="I27" i="49"/>
  <c r="I74" i="49"/>
  <c r="J27" i="49"/>
  <c r="J74" i="49"/>
  <c r="K27" i="49"/>
  <c r="K74" i="49"/>
  <c r="L27" i="49"/>
  <c r="L74" i="49"/>
  <c r="D6" i="49"/>
  <c r="D7" i="49"/>
  <c r="C16" i="49"/>
  <c r="E6" i="49"/>
  <c r="E7" i="49"/>
  <c r="C17" i="49"/>
  <c r="F6" i="49"/>
  <c r="F7" i="49"/>
  <c r="C18" i="49"/>
  <c r="G6" i="49"/>
  <c r="G7" i="49"/>
  <c r="C19" i="49"/>
  <c r="H6" i="49"/>
  <c r="I6" i="49"/>
  <c r="H7" i="49"/>
  <c r="I7" i="49"/>
  <c r="C20" i="49"/>
  <c r="J6" i="49"/>
  <c r="J7" i="49"/>
  <c r="C21" i="49"/>
  <c r="K6" i="49"/>
  <c r="K7" i="49"/>
  <c r="C22" i="49"/>
  <c r="C11" i="49"/>
  <c r="D11" i="49"/>
  <c r="E11" i="49"/>
  <c r="F11" i="49"/>
  <c r="G11" i="49"/>
  <c r="H11" i="49"/>
  <c r="I11" i="49"/>
  <c r="D22" i="49"/>
  <c r="D75" i="49"/>
  <c r="E22" i="49"/>
  <c r="E75" i="49"/>
  <c r="F22" i="49"/>
  <c r="F75" i="49"/>
  <c r="G22" i="49"/>
  <c r="G75" i="49"/>
  <c r="H22" i="49"/>
  <c r="H75" i="49"/>
  <c r="I22" i="49"/>
  <c r="I75" i="49"/>
  <c r="J22" i="49"/>
  <c r="J75" i="49"/>
  <c r="K22" i="49"/>
  <c r="K75" i="49"/>
  <c r="L22" i="49"/>
  <c r="L75" i="49"/>
  <c r="D76" i="49"/>
  <c r="E76" i="49"/>
  <c r="F76" i="49"/>
  <c r="G76" i="49"/>
  <c r="H76" i="49"/>
  <c r="I76" i="49"/>
  <c r="J76" i="49"/>
  <c r="K76" i="49"/>
  <c r="L76" i="49"/>
  <c r="D77" i="49"/>
  <c r="E77" i="49"/>
  <c r="F77" i="49"/>
  <c r="G77" i="49"/>
  <c r="H77" i="49"/>
  <c r="I77" i="49"/>
  <c r="J77" i="49"/>
  <c r="K77" i="49"/>
  <c r="L77" i="49"/>
  <c r="D78" i="49"/>
  <c r="E78" i="49"/>
  <c r="F78" i="49"/>
  <c r="G78" i="49"/>
  <c r="H78" i="49"/>
  <c r="I78" i="49"/>
  <c r="J78" i="49"/>
  <c r="K78" i="49"/>
  <c r="L78" i="49"/>
  <c r="D69" i="49"/>
  <c r="E69" i="49"/>
  <c r="F69" i="49"/>
  <c r="G69" i="49"/>
  <c r="H69" i="49"/>
  <c r="I69" i="49"/>
  <c r="J69" i="49"/>
  <c r="K69" i="49"/>
  <c r="D21" i="49"/>
  <c r="D70" i="49"/>
  <c r="E21" i="49"/>
  <c r="E70" i="49"/>
  <c r="F21" i="49"/>
  <c r="F70" i="49"/>
  <c r="G21" i="49"/>
  <c r="G70" i="49"/>
  <c r="H21" i="49"/>
  <c r="H70" i="49"/>
  <c r="I21" i="49"/>
  <c r="I70" i="49"/>
  <c r="J21" i="49"/>
  <c r="J70" i="49"/>
  <c r="K21" i="49"/>
  <c r="K70" i="49"/>
  <c r="D71" i="49"/>
  <c r="E71" i="49"/>
  <c r="F71" i="49"/>
  <c r="G71" i="49"/>
  <c r="H71" i="49"/>
  <c r="I71" i="49"/>
  <c r="J71" i="49"/>
  <c r="K71" i="49"/>
  <c r="D72" i="49"/>
  <c r="E72" i="49"/>
  <c r="F72" i="49"/>
  <c r="G72" i="49"/>
  <c r="H72" i="49"/>
  <c r="I72" i="49"/>
  <c r="J72" i="49"/>
  <c r="K72" i="49"/>
  <c r="D73" i="49"/>
  <c r="E73" i="49"/>
  <c r="F73" i="49"/>
  <c r="G73" i="49"/>
  <c r="H73" i="49"/>
  <c r="I73" i="49"/>
  <c r="J73" i="49"/>
  <c r="K73" i="49"/>
  <c r="D64" i="49"/>
  <c r="E64" i="49"/>
  <c r="F64" i="49"/>
  <c r="G64" i="49"/>
  <c r="H64" i="49"/>
  <c r="I64" i="49"/>
  <c r="J64" i="49"/>
  <c r="D20" i="49"/>
  <c r="D65" i="49"/>
  <c r="E20" i="49"/>
  <c r="E65" i="49"/>
  <c r="F20" i="49"/>
  <c r="F65" i="49"/>
  <c r="G20" i="49"/>
  <c r="G65" i="49"/>
  <c r="H20" i="49"/>
  <c r="H65" i="49"/>
  <c r="I20" i="49"/>
  <c r="I65" i="49"/>
  <c r="J20" i="49"/>
  <c r="J65" i="49"/>
  <c r="D66" i="49"/>
  <c r="E66" i="49"/>
  <c r="F66" i="49"/>
  <c r="G66" i="49"/>
  <c r="H66" i="49"/>
  <c r="I66" i="49"/>
  <c r="J66" i="49"/>
  <c r="D67" i="49"/>
  <c r="E67" i="49"/>
  <c r="F67" i="49"/>
  <c r="G67" i="49"/>
  <c r="H67" i="49"/>
  <c r="I67" i="49"/>
  <c r="J67" i="49"/>
  <c r="D68" i="49"/>
  <c r="E68" i="49"/>
  <c r="F68" i="49"/>
  <c r="G68" i="49"/>
  <c r="H68" i="49"/>
  <c r="I68" i="49"/>
  <c r="J68" i="49"/>
  <c r="D59" i="49"/>
  <c r="E59" i="49"/>
  <c r="F59" i="49"/>
  <c r="G59" i="49"/>
  <c r="H59" i="49"/>
  <c r="I59" i="49"/>
  <c r="D19" i="49"/>
  <c r="D60" i="49"/>
  <c r="E19" i="49"/>
  <c r="E60" i="49"/>
  <c r="F19" i="49"/>
  <c r="F60" i="49"/>
  <c r="G19" i="49"/>
  <c r="G60" i="49"/>
  <c r="H19" i="49"/>
  <c r="H60" i="49"/>
  <c r="I19" i="49"/>
  <c r="I60" i="49"/>
  <c r="D61" i="49"/>
  <c r="E61" i="49"/>
  <c r="F61" i="49"/>
  <c r="G61" i="49"/>
  <c r="H61" i="49"/>
  <c r="I61" i="49"/>
  <c r="D62" i="49"/>
  <c r="E62" i="49"/>
  <c r="F62" i="49"/>
  <c r="G62" i="49"/>
  <c r="H62" i="49"/>
  <c r="I62" i="49"/>
  <c r="D63" i="49"/>
  <c r="E63" i="49"/>
  <c r="F63" i="49"/>
  <c r="G63" i="49"/>
  <c r="H63" i="49"/>
  <c r="I63" i="49"/>
  <c r="D54" i="49"/>
  <c r="E54" i="49"/>
  <c r="F54" i="49"/>
  <c r="G54" i="49"/>
  <c r="H54" i="49"/>
  <c r="D18" i="49"/>
  <c r="D55" i="49"/>
  <c r="E18" i="49"/>
  <c r="E55" i="49"/>
  <c r="F18" i="49"/>
  <c r="F55" i="49"/>
  <c r="G18" i="49"/>
  <c r="G55" i="49"/>
  <c r="H18" i="49"/>
  <c r="H55" i="49"/>
  <c r="D56" i="49"/>
  <c r="E56" i="49"/>
  <c r="F56" i="49"/>
  <c r="G56" i="49"/>
  <c r="H56" i="49"/>
  <c r="D57" i="49"/>
  <c r="E57" i="49"/>
  <c r="F57" i="49"/>
  <c r="G57" i="49"/>
  <c r="H57" i="49"/>
  <c r="D58" i="49"/>
  <c r="E58" i="49"/>
  <c r="F58" i="49"/>
  <c r="G58" i="49"/>
  <c r="H58" i="49"/>
  <c r="D49" i="49"/>
  <c r="E49" i="49"/>
  <c r="F49" i="49"/>
  <c r="G49" i="49"/>
  <c r="D17" i="49"/>
  <c r="D50" i="49"/>
  <c r="E17" i="49"/>
  <c r="E50" i="49"/>
  <c r="F17" i="49"/>
  <c r="F50" i="49"/>
  <c r="G17" i="49"/>
  <c r="G50" i="49"/>
  <c r="D51" i="49"/>
  <c r="E51" i="49"/>
  <c r="F51" i="49"/>
  <c r="G51" i="49"/>
  <c r="D52" i="49"/>
  <c r="E52" i="49"/>
  <c r="F52" i="49"/>
  <c r="G52" i="49"/>
  <c r="D53" i="49"/>
  <c r="E53" i="49"/>
  <c r="F53" i="49"/>
  <c r="G53" i="49"/>
  <c r="D44" i="49"/>
  <c r="E44" i="49"/>
  <c r="F44" i="49"/>
  <c r="D16" i="49"/>
  <c r="D45" i="49"/>
  <c r="E16" i="49"/>
  <c r="E45" i="49"/>
  <c r="F16" i="49"/>
  <c r="F45" i="49"/>
  <c r="D46" i="49"/>
  <c r="E46" i="49"/>
  <c r="F46" i="49"/>
  <c r="D47" i="49"/>
  <c r="E47" i="49"/>
  <c r="F47" i="49"/>
  <c r="D48" i="49"/>
  <c r="E48" i="49"/>
  <c r="F48" i="49"/>
  <c r="D34" i="49"/>
  <c r="D14" i="49"/>
  <c r="D35" i="49"/>
  <c r="D36" i="49"/>
  <c r="D37" i="49"/>
  <c r="D38" i="49"/>
  <c r="E36" i="49"/>
  <c r="E37" i="49"/>
  <c r="C75" i="49"/>
  <c r="C70" i="49"/>
  <c r="C65" i="49"/>
  <c r="C60" i="49"/>
  <c r="C55" i="49"/>
  <c r="C50" i="49"/>
  <c r="C45" i="49"/>
  <c r="C74" i="49"/>
  <c r="C69" i="49"/>
  <c r="C64" i="49"/>
  <c r="C59" i="49"/>
  <c r="C54" i="49"/>
  <c r="C49" i="49"/>
  <c r="C44" i="49"/>
  <c r="C34" i="49"/>
  <c r="C29" i="49"/>
  <c r="C35" i="49"/>
  <c r="C36" i="49"/>
  <c r="C37" i="49"/>
  <c r="C38" i="49"/>
  <c r="C47" i="49"/>
  <c r="C30" i="49"/>
  <c r="C31" i="49"/>
  <c r="C32" i="49"/>
  <c r="C33" i="49"/>
  <c r="C52" i="49"/>
  <c r="C57" i="49"/>
  <c r="C61" i="49"/>
  <c r="C62" i="49"/>
  <c r="C63" i="49"/>
  <c r="C56" i="49"/>
  <c r="C58" i="49"/>
  <c r="C51" i="49"/>
  <c r="C53" i="49"/>
  <c r="C46" i="49"/>
  <c r="C48" i="49"/>
  <c r="C67" i="49"/>
  <c r="C72" i="49"/>
  <c r="C77" i="49"/>
  <c r="Q75" i="49"/>
  <c r="C76" i="49"/>
  <c r="C78" i="49"/>
  <c r="M78" i="49"/>
  <c r="N78" i="49"/>
  <c r="P78" i="49"/>
  <c r="Q78" i="49"/>
  <c r="R78" i="49"/>
  <c r="P75" i="49"/>
  <c r="R75" i="49"/>
  <c r="Q70" i="49"/>
  <c r="C71" i="49"/>
  <c r="C73" i="49"/>
  <c r="L73" i="49"/>
  <c r="M73" i="49"/>
  <c r="N73" i="49"/>
  <c r="P73" i="49"/>
  <c r="Q73" i="49"/>
  <c r="R73" i="49"/>
  <c r="P70" i="49"/>
  <c r="R70" i="49"/>
  <c r="Q65" i="49"/>
  <c r="C66" i="49"/>
  <c r="C68" i="49"/>
  <c r="K68" i="49"/>
  <c r="L68" i="49"/>
  <c r="M68" i="49"/>
  <c r="N68" i="49"/>
  <c r="P68" i="49"/>
  <c r="Q68" i="49"/>
  <c r="R68" i="49"/>
  <c r="P65" i="49"/>
  <c r="R65" i="49"/>
  <c r="Q60" i="49"/>
  <c r="J63" i="49"/>
  <c r="K63" i="49"/>
  <c r="L63" i="49"/>
  <c r="M63" i="49"/>
  <c r="N63" i="49"/>
  <c r="P63" i="49"/>
  <c r="Q63" i="49"/>
  <c r="R63" i="49"/>
  <c r="P60" i="49"/>
  <c r="R60" i="49"/>
  <c r="Q55" i="49"/>
  <c r="I58" i="49"/>
  <c r="J58" i="49"/>
  <c r="K58" i="49"/>
  <c r="L58" i="49"/>
  <c r="M58" i="49"/>
  <c r="N58" i="49"/>
  <c r="P58" i="49"/>
  <c r="Q58" i="49"/>
  <c r="R58" i="49"/>
  <c r="P55" i="49"/>
  <c r="R55" i="49"/>
  <c r="Q50" i="49"/>
  <c r="H53" i="49"/>
  <c r="I53" i="49"/>
  <c r="J53" i="49"/>
  <c r="K53" i="49"/>
  <c r="L53" i="49"/>
  <c r="M53" i="49"/>
  <c r="N53" i="49"/>
  <c r="P53" i="49"/>
  <c r="Q53" i="49"/>
  <c r="R53" i="49"/>
  <c r="P50" i="49"/>
  <c r="R50" i="49"/>
  <c r="Q45" i="49"/>
  <c r="G48" i="49"/>
  <c r="H48" i="49"/>
  <c r="I48" i="49"/>
  <c r="J48" i="49"/>
  <c r="K48" i="49"/>
  <c r="L48" i="49"/>
  <c r="M48" i="49"/>
  <c r="N48" i="49"/>
  <c r="P48" i="49"/>
  <c r="Q48" i="49"/>
  <c r="R48" i="49"/>
  <c r="P45" i="49"/>
  <c r="R45" i="49"/>
  <c r="P40" i="49"/>
  <c r="R40" i="49"/>
  <c r="Q35" i="49"/>
  <c r="E38" i="49"/>
  <c r="F38" i="49"/>
  <c r="G38" i="49"/>
  <c r="H38" i="49"/>
  <c r="I38" i="49"/>
  <c r="J38" i="49"/>
  <c r="K38" i="49"/>
  <c r="L38" i="49"/>
  <c r="M38" i="49"/>
  <c r="N38" i="49"/>
  <c r="P38" i="49"/>
  <c r="Q38" i="49"/>
  <c r="R38" i="49"/>
  <c r="P35" i="49"/>
  <c r="R35" i="49"/>
  <c r="P30" i="49"/>
  <c r="D33" i="49"/>
  <c r="E33" i="49"/>
  <c r="F33" i="49"/>
  <c r="G33" i="49"/>
  <c r="H33" i="49"/>
  <c r="I33" i="49"/>
  <c r="J33" i="49"/>
  <c r="K33" i="49"/>
  <c r="L33" i="49"/>
  <c r="M33" i="49"/>
  <c r="N33" i="49"/>
  <c r="P33" i="49"/>
  <c r="Q30" i="49"/>
  <c r="Q33" i="49"/>
  <c r="R30" i="49"/>
  <c r="M27" i="49"/>
  <c r="N27" i="49"/>
  <c r="B22" i="49"/>
  <c r="E25" i="49"/>
  <c r="M22" i="49"/>
  <c r="B21" i="49"/>
  <c r="L21" i="49"/>
  <c r="B20" i="49"/>
  <c r="K20" i="49"/>
  <c r="B19" i="49"/>
  <c r="J19" i="49"/>
  <c r="B18" i="49"/>
  <c r="I18" i="49"/>
  <c r="B17" i="49"/>
  <c r="H17" i="49"/>
  <c r="B16" i="49"/>
  <c r="G16" i="49"/>
  <c r="B15" i="49"/>
  <c r="F15" i="49"/>
  <c r="B14" i="49"/>
  <c r="E14" i="49"/>
  <c r="R33" i="49"/>
  <c r="R22" i="49"/>
  <c r="S22" i="49"/>
  <c r="Q22" i="49"/>
  <c r="P22" i="49"/>
  <c r="R21" i="49"/>
  <c r="S21" i="49"/>
  <c r="Q21" i="49"/>
  <c r="P21" i="49"/>
  <c r="R20" i="49"/>
  <c r="S20" i="49"/>
  <c r="Q20" i="49"/>
  <c r="P20" i="49"/>
  <c r="R19" i="49"/>
  <c r="S19" i="49"/>
  <c r="Q19" i="49"/>
  <c r="P19" i="49"/>
  <c r="R18" i="49"/>
  <c r="S18" i="49"/>
  <c r="Q18" i="49"/>
  <c r="P18" i="49"/>
  <c r="R17" i="49"/>
  <c r="S17" i="49"/>
  <c r="Q17" i="49"/>
  <c r="P17" i="49"/>
  <c r="R16" i="49"/>
  <c r="S16" i="49"/>
  <c r="Q16" i="49"/>
  <c r="P16" i="49"/>
  <c r="R15" i="49"/>
  <c r="S15" i="49"/>
  <c r="Q15" i="49"/>
  <c r="P15" i="49"/>
  <c r="R14" i="49"/>
  <c r="S14" i="49"/>
  <c r="Q14" i="49"/>
  <c r="P14" i="49"/>
  <c r="B13" i="49"/>
  <c r="R13" i="49"/>
  <c r="D13" i="49"/>
  <c r="S13" i="49"/>
  <c r="Q13" i="49"/>
  <c r="P13" i="49"/>
  <c r="J11" i="49"/>
  <c r="B9" i="49"/>
  <c r="C9" i="49"/>
  <c r="D9" i="49"/>
  <c r="E9" i="49"/>
  <c r="F9" i="49"/>
  <c r="G9" i="49"/>
  <c r="H9" i="49"/>
  <c r="I9" i="49"/>
  <c r="J9" i="49"/>
  <c r="C2" i="48"/>
  <c r="B6" i="48"/>
  <c r="C34" i="48"/>
  <c r="B27" i="48"/>
  <c r="B34" i="48"/>
  <c r="G2" i="48"/>
  <c r="E2" i="48"/>
  <c r="J2" i="48"/>
  <c r="B64" i="48"/>
  <c r="B65" i="48"/>
  <c r="B66" i="48"/>
  <c r="C64" i="48"/>
  <c r="C65" i="48"/>
  <c r="C66" i="48"/>
  <c r="D64" i="48"/>
  <c r="D65" i="48"/>
  <c r="D66" i="48"/>
  <c r="B28" i="48"/>
  <c r="E34" i="48"/>
  <c r="E64" i="48"/>
  <c r="E65" i="48"/>
  <c r="E66" i="48"/>
  <c r="F66" i="48"/>
  <c r="D35" i="48"/>
  <c r="C27" i="48"/>
  <c r="C28" i="48"/>
  <c r="D36" i="48"/>
  <c r="D27" i="48"/>
  <c r="D28" i="48"/>
  <c r="D37" i="48"/>
  <c r="E27" i="48"/>
  <c r="E28" i="48"/>
  <c r="D38" i="48"/>
  <c r="F27" i="48"/>
  <c r="F28" i="48"/>
  <c r="D39" i="48"/>
  <c r="G27" i="48"/>
  <c r="G28" i="48"/>
  <c r="D40" i="48"/>
  <c r="H27" i="48"/>
  <c r="I27" i="48"/>
  <c r="H28" i="48"/>
  <c r="I28" i="48"/>
  <c r="D41" i="48"/>
  <c r="C41" i="48"/>
  <c r="B41" i="48"/>
  <c r="B59" i="48"/>
  <c r="B60" i="48"/>
  <c r="B61" i="48"/>
  <c r="C59" i="48"/>
  <c r="C60" i="48"/>
  <c r="C61" i="48"/>
  <c r="D59" i="48"/>
  <c r="D60" i="48"/>
  <c r="D61" i="48"/>
  <c r="B7" i="48"/>
  <c r="C7" i="48"/>
  <c r="B11" i="48"/>
  <c r="C6" i="48"/>
  <c r="D7" i="48"/>
  <c r="C11" i="48"/>
  <c r="D6" i="48"/>
  <c r="E7" i="48"/>
  <c r="D11" i="48"/>
  <c r="E6" i="48"/>
  <c r="F7" i="48"/>
  <c r="E11" i="48"/>
  <c r="F6" i="48"/>
  <c r="G7" i="48"/>
  <c r="F11" i="48"/>
  <c r="G6" i="48"/>
  <c r="H7" i="48"/>
  <c r="G11" i="48"/>
  <c r="E41" i="48"/>
  <c r="E59" i="48"/>
  <c r="E60" i="48"/>
  <c r="E61" i="48"/>
  <c r="F41" i="48"/>
  <c r="F59" i="48"/>
  <c r="F60" i="48"/>
  <c r="F61" i="48"/>
  <c r="G41" i="48"/>
  <c r="G59" i="48"/>
  <c r="G60" i="48"/>
  <c r="G61" i="48"/>
  <c r="H41" i="48"/>
  <c r="H59" i="48"/>
  <c r="H60" i="48"/>
  <c r="H61" i="48"/>
  <c r="I41" i="48"/>
  <c r="I59" i="48"/>
  <c r="I60" i="48"/>
  <c r="I61" i="48"/>
  <c r="J41" i="48"/>
  <c r="J59" i="48"/>
  <c r="J60" i="48"/>
  <c r="J61" i="48"/>
  <c r="K41" i="48"/>
  <c r="K59" i="48"/>
  <c r="K60" i="48"/>
  <c r="K61" i="48"/>
  <c r="L41" i="48"/>
  <c r="L59" i="48"/>
  <c r="L60" i="48"/>
  <c r="L61" i="48"/>
  <c r="M61" i="48"/>
  <c r="C35" i="48"/>
  <c r="B35" i="48"/>
  <c r="B53" i="48"/>
  <c r="B54" i="48"/>
  <c r="B55" i="48"/>
  <c r="C53" i="48"/>
  <c r="C54" i="48"/>
  <c r="C55" i="48"/>
  <c r="D54" i="48"/>
  <c r="D55" i="48"/>
  <c r="E35" i="48"/>
  <c r="E53" i="48"/>
  <c r="E54" i="48"/>
  <c r="E55" i="48"/>
  <c r="F35" i="48"/>
  <c r="F53" i="48"/>
  <c r="F54" i="48"/>
  <c r="F55" i="48"/>
  <c r="G55" i="48"/>
  <c r="C36" i="48"/>
  <c r="B32" i="48"/>
  <c r="E36" i="48"/>
  <c r="F36" i="48"/>
  <c r="G36" i="48"/>
  <c r="B36" i="48"/>
  <c r="B50" i="48"/>
  <c r="C50" i="48"/>
  <c r="D50" i="48"/>
  <c r="E50" i="48"/>
  <c r="F50" i="48"/>
  <c r="G50" i="48"/>
  <c r="H50" i="48"/>
  <c r="H6" i="48"/>
  <c r="I7" i="48"/>
  <c r="H11" i="48"/>
  <c r="I6" i="48"/>
  <c r="J7" i="48"/>
  <c r="I11" i="48"/>
  <c r="J27" i="48"/>
  <c r="J28" i="48"/>
  <c r="D42" i="48"/>
  <c r="K27" i="48"/>
  <c r="K28" i="48"/>
  <c r="D43" i="48"/>
  <c r="C43" i="48"/>
  <c r="B43" i="48"/>
  <c r="E43" i="48"/>
  <c r="F43" i="48"/>
  <c r="G43" i="48"/>
  <c r="H43" i="48"/>
  <c r="I43" i="48"/>
  <c r="J43" i="48"/>
  <c r="K43" i="48"/>
  <c r="L43" i="48"/>
  <c r="M43" i="48"/>
  <c r="R43" i="48"/>
  <c r="N43" i="48"/>
  <c r="S43" i="48"/>
  <c r="Q43" i="48"/>
  <c r="C42" i="48"/>
  <c r="B42" i="48"/>
  <c r="E42" i="48"/>
  <c r="F42" i="48"/>
  <c r="G42" i="48"/>
  <c r="H42" i="48"/>
  <c r="I42" i="48"/>
  <c r="J42" i="48"/>
  <c r="K42" i="48"/>
  <c r="L42" i="48"/>
  <c r="R42" i="48"/>
  <c r="M42" i="48"/>
  <c r="S42" i="48"/>
  <c r="Q42" i="48"/>
  <c r="R41" i="48"/>
  <c r="S41" i="48"/>
  <c r="Q41" i="48"/>
  <c r="C40" i="48"/>
  <c r="B40" i="48"/>
  <c r="E40" i="48"/>
  <c r="F40" i="48"/>
  <c r="G40" i="48"/>
  <c r="H40" i="48"/>
  <c r="I40" i="48"/>
  <c r="J40" i="48"/>
  <c r="R40" i="48"/>
  <c r="K40" i="48"/>
  <c r="S40" i="48"/>
  <c r="Q40" i="48"/>
  <c r="C39" i="48"/>
  <c r="B39" i="48"/>
  <c r="E39" i="48"/>
  <c r="F39" i="48"/>
  <c r="G39" i="48"/>
  <c r="H39" i="48"/>
  <c r="I39" i="48"/>
  <c r="R39" i="48"/>
  <c r="J39" i="48"/>
  <c r="S39" i="48"/>
  <c r="Q39" i="48"/>
  <c r="C38" i="48"/>
  <c r="B38" i="48"/>
  <c r="E38" i="48"/>
  <c r="F38" i="48"/>
  <c r="G38" i="48"/>
  <c r="H38" i="48"/>
  <c r="R38" i="48"/>
  <c r="I38" i="48"/>
  <c r="S38" i="48"/>
  <c r="Q38" i="48"/>
  <c r="C37" i="48"/>
  <c r="B37" i="48"/>
  <c r="E37" i="48"/>
  <c r="F37" i="48"/>
  <c r="G37" i="48"/>
  <c r="R37" i="48"/>
  <c r="H37" i="48"/>
  <c r="S37" i="48"/>
  <c r="Q37" i="48"/>
  <c r="R36" i="48"/>
  <c r="S36" i="48"/>
  <c r="Q36" i="48"/>
  <c r="R35" i="48"/>
  <c r="S35" i="48"/>
  <c r="Q35" i="48"/>
  <c r="R34" i="48"/>
  <c r="S34" i="48"/>
  <c r="Q34" i="48"/>
  <c r="C32" i="48"/>
  <c r="D32" i="48"/>
  <c r="E32" i="48"/>
  <c r="F32" i="48"/>
  <c r="G32" i="48"/>
  <c r="H32" i="48"/>
  <c r="I32" i="48"/>
  <c r="J32" i="48"/>
  <c r="B30" i="48"/>
  <c r="C30" i="48"/>
  <c r="D30" i="48"/>
  <c r="E30" i="48"/>
  <c r="F30" i="48"/>
  <c r="G30" i="48"/>
  <c r="H30" i="48"/>
  <c r="I30" i="48"/>
  <c r="J30" i="48"/>
  <c r="C14" i="48"/>
  <c r="C15" i="48"/>
  <c r="C16" i="48"/>
  <c r="C17" i="48"/>
  <c r="C18" i="48"/>
  <c r="C19" i="48"/>
  <c r="C20" i="48"/>
  <c r="J6" i="48"/>
  <c r="C21" i="48"/>
  <c r="K6" i="48"/>
  <c r="K7" i="48"/>
  <c r="C22" i="48"/>
  <c r="B22" i="48"/>
  <c r="D22" i="48"/>
  <c r="E22" i="48"/>
  <c r="F22" i="48"/>
  <c r="G22" i="48"/>
  <c r="H22" i="48"/>
  <c r="I22" i="48"/>
  <c r="J22" i="48"/>
  <c r="K22" i="48"/>
  <c r="L22" i="48"/>
  <c r="R22" i="48"/>
  <c r="M22" i="48"/>
  <c r="S22" i="48"/>
  <c r="Q22" i="48"/>
  <c r="B21" i="48"/>
  <c r="D21" i="48"/>
  <c r="E21" i="48"/>
  <c r="F21" i="48"/>
  <c r="G21" i="48"/>
  <c r="H21" i="48"/>
  <c r="I21" i="48"/>
  <c r="J21" i="48"/>
  <c r="K21" i="48"/>
  <c r="R21" i="48"/>
  <c r="L21" i="48"/>
  <c r="S21" i="48"/>
  <c r="Q21" i="48"/>
  <c r="B20" i="48"/>
  <c r="D20" i="48"/>
  <c r="E20" i="48"/>
  <c r="F20" i="48"/>
  <c r="G20" i="48"/>
  <c r="H20" i="48"/>
  <c r="I20" i="48"/>
  <c r="J20" i="48"/>
  <c r="R20" i="48"/>
  <c r="K20" i="48"/>
  <c r="S20" i="48"/>
  <c r="Q20" i="48"/>
  <c r="B19" i="48"/>
  <c r="D19" i="48"/>
  <c r="E19" i="48"/>
  <c r="F19" i="48"/>
  <c r="G19" i="48"/>
  <c r="H19" i="48"/>
  <c r="I19" i="48"/>
  <c r="R19" i="48"/>
  <c r="J19" i="48"/>
  <c r="S19" i="48"/>
  <c r="Q19" i="48"/>
  <c r="B18" i="48"/>
  <c r="D18" i="48"/>
  <c r="E18" i="48"/>
  <c r="F18" i="48"/>
  <c r="G18" i="48"/>
  <c r="H18" i="48"/>
  <c r="R18" i="48"/>
  <c r="I18" i="48"/>
  <c r="S18" i="48"/>
  <c r="Q18" i="48"/>
  <c r="B17" i="48"/>
  <c r="D17" i="48"/>
  <c r="E17" i="48"/>
  <c r="F17" i="48"/>
  <c r="G17" i="48"/>
  <c r="R17" i="48"/>
  <c r="H17" i="48"/>
  <c r="S17" i="48"/>
  <c r="Q17" i="48"/>
  <c r="B16" i="48"/>
  <c r="D16" i="48"/>
  <c r="E16" i="48"/>
  <c r="F16" i="48"/>
  <c r="R16" i="48"/>
  <c r="G16" i="48"/>
  <c r="S16" i="48"/>
  <c r="Q16" i="48"/>
  <c r="B15" i="48"/>
  <c r="D15" i="48"/>
  <c r="E15" i="48"/>
  <c r="R15" i="48"/>
  <c r="F15" i="48"/>
  <c r="S15" i="48"/>
  <c r="Q15" i="48"/>
  <c r="B14" i="48"/>
  <c r="D14" i="48"/>
  <c r="R14" i="48"/>
  <c r="E14" i="48"/>
  <c r="S14" i="48"/>
  <c r="Q14" i="48"/>
  <c r="B13" i="48"/>
  <c r="R13" i="48"/>
  <c r="D13" i="48"/>
  <c r="S13" i="48"/>
  <c r="Q13" i="48"/>
  <c r="J11" i="48"/>
  <c r="B9" i="48"/>
  <c r="C9" i="48"/>
  <c r="D9" i="48"/>
  <c r="E9" i="48"/>
  <c r="F9" i="48"/>
  <c r="G9" i="48"/>
  <c r="H9" i="48"/>
  <c r="I9" i="48"/>
  <c r="J9" i="48"/>
  <c r="B8" i="46"/>
  <c r="D1" i="46"/>
  <c r="C8" i="46"/>
  <c r="B7" i="46"/>
  <c r="C7" i="46"/>
  <c r="F6" i="46"/>
  <c r="F7" i="46"/>
  <c r="F8" i="46"/>
  <c r="F9" i="46"/>
  <c r="B17" i="46"/>
  <c r="C17" i="46"/>
  <c r="B16" i="46"/>
  <c r="A29" i="32"/>
  <c r="H1" i="46"/>
  <c r="C16" i="46"/>
  <c r="B15" i="46"/>
  <c r="C15" i="46"/>
  <c r="B14" i="46"/>
  <c r="C14" i="46"/>
  <c r="B13" i="46"/>
  <c r="C13" i="46"/>
  <c r="B12" i="46"/>
  <c r="C12" i="46"/>
  <c r="B11" i="46"/>
  <c r="C11" i="46"/>
  <c r="B10" i="46"/>
  <c r="C10" i="46"/>
  <c r="B9" i="46"/>
  <c r="C9" i="46"/>
  <c r="F10" i="46"/>
  <c r="F11" i="46"/>
  <c r="F12" i="46"/>
  <c r="F13" i="46"/>
  <c r="F14" i="46"/>
  <c r="F15" i="46"/>
  <c r="F16" i="46"/>
  <c r="F17" i="46"/>
  <c r="F18" i="46"/>
  <c r="B18" i="46"/>
  <c r="C18" i="46"/>
  <c r="F19" i="46"/>
  <c r="B19" i="46"/>
  <c r="C19" i="46"/>
  <c r="F20" i="46"/>
  <c r="B20" i="46"/>
  <c r="C20" i="46"/>
  <c r="F21" i="46"/>
  <c r="B21" i="46"/>
  <c r="C21" i="46"/>
  <c r="F22" i="46"/>
  <c r="B22" i="46"/>
  <c r="C22" i="46"/>
  <c r="F23" i="46"/>
  <c r="B23" i="46"/>
  <c r="C23" i="46"/>
  <c r="F24" i="46"/>
  <c r="B24" i="46"/>
  <c r="C24" i="46"/>
  <c r="F25" i="46"/>
  <c r="B25" i="46"/>
  <c r="C25" i="46"/>
  <c r="F26" i="46"/>
  <c r="B26" i="46"/>
  <c r="C26" i="46"/>
  <c r="F27" i="46"/>
  <c r="B27" i="46"/>
  <c r="C27" i="46"/>
  <c r="F28" i="46"/>
  <c r="B28" i="46"/>
  <c r="C28" i="46"/>
  <c r="F29" i="46"/>
  <c r="B29" i="46"/>
  <c r="C29" i="46"/>
  <c r="F30" i="46"/>
  <c r="B30" i="46"/>
  <c r="C30" i="46"/>
  <c r="F31" i="46"/>
  <c r="B31" i="46"/>
  <c r="C31" i="46"/>
  <c r="F32" i="46"/>
  <c r="B32" i="46"/>
  <c r="C32" i="46"/>
  <c r="F33" i="46"/>
  <c r="B33" i="46"/>
  <c r="C33" i="46"/>
  <c r="F34" i="46"/>
  <c r="B34" i="46"/>
  <c r="C34" i="46"/>
  <c r="F35" i="46"/>
  <c r="B35" i="46"/>
  <c r="C35" i="46"/>
  <c r="F36" i="46"/>
  <c r="B36" i="46"/>
  <c r="C36" i="46"/>
  <c r="F37" i="46"/>
  <c r="B37" i="46"/>
  <c r="C37" i="46"/>
  <c r="F38" i="46"/>
  <c r="B38" i="46"/>
  <c r="C38" i="46"/>
  <c r="F39" i="46"/>
  <c r="B39" i="46"/>
  <c r="C39" i="46"/>
  <c r="F40" i="46"/>
  <c r="B40" i="46"/>
  <c r="C40" i="46"/>
  <c r="F41" i="46"/>
  <c r="B41" i="46"/>
  <c r="C41" i="46"/>
  <c r="F42" i="46"/>
  <c r="B42" i="46"/>
  <c r="C42" i="46"/>
  <c r="F43" i="46"/>
  <c r="B43" i="46"/>
  <c r="C43" i="46"/>
  <c r="F44" i="46"/>
  <c r="B44" i="46"/>
  <c r="C44" i="46"/>
  <c r="F45" i="46"/>
  <c r="B45" i="46"/>
  <c r="C45" i="46"/>
  <c r="F46" i="46"/>
  <c r="B46" i="46"/>
  <c r="C46" i="46"/>
  <c r="F47" i="46"/>
  <c r="B47" i="46"/>
  <c r="C47" i="46"/>
  <c r="F48" i="46"/>
  <c r="B48" i="46"/>
  <c r="C48" i="46"/>
  <c r="F49" i="46"/>
  <c r="B49" i="46"/>
  <c r="C49" i="46"/>
  <c r="F50" i="46"/>
  <c r="B50" i="46"/>
  <c r="C50" i="46"/>
  <c r="F51" i="46"/>
  <c r="B51" i="46"/>
  <c r="C51" i="46"/>
  <c r="F52" i="46"/>
  <c r="B52" i="46"/>
  <c r="C52" i="46"/>
  <c r="F53" i="46"/>
  <c r="B53" i="46"/>
  <c r="C53" i="46"/>
  <c r="F54" i="46"/>
  <c r="B54" i="46"/>
  <c r="C54" i="46"/>
  <c r="F55" i="46"/>
  <c r="B55" i="46"/>
  <c r="C55" i="46"/>
  <c r="F56" i="46"/>
  <c r="B56" i="46"/>
  <c r="C56" i="46"/>
  <c r="F57" i="46"/>
  <c r="B57" i="46"/>
  <c r="C57" i="46"/>
  <c r="F58" i="46"/>
  <c r="B58" i="46"/>
  <c r="C58" i="46"/>
  <c r="F59" i="46"/>
  <c r="B59" i="46"/>
  <c r="C59" i="46"/>
  <c r="F60" i="46"/>
  <c r="B60" i="46"/>
  <c r="C60" i="46"/>
  <c r="F61" i="46"/>
  <c r="B61" i="46"/>
  <c r="C61" i="46"/>
  <c r="F62" i="46"/>
  <c r="B62" i="46"/>
  <c r="C62" i="46"/>
  <c r="F63" i="46"/>
  <c r="B63" i="46"/>
  <c r="C63" i="46"/>
  <c r="F64" i="46"/>
  <c r="B64" i="46"/>
  <c r="C64" i="46"/>
  <c r="F65" i="46"/>
  <c r="B65" i="46"/>
  <c r="C65" i="46"/>
  <c r="F66" i="46"/>
  <c r="B66" i="46"/>
  <c r="C66" i="46"/>
  <c r="F67" i="46"/>
  <c r="B67" i="46"/>
  <c r="C67" i="46"/>
  <c r="F68" i="46"/>
  <c r="B68" i="46"/>
  <c r="C68" i="46"/>
  <c r="F69" i="46"/>
  <c r="B69" i="46"/>
  <c r="C69" i="46"/>
  <c r="F70" i="46"/>
  <c r="B70" i="46"/>
  <c r="C70" i="46"/>
  <c r="F71" i="46"/>
  <c r="B71" i="46"/>
  <c r="C71" i="46"/>
  <c r="F72" i="46"/>
  <c r="B72" i="46"/>
  <c r="C72" i="46"/>
  <c r="F73" i="46"/>
  <c r="B73" i="46"/>
  <c r="C73" i="46"/>
  <c r="F74" i="46"/>
  <c r="B74" i="46"/>
  <c r="C74" i="46"/>
  <c r="F75" i="46"/>
  <c r="B75" i="46"/>
  <c r="C75" i="46"/>
  <c r="F76" i="46"/>
  <c r="B76" i="46"/>
  <c r="C76" i="46"/>
  <c r="F77" i="46"/>
  <c r="B77" i="46"/>
  <c r="C77" i="46"/>
  <c r="F78" i="46"/>
  <c r="B78" i="46"/>
  <c r="C78" i="46"/>
  <c r="F79" i="46"/>
  <c r="B79" i="46"/>
  <c r="C79" i="46"/>
  <c r="F80" i="46"/>
  <c r="B80" i="46"/>
  <c r="C80" i="46"/>
  <c r="F81" i="46"/>
  <c r="B81" i="46"/>
  <c r="C81" i="46"/>
  <c r="F82" i="46"/>
  <c r="B82" i="46"/>
  <c r="C82" i="46"/>
  <c r="F83" i="46"/>
  <c r="B83" i="46"/>
  <c r="C83" i="46"/>
  <c r="F84" i="46"/>
  <c r="B84" i="46"/>
  <c r="C84" i="46"/>
  <c r="F85" i="46"/>
  <c r="B85" i="46"/>
  <c r="C85" i="46"/>
  <c r="F86" i="46"/>
  <c r="B86" i="46"/>
  <c r="C86" i="46"/>
  <c r="F87" i="46"/>
  <c r="B87" i="46"/>
  <c r="C87" i="46"/>
  <c r="F88" i="46"/>
  <c r="B88" i="46"/>
  <c r="C88" i="46"/>
  <c r="F89" i="46"/>
  <c r="B89" i="46"/>
  <c r="C89" i="46"/>
  <c r="F90" i="46"/>
  <c r="B90" i="46"/>
  <c r="C90" i="46"/>
  <c r="F91" i="46"/>
  <c r="B91" i="46"/>
  <c r="C91" i="46"/>
  <c r="F92" i="46"/>
  <c r="B92" i="46"/>
  <c r="C92" i="46"/>
  <c r="F93" i="46"/>
  <c r="B93" i="46"/>
  <c r="C93" i="46"/>
  <c r="F94" i="46"/>
  <c r="B94" i="46"/>
  <c r="C94" i="46"/>
  <c r="F95" i="46"/>
  <c r="B95" i="46"/>
  <c r="C95" i="46"/>
  <c r="F96" i="46"/>
  <c r="B96" i="46"/>
  <c r="C96" i="46"/>
  <c r="F97" i="46"/>
  <c r="B97" i="46"/>
  <c r="C97" i="46"/>
  <c r="F98" i="46"/>
  <c r="B98" i="46"/>
  <c r="C98" i="46"/>
  <c r="F99" i="46"/>
  <c r="B99" i="46"/>
  <c r="C99" i="46"/>
  <c r="F100" i="46"/>
  <c r="B100" i="46"/>
  <c r="C100" i="46"/>
  <c r="F101" i="46"/>
  <c r="B101" i="46"/>
  <c r="C101" i="46"/>
  <c r="F102" i="46"/>
  <c r="B102" i="46"/>
  <c r="C102" i="46"/>
  <c r="F103" i="46"/>
  <c r="B103" i="46"/>
  <c r="C103" i="46"/>
  <c r="F104" i="46"/>
  <c r="B104" i="46"/>
  <c r="C104" i="46"/>
  <c r="F105" i="46"/>
  <c r="B105" i="46"/>
  <c r="C105" i="46"/>
  <c r="F106" i="46"/>
  <c r="B106" i="46"/>
  <c r="C106" i="46"/>
  <c r="F107" i="46"/>
  <c r="B107" i="46"/>
  <c r="C107" i="46"/>
  <c r="F108" i="46"/>
  <c r="B108" i="46"/>
  <c r="C108" i="46"/>
  <c r="F109" i="46"/>
  <c r="B109" i="46"/>
  <c r="C109" i="46"/>
  <c r="F110" i="46"/>
  <c r="B110" i="46"/>
  <c r="C110" i="46"/>
  <c r="F111" i="46"/>
  <c r="B111" i="46"/>
  <c r="C111" i="46"/>
  <c r="F112" i="46"/>
  <c r="B112" i="46"/>
  <c r="C112" i="46"/>
  <c r="F113" i="46"/>
  <c r="B113" i="46"/>
  <c r="C113" i="46"/>
  <c r="F114" i="46"/>
  <c r="B114" i="46"/>
  <c r="C114" i="46"/>
  <c r="F115" i="46"/>
  <c r="B115" i="46"/>
  <c r="C115" i="46"/>
  <c r="F116" i="46"/>
  <c r="B116" i="46"/>
  <c r="C116" i="46"/>
  <c r="F117" i="46"/>
  <c r="B117" i="46"/>
  <c r="C117" i="46"/>
  <c r="F118" i="46"/>
  <c r="B118" i="46"/>
  <c r="C118" i="46"/>
  <c r="F119" i="46"/>
  <c r="B119" i="46"/>
  <c r="C119" i="46"/>
  <c r="F120" i="46"/>
  <c r="B120" i="46"/>
  <c r="C120" i="46"/>
  <c r="F121" i="46"/>
  <c r="B121" i="46"/>
  <c r="C121" i="46"/>
  <c r="F122" i="46"/>
  <c r="B122" i="46"/>
  <c r="C122" i="46"/>
  <c r="F123" i="46"/>
  <c r="B123" i="46"/>
  <c r="C123" i="46"/>
  <c r="F124" i="46"/>
  <c r="B124" i="46"/>
  <c r="C124" i="46"/>
  <c r="F125" i="46"/>
  <c r="B125" i="46"/>
  <c r="C125" i="46"/>
  <c r="F126" i="46"/>
  <c r="B126" i="46"/>
  <c r="C126" i="46"/>
  <c r="F127" i="46"/>
  <c r="B127" i="46"/>
  <c r="C127" i="46"/>
  <c r="F128" i="46"/>
  <c r="B128" i="46"/>
  <c r="C128" i="46"/>
  <c r="F129" i="46"/>
  <c r="B129" i="46"/>
  <c r="C129" i="46"/>
  <c r="F130" i="46"/>
  <c r="B130" i="46"/>
  <c r="C130" i="46"/>
  <c r="F131" i="46"/>
  <c r="B131" i="46"/>
  <c r="C131" i="46"/>
  <c r="F132" i="46"/>
  <c r="B132" i="46"/>
  <c r="C132" i="46"/>
  <c r="F133" i="46"/>
  <c r="B133" i="46"/>
  <c r="C133" i="46"/>
  <c r="F134" i="46"/>
  <c r="B134" i="46"/>
  <c r="C134" i="46"/>
  <c r="F135" i="46"/>
  <c r="B135" i="46"/>
  <c r="C135" i="46"/>
  <c r="F136" i="46"/>
  <c r="B136" i="46"/>
  <c r="C136" i="46"/>
  <c r="F137" i="46"/>
  <c r="B137" i="46"/>
  <c r="C137" i="46"/>
  <c r="F138" i="46"/>
  <c r="B138" i="46"/>
  <c r="C138" i="46"/>
  <c r="F139" i="46"/>
  <c r="B139" i="46"/>
  <c r="C139" i="46"/>
  <c r="F140" i="46"/>
  <c r="B140" i="46"/>
  <c r="C140" i="46"/>
  <c r="F141" i="46"/>
  <c r="B141" i="46"/>
  <c r="C141" i="46"/>
  <c r="F142" i="46"/>
  <c r="B142" i="46"/>
  <c r="C142" i="46"/>
  <c r="F143" i="46"/>
  <c r="B143" i="46"/>
  <c r="C143" i="46"/>
  <c r="F144" i="46"/>
  <c r="B144" i="46"/>
  <c r="C144" i="46"/>
  <c r="F145" i="46"/>
  <c r="B145" i="46"/>
  <c r="C145" i="46"/>
  <c r="F146" i="46"/>
  <c r="B146" i="46"/>
  <c r="C146" i="46"/>
  <c r="F147" i="46"/>
  <c r="B147" i="46"/>
  <c r="C147" i="46"/>
  <c r="F148" i="46"/>
  <c r="B148" i="46"/>
  <c r="C148" i="46"/>
  <c r="F149" i="46"/>
  <c r="B149" i="46"/>
  <c r="C149" i="46"/>
  <c r="F150" i="46"/>
  <c r="B150" i="46"/>
  <c r="C150" i="46"/>
  <c r="F151" i="46"/>
  <c r="B151" i="46"/>
  <c r="C151" i="46"/>
  <c r="F152" i="46"/>
  <c r="B152" i="46"/>
  <c r="C152" i="46"/>
  <c r="F153" i="46"/>
  <c r="B153" i="46"/>
  <c r="C153" i="46"/>
  <c r="F154" i="46"/>
  <c r="B154" i="46"/>
  <c r="C154" i="46"/>
  <c r="F155" i="46"/>
  <c r="B155" i="46"/>
  <c r="C155" i="46"/>
  <c r="F156" i="46"/>
  <c r="B156" i="46"/>
  <c r="C156" i="46"/>
  <c r="F157" i="46"/>
  <c r="B157" i="46"/>
  <c r="C157" i="46"/>
  <c r="F158" i="46"/>
  <c r="B158" i="46"/>
  <c r="C158" i="46"/>
  <c r="F159" i="46"/>
  <c r="B159" i="46"/>
  <c r="C159" i="46"/>
  <c r="F160" i="46"/>
  <c r="B160" i="46"/>
  <c r="C160" i="46"/>
  <c r="F161" i="46"/>
  <c r="B161" i="46"/>
  <c r="C161" i="46"/>
  <c r="F162" i="46"/>
  <c r="B162" i="46"/>
  <c r="C162" i="46"/>
  <c r="F163" i="46"/>
  <c r="B163" i="46"/>
  <c r="C163" i="46"/>
  <c r="F164" i="46"/>
  <c r="B164" i="46"/>
  <c r="C164" i="46"/>
  <c r="F165" i="46"/>
  <c r="B165" i="46"/>
  <c r="C165" i="46"/>
  <c r="F166" i="46"/>
  <c r="B166" i="46"/>
  <c r="C166" i="46"/>
  <c r="F167" i="46"/>
  <c r="B167" i="46"/>
  <c r="C167" i="46"/>
  <c r="F168" i="46"/>
  <c r="B168" i="46"/>
  <c r="C168" i="46"/>
  <c r="F169" i="46"/>
  <c r="B169" i="46"/>
  <c r="C169" i="46"/>
  <c r="F170" i="46"/>
  <c r="B170" i="46"/>
  <c r="C170" i="46"/>
  <c r="F171" i="46"/>
  <c r="B171" i="46"/>
  <c r="C171" i="46"/>
  <c r="F172" i="46"/>
  <c r="B172" i="46"/>
  <c r="C172" i="46"/>
  <c r="F173" i="46"/>
  <c r="B173" i="46"/>
  <c r="C173" i="46"/>
  <c r="F174" i="46"/>
  <c r="B174" i="46"/>
  <c r="C174" i="46"/>
  <c r="F175" i="46"/>
  <c r="B175" i="46"/>
  <c r="C175" i="46"/>
  <c r="F176" i="46"/>
  <c r="B176" i="46"/>
  <c r="C176" i="46"/>
  <c r="F177" i="46"/>
  <c r="B177" i="46"/>
  <c r="C177" i="46"/>
  <c r="F178" i="46"/>
  <c r="B178" i="46"/>
  <c r="C178" i="46"/>
  <c r="F179" i="46"/>
  <c r="B179" i="46"/>
  <c r="C179" i="46"/>
  <c r="F180" i="46"/>
  <c r="B180" i="46"/>
  <c r="C180" i="46"/>
  <c r="F181" i="46"/>
  <c r="B181" i="46"/>
  <c r="C181" i="46"/>
  <c r="F182" i="46"/>
  <c r="B182" i="46"/>
  <c r="C182" i="46"/>
  <c r="F183" i="46"/>
  <c r="B183" i="46"/>
  <c r="C183" i="46"/>
  <c r="F184" i="46"/>
  <c r="B184" i="46"/>
  <c r="C184" i="46"/>
  <c r="F185" i="46"/>
  <c r="B185" i="46"/>
  <c r="C185" i="46"/>
  <c r="F186" i="46"/>
  <c r="B186" i="46"/>
  <c r="C186" i="46"/>
  <c r="F187" i="46"/>
  <c r="B187" i="46"/>
  <c r="C187" i="46"/>
  <c r="F188" i="46"/>
  <c r="B188" i="46"/>
  <c r="C188" i="46"/>
  <c r="F189" i="46"/>
  <c r="B189" i="46"/>
  <c r="C189" i="46"/>
  <c r="F190" i="46"/>
  <c r="B190" i="46"/>
  <c r="C190" i="46"/>
  <c r="F191" i="46"/>
  <c r="B191" i="46"/>
  <c r="C191" i="46"/>
  <c r="F192" i="46"/>
  <c r="B192" i="46"/>
  <c r="C192" i="46"/>
  <c r="F193" i="46"/>
  <c r="B193" i="46"/>
  <c r="C193" i="46"/>
  <c r="F194" i="46"/>
  <c r="B194" i="46"/>
  <c r="C194" i="46"/>
  <c r="F195" i="46"/>
  <c r="B195" i="46"/>
  <c r="C195" i="46"/>
  <c r="F196" i="46"/>
  <c r="B196" i="46"/>
  <c r="C196" i="46"/>
  <c r="F197" i="46"/>
  <c r="B197" i="46"/>
  <c r="C197" i="46"/>
  <c r="F198" i="46"/>
  <c r="B198" i="46"/>
  <c r="C198" i="46"/>
  <c r="F199" i="46"/>
  <c r="B199" i="46"/>
  <c r="C199" i="46"/>
  <c r="F200" i="46"/>
  <c r="B200" i="46"/>
  <c r="C200" i="46"/>
  <c r="F201" i="46"/>
  <c r="B201" i="46"/>
  <c r="C201" i="46"/>
  <c r="F202" i="46"/>
  <c r="B202" i="46"/>
  <c r="C202" i="46"/>
  <c r="F203" i="46"/>
  <c r="B203" i="46"/>
  <c r="C203" i="46"/>
  <c r="F204" i="46"/>
  <c r="B204" i="46"/>
  <c r="C204" i="46"/>
  <c r="F205" i="46"/>
  <c r="B205" i="46"/>
  <c r="C205" i="46"/>
  <c r="F206" i="46"/>
  <c r="B206" i="46"/>
  <c r="C206" i="46"/>
  <c r="F207" i="46"/>
  <c r="B207" i="46"/>
  <c r="C207" i="46"/>
  <c r="F208" i="46"/>
  <c r="B208" i="46"/>
  <c r="C208" i="46"/>
  <c r="F209" i="46"/>
  <c r="B209" i="46"/>
  <c r="C209" i="46"/>
  <c r="F210" i="46"/>
  <c r="B210" i="46"/>
  <c r="C210" i="46"/>
  <c r="F211" i="46"/>
  <c r="B211" i="46"/>
  <c r="C211" i="46"/>
  <c r="F212" i="46"/>
  <c r="B212" i="46"/>
  <c r="C212" i="46"/>
  <c r="F213" i="46"/>
  <c r="B213" i="46"/>
  <c r="C213" i="46"/>
  <c r="F214" i="46"/>
  <c r="B214" i="46"/>
  <c r="C214" i="46"/>
  <c r="F215" i="46"/>
  <c r="B215" i="46"/>
  <c r="C215" i="46"/>
  <c r="F216" i="46"/>
  <c r="B216" i="46"/>
  <c r="C216" i="46"/>
  <c r="F217" i="46"/>
  <c r="B217" i="46"/>
  <c r="C217" i="46"/>
  <c r="F218" i="46"/>
  <c r="B218" i="46"/>
  <c r="C218" i="46"/>
  <c r="F219" i="46"/>
  <c r="B219" i="46"/>
  <c r="C219" i="46"/>
  <c r="F220" i="46"/>
  <c r="B220" i="46"/>
  <c r="C220" i="46"/>
  <c r="F221" i="46"/>
  <c r="B221" i="46"/>
  <c r="C221" i="46"/>
  <c r="F222" i="46"/>
  <c r="B222" i="46"/>
  <c r="C222" i="46"/>
  <c r="F223" i="46"/>
  <c r="B223" i="46"/>
  <c r="C223" i="46"/>
  <c r="F224" i="46"/>
  <c r="B224" i="46"/>
  <c r="C224" i="46"/>
  <c r="F225" i="46"/>
  <c r="B225" i="46"/>
  <c r="C225" i="46"/>
  <c r="F226" i="46"/>
  <c r="B226" i="46"/>
  <c r="C226" i="46"/>
  <c r="F227" i="46"/>
  <c r="B227" i="46"/>
  <c r="C227" i="46"/>
  <c r="F228" i="46"/>
  <c r="B228" i="46"/>
  <c r="C228" i="46"/>
  <c r="F229" i="46"/>
  <c r="B229" i="46"/>
  <c r="C229" i="46"/>
  <c r="F230" i="46"/>
  <c r="B230" i="46"/>
  <c r="C230" i="46"/>
  <c r="F231" i="46"/>
  <c r="B231" i="46"/>
  <c r="C231" i="46"/>
  <c r="F232" i="46"/>
  <c r="B232" i="46"/>
  <c r="C232" i="46"/>
  <c r="F233" i="46"/>
  <c r="B233" i="46"/>
  <c r="C233" i="46"/>
  <c r="F234" i="46"/>
  <c r="B234" i="46"/>
  <c r="C234" i="46"/>
  <c r="F235" i="46"/>
  <c r="B235" i="46"/>
  <c r="C235" i="46"/>
  <c r="F236" i="46"/>
  <c r="B236" i="46"/>
  <c r="C236" i="46"/>
  <c r="F237" i="46"/>
  <c r="B237" i="46"/>
  <c r="C237" i="46"/>
  <c r="F238" i="46"/>
  <c r="B238" i="46"/>
  <c r="C238" i="46"/>
  <c r="F239" i="46"/>
  <c r="B239" i="46"/>
  <c r="C239" i="46"/>
  <c r="F240" i="46"/>
  <c r="B240" i="46"/>
  <c r="C240" i="46"/>
  <c r="F241" i="46"/>
  <c r="B241" i="46"/>
  <c r="C241" i="46"/>
  <c r="F242" i="46"/>
  <c r="B242" i="46"/>
  <c r="C242" i="46"/>
  <c r="F243" i="46"/>
  <c r="B243" i="46"/>
  <c r="C243" i="46"/>
  <c r="F244" i="46"/>
  <c r="B244" i="46"/>
  <c r="C244" i="46"/>
  <c r="F245" i="46"/>
  <c r="B245" i="46"/>
  <c r="C245" i="46"/>
  <c r="F246" i="46"/>
  <c r="B246" i="46"/>
  <c r="C246" i="46"/>
  <c r="F247" i="46"/>
  <c r="B247" i="46"/>
  <c r="C247" i="46"/>
  <c r="F248" i="46"/>
  <c r="B248" i="46"/>
  <c r="C248" i="46"/>
  <c r="F249" i="46"/>
  <c r="B249" i="46"/>
  <c r="C249" i="46"/>
  <c r="F250" i="46"/>
  <c r="B250" i="46"/>
  <c r="C250" i="46"/>
  <c r="F251" i="46"/>
  <c r="B251" i="46"/>
  <c r="C251" i="46"/>
  <c r="F252" i="46"/>
  <c r="B252" i="46"/>
  <c r="C252" i="46"/>
  <c r="F253" i="46"/>
  <c r="B253" i="46"/>
  <c r="C253" i="46"/>
  <c r="F254" i="46"/>
  <c r="B254" i="46"/>
  <c r="C254" i="46"/>
  <c r="F255" i="46"/>
  <c r="B255" i="46"/>
  <c r="C255" i="46"/>
  <c r="F256" i="46"/>
  <c r="B256" i="46"/>
  <c r="C256" i="46"/>
  <c r="F257" i="46"/>
  <c r="B257" i="46"/>
  <c r="C257" i="46"/>
  <c r="F258" i="46"/>
  <c r="B258" i="46"/>
  <c r="C258" i="46"/>
  <c r="F259" i="46"/>
  <c r="B259" i="46"/>
  <c r="C259" i="46"/>
  <c r="F260" i="46"/>
  <c r="B260" i="46"/>
  <c r="C260" i="46"/>
  <c r="F261" i="46"/>
  <c r="B261" i="46"/>
  <c r="C261" i="46"/>
  <c r="F262" i="46"/>
  <c r="B262" i="46"/>
  <c r="C262" i="46"/>
  <c r="F263" i="46"/>
  <c r="B263" i="46"/>
  <c r="C263" i="46"/>
  <c r="F264" i="46"/>
  <c r="B264" i="46"/>
  <c r="C264" i="46"/>
  <c r="F265" i="46"/>
  <c r="B265" i="46"/>
  <c r="C265" i="46"/>
  <c r="F266" i="46"/>
  <c r="B266" i="46"/>
  <c r="C266" i="46"/>
  <c r="F267" i="46"/>
  <c r="B267" i="46"/>
  <c r="C267" i="46"/>
  <c r="F268" i="46"/>
  <c r="B268" i="46"/>
  <c r="C268" i="46"/>
  <c r="F269" i="46"/>
  <c r="B269" i="46"/>
  <c r="C269" i="46"/>
  <c r="F270" i="46"/>
  <c r="B270" i="46"/>
  <c r="C270" i="46"/>
  <c r="F271" i="46"/>
  <c r="B271" i="46"/>
  <c r="C271" i="46"/>
  <c r="F272" i="46"/>
  <c r="B272" i="46"/>
  <c r="C272" i="46"/>
  <c r="F273" i="46"/>
  <c r="B273" i="46"/>
  <c r="C273" i="46"/>
  <c r="F274" i="46"/>
  <c r="B274" i="46"/>
  <c r="C274" i="46"/>
  <c r="F275" i="46"/>
  <c r="B275" i="46"/>
  <c r="C275" i="46"/>
  <c r="F276" i="46"/>
  <c r="B276" i="46"/>
  <c r="C276" i="46"/>
  <c r="F277" i="46"/>
  <c r="B277" i="46"/>
  <c r="C277" i="46"/>
  <c r="F278" i="46"/>
  <c r="B278" i="46"/>
  <c r="C278" i="46"/>
  <c r="F279" i="46"/>
  <c r="B279" i="46"/>
  <c r="C279" i="46"/>
  <c r="F280" i="46"/>
  <c r="B280" i="46"/>
  <c r="C280" i="46"/>
  <c r="F281" i="46"/>
  <c r="B281" i="46"/>
  <c r="C281" i="46"/>
  <c r="F282" i="46"/>
  <c r="B282" i="46"/>
  <c r="C282" i="46"/>
  <c r="F283" i="46"/>
  <c r="B283" i="46"/>
  <c r="C283" i="46"/>
  <c r="F284" i="46"/>
  <c r="B284" i="46"/>
  <c r="C284" i="46"/>
  <c r="F285" i="46"/>
  <c r="B285" i="46"/>
  <c r="C285" i="46"/>
  <c r="F286" i="46"/>
  <c r="B286" i="46"/>
  <c r="C286" i="46"/>
  <c r="F287" i="46"/>
  <c r="B287" i="46"/>
  <c r="C287" i="46"/>
  <c r="F288" i="46"/>
  <c r="B288" i="46"/>
  <c r="C288" i="46"/>
  <c r="F289" i="46"/>
  <c r="B289" i="46"/>
  <c r="C289" i="46"/>
  <c r="F290" i="46"/>
  <c r="B290" i="46"/>
  <c r="C290" i="46"/>
  <c r="F291" i="46"/>
  <c r="B291" i="46"/>
  <c r="C291" i="46"/>
  <c r="F292" i="46"/>
  <c r="B292" i="46"/>
  <c r="C292" i="46"/>
  <c r="F293" i="46"/>
  <c r="B293" i="46"/>
  <c r="C293" i="46"/>
  <c r="F294" i="46"/>
  <c r="B294" i="46"/>
  <c r="C294" i="46"/>
  <c r="F295" i="46"/>
  <c r="B295" i="46"/>
  <c r="C295" i="46"/>
  <c r="F296" i="46"/>
  <c r="B296" i="46"/>
  <c r="C296" i="46"/>
  <c r="F297" i="46"/>
  <c r="B297" i="46"/>
  <c r="C297" i="46"/>
  <c r="F298" i="46"/>
  <c r="B298" i="46"/>
  <c r="C298" i="46"/>
  <c r="F299" i="46"/>
  <c r="B299" i="46"/>
  <c r="C299" i="46"/>
  <c r="F300" i="46"/>
  <c r="B300" i="46"/>
  <c r="C300" i="46"/>
  <c r="F301" i="46"/>
  <c r="B301" i="46"/>
  <c r="C301" i="46"/>
  <c r="F302" i="46"/>
  <c r="B302" i="46"/>
  <c r="C302" i="46"/>
  <c r="F303" i="46"/>
  <c r="B303" i="46"/>
  <c r="C303" i="46"/>
  <c r="F304" i="46"/>
  <c r="B304" i="46"/>
  <c r="C304" i="46"/>
  <c r="F305" i="46"/>
  <c r="B305" i="46"/>
  <c r="C305" i="46"/>
  <c r="F306" i="46"/>
  <c r="B306" i="46"/>
  <c r="C306" i="46"/>
  <c r="F307" i="46"/>
  <c r="B307" i="46"/>
  <c r="C307" i="46"/>
  <c r="F308" i="46"/>
  <c r="B308" i="46"/>
  <c r="C308" i="46"/>
  <c r="F309" i="46"/>
  <c r="B309" i="46"/>
  <c r="C309" i="46"/>
  <c r="F310" i="46"/>
  <c r="B310" i="46"/>
  <c r="C310" i="46"/>
  <c r="F311" i="46"/>
  <c r="B311" i="46"/>
  <c r="C311" i="46"/>
  <c r="F312" i="46"/>
  <c r="B312" i="46"/>
  <c r="C312" i="46"/>
  <c r="F313" i="46"/>
  <c r="B313" i="46"/>
  <c r="C313" i="46"/>
  <c r="F314" i="46"/>
  <c r="B314" i="46"/>
  <c r="C314" i="46"/>
  <c r="F315" i="46"/>
  <c r="B315" i="46"/>
  <c r="C315" i="46"/>
  <c r="F316" i="46"/>
  <c r="B316" i="46"/>
  <c r="C316" i="46"/>
  <c r="F317" i="46"/>
  <c r="B317" i="46"/>
  <c r="C317" i="46"/>
  <c r="F318" i="46"/>
  <c r="B318" i="46"/>
  <c r="C318" i="46"/>
  <c r="F319" i="46"/>
  <c r="B319" i="46"/>
  <c r="C319" i="46"/>
  <c r="F320" i="46"/>
  <c r="B320" i="46"/>
  <c r="C320" i="46"/>
  <c r="F321" i="46"/>
  <c r="B321" i="46"/>
  <c r="C321" i="46"/>
  <c r="F322" i="46"/>
  <c r="B322" i="46"/>
  <c r="C322" i="46"/>
  <c r="F323" i="46"/>
  <c r="B323" i="46"/>
  <c r="C323" i="46"/>
  <c r="F324" i="46"/>
  <c r="B324" i="46"/>
  <c r="C324" i="46"/>
  <c r="F325" i="46"/>
  <c r="B325" i="46"/>
  <c r="C325" i="46"/>
  <c r="F326" i="46"/>
  <c r="B326" i="46"/>
  <c r="C326" i="46"/>
  <c r="F327" i="46"/>
  <c r="B327" i="46"/>
  <c r="C327" i="46"/>
  <c r="F328" i="46"/>
  <c r="B328" i="46"/>
  <c r="C328" i="46"/>
  <c r="F329" i="46"/>
  <c r="B329" i="46"/>
  <c r="C329" i="46"/>
  <c r="F330" i="46"/>
  <c r="B330" i="46"/>
  <c r="C330" i="46"/>
  <c r="F331" i="46"/>
  <c r="B331" i="46"/>
  <c r="C331" i="46"/>
  <c r="F332" i="46"/>
  <c r="B332" i="46"/>
  <c r="C332" i="46"/>
  <c r="F333" i="46"/>
  <c r="B333" i="46"/>
  <c r="C333" i="46"/>
  <c r="F334" i="46"/>
  <c r="B334" i="46"/>
  <c r="C334" i="46"/>
  <c r="F335" i="46"/>
  <c r="B335" i="46"/>
  <c r="C335" i="46"/>
  <c r="F336" i="46"/>
  <c r="B336" i="46"/>
  <c r="C336" i="46"/>
  <c r="F337" i="46"/>
  <c r="B337" i="46"/>
  <c r="C337" i="46"/>
  <c r="F338" i="46"/>
  <c r="B338" i="46"/>
  <c r="C338" i="46"/>
  <c r="F339" i="46"/>
  <c r="B339" i="46"/>
  <c r="C339" i="46"/>
  <c r="F340" i="46"/>
  <c r="B340" i="46"/>
  <c r="C340" i="46"/>
  <c r="F341" i="46"/>
  <c r="B341" i="46"/>
  <c r="C341" i="46"/>
  <c r="F342" i="46"/>
  <c r="B342" i="46"/>
  <c r="C342" i="46"/>
  <c r="F343" i="46"/>
  <c r="B343" i="46"/>
  <c r="C343" i="46"/>
  <c r="F344" i="46"/>
  <c r="B344" i="46"/>
  <c r="C344" i="46"/>
  <c r="F345" i="46"/>
  <c r="B345" i="46"/>
  <c r="C345" i="46"/>
  <c r="F346" i="46"/>
  <c r="B346" i="46"/>
  <c r="C346" i="46"/>
  <c r="F347" i="46"/>
  <c r="B347" i="46"/>
  <c r="C347" i="46"/>
  <c r="F348" i="46"/>
  <c r="B348" i="46"/>
  <c r="C348" i="46"/>
  <c r="F349" i="46"/>
  <c r="B349" i="46"/>
  <c r="C349" i="46"/>
  <c r="F350" i="46"/>
  <c r="B350" i="46"/>
  <c r="C350" i="46"/>
  <c r="F351" i="46"/>
  <c r="B351" i="46"/>
  <c r="C351" i="46"/>
  <c r="F352" i="46"/>
  <c r="B352" i="46"/>
  <c r="C352" i="46"/>
  <c r="F353" i="46"/>
  <c r="B353" i="46"/>
  <c r="C353" i="46"/>
  <c r="F354" i="46"/>
  <c r="B354" i="46"/>
  <c r="C354" i="46"/>
  <c r="F355" i="46"/>
  <c r="B355" i="46"/>
  <c r="C355" i="46"/>
  <c r="F356" i="46"/>
  <c r="B356" i="46"/>
  <c r="C356" i="46"/>
  <c r="F357" i="46"/>
  <c r="B357" i="46"/>
  <c r="C357" i="46"/>
  <c r="F358" i="46"/>
  <c r="B358" i="46"/>
  <c r="C358" i="46"/>
  <c r="F359" i="46"/>
  <c r="B359" i="46"/>
  <c r="C359" i="46"/>
  <c r="F360" i="46"/>
  <c r="B360" i="46"/>
  <c r="C360" i="46"/>
  <c r="F361" i="46"/>
  <c r="B361" i="46"/>
  <c r="C361" i="46"/>
  <c r="F362" i="46"/>
  <c r="B362" i="46"/>
  <c r="C362" i="46"/>
  <c r="F363" i="46"/>
  <c r="B363" i="46"/>
  <c r="C363" i="46"/>
  <c r="F364" i="46"/>
  <c r="B364" i="46"/>
  <c r="C364" i="46"/>
  <c r="F365" i="46"/>
  <c r="B365" i="46"/>
  <c r="C365" i="46"/>
  <c r="F366" i="46"/>
  <c r="B366" i="46"/>
  <c r="C366" i="46"/>
  <c r="F367" i="46"/>
  <c r="B367" i="46"/>
  <c r="C367" i="46"/>
  <c r="F368" i="46"/>
  <c r="B368" i="46"/>
  <c r="C368" i="46"/>
  <c r="F369" i="46"/>
  <c r="B369" i="46"/>
  <c r="C369" i="46"/>
  <c r="F370" i="46"/>
  <c r="B370" i="46"/>
  <c r="C370" i="46"/>
  <c r="F371" i="46"/>
  <c r="B371" i="46"/>
  <c r="C371" i="46"/>
  <c r="F372" i="46"/>
  <c r="B372" i="46"/>
  <c r="C372" i="46"/>
  <c r="F373" i="46"/>
  <c r="B373" i="46"/>
  <c r="C373" i="46"/>
  <c r="F374" i="46"/>
  <c r="B374" i="46"/>
  <c r="C374" i="46"/>
  <c r="F375" i="46"/>
  <c r="B375" i="46"/>
  <c r="C375" i="46"/>
  <c r="F376" i="46"/>
  <c r="B376" i="46"/>
  <c r="C376" i="46"/>
  <c r="F377" i="46"/>
  <c r="B377" i="46"/>
  <c r="C377" i="46"/>
  <c r="F378" i="46"/>
  <c r="B378" i="46"/>
  <c r="C378" i="46"/>
  <c r="F379" i="46"/>
  <c r="B379" i="46"/>
  <c r="C379" i="46"/>
  <c r="F380" i="46"/>
  <c r="B380" i="46"/>
  <c r="C380" i="46"/>
  <c r="F381" i="46"/>
  <c r="B381" i="46"/>
  <c r="C381" i="46"/>
  <c r="F382" i="46"/>
  <c r="B382" i="46"/>
  <c r="C382" i="46"/>
  <c r="F383" i="46"/>
  <c r="B383" i="46"/>
  <c r="C383" i="46"/>
  <c r="F384" i="46"/>
  <c r="B384" i="46"/>
  <c r="C384" i="46"/>
  <c r="F385" i="46"/>
  <c r="B385" i="46"/>
  <c r="C385" i="46"/>
  <c r="F386" i="46"/>
  <c r="B386" i="46"/>
  <c r="C386" i="46"/>
  <c r="F387" i="46"/>
  <c r="B387" i="46"/>
  <c r="C387" i="46"/>
  <c r="F388" i="46"/>
  <c r="B388" i="46"/>
  <c r="C388" i="46"/>
  <c r="F389" i="46"/>
  <c r="B389" i="46"/>
  <c r="C389" i="46"/>
  <c r="F390" i="46"/>
  <c r="B390" i="46"/>
  <c r="C390" i="46"/>
  <c r="F391" i="46"/>
  <c r="B391" i="46"/>
  <c r="C391" i="46"/>
  <c r="F392" i="46"/>
  <c r="B392" i="46"/>
  <c r="C392" i="46"/>
  <c r="F393" i="46"/>
  <c r="B393" i="46"/>
  <c r="C393" i="46"/>
  <c r="F394" i="46"/>
  <c r="B394" i="46"/>
  <c r="C394" i="46"/>
  <c r="F395" i="46"/>
  <c r="B395" i="46"/>
  <c r="C395" i="46"/>
  <c r="F396" i="46"/>
  <c r="B396" i="46"/>
  <c r="C396" i="46"/>
  <c r="F397" i="46"/>
  <c r="B397" i="46"/>
  <c r="C397" i="46"/>
  <c r="F398" i="46"/>
  <c r="B398" i="46"/>
  <c r="C398" i="46"/>
  <c r="F399" i="46"/>
  <c r="B399" i="46"/>
  <c r="C399" i="46"/>
  <c r="F400" i="46"/>
  <c r="B400" i="46"/>
  <c r="C400" i="46"/>
  <c r="F401" i="46"/>
  <c r="B401" i="46"/>
  <c r="C401" i="46"/>
  <c r="F402" i="46"/>
  <c r="B402" i="46"/>
  <c r="C402" i="46"/>
  <c r="F403" i="46"/>
  <c r="B403" i="46"/>
  <c r="C403" i="46"/>
  <c r="F404" i="46"/>
  <c r="B404" i="46"/>
  <c r="C404" i="46"/>
  <c r="F405" i="46"/>
  <c r="B405" i="46"/>
  <c r="C405" i="46"/>
  <c r="F406" i="46"/>
  <c r="B406" i="46"/>
  <c r="C406" i="46"/>
  <c r="F407" i="46"/>
  <c r="B407" i="46"/>
  <c r="C407" i="46"/>
  <c r="F408" i="46"/>
  <c r="B408" i="46"/>
  <c r="C408" i="46"/>
  <c r="F409" i="46"/>
  <c r="B409" i="46"/>
  <c r="C409" i="46"/>
  <c r="F410" i="46"/>
  <c r="B410" i="46"/>
  <c r="C410" i="46"/>
  <c r="F411" i="46"/>
  <c r="B411" i="46"/>
  <c r="C411" i="46"/>
  <c r="F412" i="46"/>
  <c r="B412" i="46"/>
  <c r="C412" i="46"/>
  <c r="F413" i="46"/>
  <c r="B413" i="46"/>
  <c r="C413" i="46"/>
  <c r="F414" i="46"/>
  <c r="B414" i="46"/>
  <c r="C414" i="46"/>
  <c r="F415" i="46"/>
  <c r="B415" i="46"/>
  <c r="C415" i="46"/>
  <c r="F416" i="46"/>
  <c r="B416" i="46"/>
  <c r="C416" i="46"/>
  <c r="F417" i="46"/>
  <c r="B417" i="46"/>
  <c r="C417" i="46"/>
  <c r="F418" i="46"/>
  <c r="B418" i="46"/>
  <c r="C418" i="46"/>
  <c r="F419" i="46"/>
  <c r="B419" i="46"/>
  <c r="C419" i="46"/>
  <c r="F420" i="46"/>
  <c r="B420" i="46"/>
  <c r="C420" i="46"/>
  <c r="F421" i="46"/>
  <c r="B421" i="46"/>
  <c r="C421" i="46"/>
  <c r="F422" i="46"/>
  <c r="B422" i="46"/>
  <c r="C422" i="46"/>
  <c r="F423" i="46"/>
  <c r="B423" i="46"/>
  <c r="C423" i="46"/>
  <c r="F424" i="46"/>
  <c r="B424" i="46"/>
  <c r="C424" i="46"/>
  <c r="F425" i="46"/>
  <c r="B425" i="46"/>
  <c r="C425" i="46"/>
  <c r="F426" i="46"/>
  <c r="B426" i="46"/>
  <c r="C426" i="46"/>
  <c r="F427" i="46"/>
  <c r="B427" i="46"/>
  <c r="C427" i="46"/>
  <c r="F428" i="46"/>
  <c r="B428" i="46"/>
  <c r="C428" i="46"/>
  <c r="F429" i="46"/>
  <c r="B429" i="46"/>
  <c r="C429" i="46"/>
  <c r="F430" i="46"/>
  <c r="B430" i="46"/>
  <c r="C430" i="46"/>
  <c r="F431" i="46"/>
  <c r="B431" i="46"/>
  <c r="C431" i="46"/>
  <c r="F432" i="46"/>
  <c r="B432" i="46"/>
  <c r="C432" i="46"/>
  <c r="F433" i="46"/>
  <c r="B433" i="46"/>
  <c r="C433" i="46"/>
  <c r="F434" i="46"/>
  <c r="B434" i="46"/>
  <c r="C434" i="46"/>
  <c r="F435" i="46"/>
  <c r="B435" i="46"/>
  <c r="C435" i="46"/>
  <c r="F436" i="46"/>
  <c r="B436" i="46"/>
  <c r="C436" i="46"/>
  <c r="F437" i="46"/>
  <c r="B437" i="46"/>
  <c r="C437" i="46"/>
  <c r="F438" i="46"/>
  <c r="B438" i="46"/>
  <c r="C438" i="46"/>
  <c r="F439" i="46"/>
  <c r="B439" i="46"/>
  <c r="C439" i="46"/>
  <c r="F440" i="46"/>
  <c r="B440" i="46"/>
  <c r="C440" i="46"/>
  <c r="F441" i="46"/>
  <c r="B441" i="46"/>
  <c r="C441" i="46"/>
  <c r="F442" i="46"/>
  <c r="B442" i="46"/>
  <c r="C442" i="46"/>
  <c r="F443" i="46"/>
  <c r="B443" i="46"/>
  <c r="C443" i="46"/>
  <c r="F444" i="46"/>
  <c r="B444" i="46"/>
  <c r="C444" i="46"/>
  <c r="F445" i="46"/>
  <c r="B445" i="46"/>
  <c r="C445" i="46"/>
  <c r="F446" i="46"/>
  <c r="B446" i="46"/>
  <c r="C446" i="46"/>
  <c r="F447" i="46"/>
  <c r="B447" i="46"/>
  <c r="C447" i="46"/>
  <c r="F448" i="46"/>
  <c r="B448" i="46"/>
  <c r="C448" i="46"/>
  <c r="F449" i="46"/>
  <c r="B449" i="46"/>
  <c r="C449" i="46"/>
  <c r="F450" i="46"/>
  <c r="B450" i="46"/>
  <c r="C450" i="46"/>
  <c r="F451" i="46"/>
  <c r="B451" i="46"/>
  <c r="C451" i="46"/>
  <c r="F452" i="46"/>
  <c r="B452" i="46"/>
  <c r="C452" i="46"/>
  <c r="F453" i="46"/>
  <c r="B453" i="46"/>
  <c r="C453" i="46"/>
  <c r="F454" i="46"/>
  <c r="B454" i="46"/>
  <c r="C454" i="46"/>
  <c r="F455" i="46"/>
  <c r="B455" i="46"/>
  <c r="C455" i="46"/>
  <c r="F456" i="46"/>
  <c r="B456" i="46"/>
  <c r="C456" i="46"/>
  <c r="F457" i="46"/>
  <c r="B457" i="46"/>
  <c r="C457" i="46"/>
  <c r="F458" i="46"/>
  <c r="B458" i="46"/>
  <c r="C458" i="46"/>
  <c r="F459" i="46"/>
  <c r="B459" i="46"/>
  <c r="C459" i="46"/>
  <c r="F460" i="46"/>
  <c r="B460" i="46"/>
  <c r="C460" i="46"/>
  <c r="F461" i="46"/>
  <c r="B461" i="46"/>
  <c r="C461" i="46"/>
  <c r="F462" i="46"/>
  <c r="B462" i="46"/>
  <c r="C462" i="46"/>
  <c r="F463" i="46"/>
  <c r="B463" i="46"/>
  <c r="C463" i="46"/>
  <c r="F464" i="46"/>
  <c r="B464" i="46"/>
  <c r="C464" i="46"/>
  <c r="F465" i="46"/>
  <c r="B465" i="46"/>
  <c r="C465" i="46"/>
  <c r="F466" i="46"/>
  <c r="B466" i="46"/>
  <c r="C466" i="46"/>
  <c r="F467" i="46"/>
  <c r="B467" i="46"/>
  <c r="C467" i="46"/>
  <c r="F468" i="46"/>
  <c r="B468" i="46"/>
  <c r="C468" i="46"/>
  <c r="F469" i="46"/>
  <c r="B469" i="46"/>
  <c r="C469" i="46"/>
  <c r="F470" i="46"/>
  <c r="B470" i="46"/>
  <c r="C470" i="46"/>
  <c r="F471" i="46"/>
  <c r="B471" i="46"/>
  <c r="C471" i="46"/>
  <c r="F472" i="46"/>
  <c r="B472" i="46"/>
  <c r="C472" i="46"/>
  <c r="F473" i="46"/>
  <c r="B473" i="46"/>
  <c r="C473" i="46"/>
  <c r="F474" i="46"/>
  <c r="B474" i="46"/>
  <c r="C474" i="46"/>
  <c r="F475" i="46"/>
  <c r="B475" i="46"/>
  <c r="C475" i="46"/>
  <c r="F476" i="46"/>
  <c r="B476" i="46"/>
  <c r="C476" i="46"/>
  <c r="F477" i="46"/>
  <c r="B477" i="46"/>
  <c r="C477" i="46"/>
  <c r="F478" i="46"/>
  <c r="B478" i="46"/>
  <c r="C478" i="46"/>
  <c r="F479" i="46"/>
  <c r="B479" i="46"/>
  <c r="C479" i="46"/>
  <c r="F480" i="46"/>
  <c r="B480" i="46"/>
  <c r="C480" i="46"/>
  <c r="F481" i="46"/>
  <c r="B481" i="46"/>
  <c r="C481" i="46"/>
  <c r="F482" i="46"/>
  <c r="B482" i="46"/>
  <c r="C482" i="46"/>
  <c r="F483" i="46"/>
  <c r="B483" i="46"/>
  <c r="C483" i="46"/>
  <c r="F484" i="46"/>
  <c r="B484" i="46"/>
  <c r="C484" i="46"/>
  <c r="F485" i="46"/>
  <c r="B485" i="46"/>
  <c r="C485" i="46"/>
  <c r="F486" i="46"/>
  <c r="B486" i="46"/>
  <c r="C486" i="46"/>
  <c r="F487" i="46"/>
  <c r="B487" i="46"/>
  <c r="C487" i="46"/>
  <c r="F488" i="46"/>
  <c r="B488" i="46"/>
  <c r="C488" i="46"/>
  <c r="F489" i="46"/>
  <c r="B489" i="46"/>
  <c r="C489" i="46"/>
  <c r="F490" i="46"/>
  <c r="B490" i="46"/>
  <c r="C490" i="46"/>
  <c r="F491" i="46"/>
  <c r="B491" i="46"/>
  <c r="C491" i="46"/>
  <c r="F492" i="46"/>
  <c r="B492" i="46"/>
  <c r="C492" i="46"/>
  <c r="F493" i="46"/>
  <c r="B493" i="46"/>
  <c r="C493" i="46"/>
  <c r="F494" i="46"/>
  <c r="B494" i="46"/>
  <c r="C494" i="46"/>
  <c r="F495" i="46"/>
  <c r="B495" i="46"/>
  <c r="C495" i="46"/>
  <c r="F496" i="46"/>
  <c r="B496" i="46"/>
  <c r="C496" i="46"/>
  <c r="F497" i="46"/>
  <c r="B497" i="46"/>
  <c r="C497" i="46"/>
  <c r="F498" i="46"/>
  <c r="B498" i="46"/>
  <c r="C498" i="46"/>
  <c r="F499" i="46"/>
  <c r="B499" i="46"/>
  <c r="C499" i="46"/>
  <c r="F500" i="46"/>
  <c r="B500" i="46"/>
  <c r="C500" i="46"/>
  <c r="F501" i="46"/>
  <c r="B501" i="46"/>
  <c r="C501" i="46"/>
  <c r="F502" i="46"/>
  <c r="B502" i="46"/>
  <c r="C502" i="46"/>
  <c r="F503" i="46"/>
  <c r="B503" i="46"/>
  <c r="C503" i="46"/>
  <c r="F504" i="46"/>
  <c r="B504" i="46"/>
  <c r="C504" i="46"/>
  <c r="F505" i="46"/>
  <c r="B505" i="46"/>
  <c r="C505" i="46"/>
  <c r="F506" i="46"/>
  <c r="B506" i="46"/>
  <c r="C506" i="46"/>
  <c r="F507" i="46"/>
  <c r="B507" i="46"/>
  <c r="C507" i="46"/>
  <c r="F508" i="46"/>
  <c r="B508" i="46"/>
  <c r="C508" i="46"/>
  <c r="F509" i="46"/>
  <c r="B509" i="46"/>
  <c r="C509" i="46"/>
  <c r="F510" i="46"/>
  <c r="B510" i="46"/>
  <c r="C510" i="46"/>
  <c r="F511" i="46"/>
  <c r="B511" i="46"/>
  <c r="C511" i="46"/>
  <c r="F512" i="46"/>
  <c r="B512" i="46"/>
  <c r="C512" i="46"/>
  <c r="F513" i="46"/>
  <c r="B513" i="46"/>
  <c r="C513" i="46"/>
  <c r="F514" i="46"/>
  <c r="B514" i="46"/>
  <c r="C514" i="46"/>
  <c r="F515" i="46"/>
  <c r="B515" i="46"/>
  <c r="C515" i="46"/>
  <c r="F516" i="46"/>
  <c r="B516" i="46"/>
  <c r="C516" i="46"/>
  <c r="F517" i="46"/>
  <c r="B517" i="46"/>
  <c r="C517" i="46"/>
  <c r="F518" i="46"/>
  <c r="B518" i="46"/>
  <c r="C518" i="46"/>
  <c r="F519" i="46"/>
  <c r="B519" i="46"/>
  <c r="C519" i="46"/>
  <c r="F520" i="46"/>
  <c r="B520" i="46"/>
  <c r="C520" i="46"/>
  <c r="F521" i="46"/>
  <c r="B521" i="46"/>
  <c r="C521" i="46"/>
  <c r="F522" i="46"/>
  <c r="B522" i="46"/>
  <c r="C522" i="46"/>
  <c r="F523" i="46"/>
  <c r="B523" i="46"/>
  <c r="C523" i="46"/>
  <c r="F524" i="46"/>
  <c r="B524" i="46"/>
  <c r="C524" i="46"/>
  <c r="F525" i="46"/>
  <c r="B525" i="46"/>
  <c r="C525" i="46"/>
  <c r="F526" i="46"/>
  <c r="B526" i="46"/>
  <c r="C526" i="46"/>
  <c r="F527" i="46"/>
  <c r="B527" i="46"/>
  <c r="C527" i="46"/>
  <c r="F528" i="46"/>
  <c r="B528" i="46"/>
  <c r="C528" i="46"/>
  <c r="F529" i="46"/>
  <c r="B529" i="46"/>
  <c r="C529" i="46"/>
  <c r="F530" i="46"/>
  <c r="B530" i="46"/>
  <c r="C530" i="46"/>
  <c r="F531" i="46"/>
  <c r="B531" i="46"/>
  <c r="C531" i="46"/>
  <c r="F532" i="46"/>
  <c r="B532" i="46"/>
  <c r="C532" i="46"/>
  <c r="F533" i="46"/>
  <c r="B533" i="46"/>
  <c r="C533" i="46"/>
  <c r="F534" i="46"/>
  <c r="B534" i="46"/>
  <c r="C534" i="46"/>
  <c r="F535" i="46"/>
  <c r="B535" i="46"/>
  <c r="C535" i="46"/>
  <c r="F536" i="46"/>
  <c r="B536" i="46"/>
  <c r="C536" i="46"/>
  <c r="F537" i="46"/>
  <c r="B537" i="46"/>
  <c r="C537" i="46"/>
  <c r="F538" i="46"/>
  <c r="B538" i="46"/>
  <c r="C538" i="46"/>
  <c r="F539" i="46"/>
  <c r="B539" i="46"/>
  <c r="C539" i="46"/>
  <c r="F540" i="46"/>
  <c r="B540" i="46"/>
  <c r="C540" i="46"/>
  <c r="F541" i="46"/>
  <c r="B541" i="46"/>
  <c r="C541" i="46"/>
  <c r="F542" i="46"/>
  <c r="B542" i="46"/>
  <c r="C542" i="46"/>
  <c r="F543" i="46"/>
  <c r="B543" i="46"/>
  <c r="C543" i="46"/>
  <c r="F544" i="46"/>
  <c r="B544" i="46"/>
  <c r="C544" i="46"/>
  <c r="F545" i="46"/>
  <c r="B545" i="46"/>
  <c r="C545" i="46"/>
  <c r="F546" i="46"/>
  <c r="B546" i="46"/>
  <c r="C546" i="46"/>
  <c r="F547" i="46"/>
  <c r="B547" i="46"/>
  <c r="C547" i="46"/>
  <c r="F548" i="46"/>
  <c r="B548" i="46"/>
  <c r="C548" i="46"/>
  <c r="F549" i="46"/>
  <c r="B549" i="46"/>
  <c r="C549" i="46"/>
  <c r="F550" i="46"/>
  <c r="B550" i="46"/>
  <c r="C550" i="46"/>
  <c r="F551" i="46"/>
  <c r="B551" i="46"/>
  <c r="C551" i="46"/>
  <c r="F552" i="46"/>
  <c r="B552" i="46"/>
  <c r="C552" i="46"/>
  <c r="F553" i="46"/>
  <c r="B553" i="46"/>
  <c r="C553" i="46"/>
  <c r="F554" i="46"/>
  <c r="B554" i="46"/>
  <c r="C554" i="46"/>
  <c r="F555" i="46"/>
  <c r="B555" i="46"/>
  <c r="C555" i="46"/>
  <c r="F556" i="46"/>
  <c r="B556" i="46"/>
  <c r="C556" i="46"/>
  <c r="F557" i="46"/>
  <c r="B557" i="46"/>
  <c r="C557" i="46"/>
  <c r="F558" i="46"/>
  <c r="B558" i="46"/>
  <c r="C558" i="46"/>
  <c r="F559" i="46"/>
  <c r="B559" i="46"/>
  <c r="C559" i="46"/>
  <c r="F560" i="46"/>
  <c r="B560" i="46"/>
  <c r="C560" i="46"/>
  <c r="F561" i="46"/>
  <c r="B561" i="46"/>
  <c r="C561" i="46"/>
  <c r="F562" i="46"/>
  <c r="B562" i="46"/>
  <c r="C562" i="46"/>
  <c r="F563" i="46"/>
  <c r="B563" i="46"/>
  <c r="C563" i="46"/>
  <c r="F564" i="46"/>
  <c r="B564" i="46"/>
  <c r="C564" i="46"/>
  <c r="F565" i="46"/>
  <c r="B565" i="46"/>
  <c r="C565" i="46"/>
  <c r="F566" i="46"/>
  <c r="B566" i="46"/>
  <c r="C566" i="46"/>
  <c r="F567" i="46"/>
  <c r="B567" i="46"/>
  <c r="C567" i="46"/>
  <c r="F568" i="46"/>
  <c r="B568" i="46"/>
  <c r="C568" i="46"/>
  <c r="F569" i="46"/>
  <c r="B569" i="46"/>
  <c r="C569" i="46"/>
  <c r="F570" i="46"/>
  <c r="B570" i="46"/>
  <c r="C570" i="46"/>
  <c r="F571" i="46"/>
  <c r="B571" i="46"/>
  <c r="C571" i="46"/>
  <c r="F572" i="46"/>
  <c r="B572" i="46"/>
  <c r="C572" i="46"/>
  <c r="F573" i="46"/>
  <c r="B573" i="46"/>
  <c r="C573" i="46"/>
  <c r="F574" i="46"/>
  <c r="B574" i="46"/>
  <c r="C574" i="46"/>
  <c r="F575" i="46"/>
  <c r="B575" i="46"/>
  <c r="C575" i="46"/>
  <c r="F576" i="46"/>
  <c r="B576" i="46"/>
  <c r="C576" i="46"/>
  <c r="F577" i="46"/>
  <c r="B577" i="46"/>
  <c r="C577" i="46"/>
  <c r="F578" i="46"/>
  <c r="B578" i="46"/>
  <c r="C578" i="46"/>
  <c r="F579" i="46"/>
  <c r="B579" i="46"/>
  <c r="C579" i="46"/>
  <c r="F580" i="46"/>
  <c r="B580" i="46"/>
  <c r="C580" i="46"/>
  <c r="F581" i="46"/>
  <c r="B581" i="46"/>
  <c r="C581" i="46"/>
  <c r="F582" i="46"/>
  <c r="B582" i="46"/>
  <c r="C582" i="46"/>
  <c r="F583" i="46"/>
  <c r="B583" i="46"/>
  <c r="C583" i="46"/>
  <c r="F584" i="46"/>
  <c r="B584" i="46"/>
  <c r="C584" i="46"/>
  <c r="F585" i="46"/>
  <c r="B585" i="46"/>
  <c r="C585" i="46"/>
  <c r="F586" i="46"/>
  <c r="B586" i="46"/>
  <c r="C586" i="46"/>
  <c r="F587" i="46"/>
  <c r="B587" i="46"/>
  <c r="C587" i="46"/>
  <c r="F588" i="46"/>
  <c r="B588" i="46"/>
  <c r="C588" i="46"/>
  <c r="F589" i="46"/>
  <c r="B589" i="46"/>
  <c r="C589" i="46"/>
  <c r="F590" i="46"/>
  <c r="B590" i="46"/>
  <c r="C590" i="46"/>
  <c r="F591" i="46"/>
  <c r="B591" i="46"/>
  <c r="C591" i="46"/>
  <c r="F592" i="46"/>
  <c r="B592" i="46"/>
  <c r="C592" i="46"/>
  <c r="F593" i="46"/>
  <c r="B593" i="46"/>
  <c r="C593" i="46"/>
  <c r="F594" i="46"/>
  <c r="B594" i="46"/>
  <c r="C594" i="46"/>
  <c r="F595" i="46"/>
  <c r="B595" i="46"/>
  <c r="C595" i="46"/>
  <c r="F596" i="46"/>
  <c r="B596" i="46"/>
  <c r="C596" i="46"/>
  <c r="F597" i="46"/>
  <c r="B597" i="46"/>
  <c r="C597" i="46"/>
  <c r="F598" i="46"/>
  <c r="B598" i="46"/>
  <c r="C598" i="46"/>
  <c r="F599" i="46"/>
  <c r="B599" i="46"/>
  <c r="C599" i="46"/>
  <c r="F600" i="46"/>
  <c r="B600" i="46"/>
  <c r="C600" i="46"/>
  <c r="F601" i="46"/>
  <c r="B601" i="46"/>
  <c r="C601" i="46"/>
  <c r="F602" i="46"/>
  <c r="B602" i="46"/>
  <c r="C602" i="46"/>
  <c r="F603" i="46"/>
  <c r="B603" i="46"/>
  <c r="C603" i="46"/>
  <c r="F604" i="46"/>
  <c r="B604" i="46"/>
  <c r="C604" i="46"/>
  <c r="F605" i="46"/>
  <c r="B605" i="46"/>
  <c r="C605" i="46"/>
  <c r="F606" i="46"/>
  <c r="B606" i="46"/>
  <c r="C606" i="46"/>
  <c r="F607" i="46"/>
  <c r="B607" i="46"/>
  <c r="C607" i="46"/>
  <c r="F608" i="46"/>
  <c r="B608" i="46"/>
  <c r="C608" i="46"/>
  <c r="F609" i="46"/>
  <c r="B609" i="46"/>
  <c r="C609" i="46"/>
  <c r="F610" i="46"/>
  <c r="B610" i="46"/>
  <c r="C610" i="46"/>
  <c r="F611" i="46"/>
  <c r="B611" i="46"/>
  <c r="C611" i="46"/>
  <c r="F612" i="46"/>
  <c r="B612" i="46"/>
  <c r="C612" i="46"/>
  <c r="F613" i="46"/>
  <c r="B613" i="46"/>
  <c r="C613" i="46"/>
  <c r="F614" i="46"/>
  <c r="B614" i="46"/>
  <c r="C614" i="46"/>
  <c r="F615" i="46"/>
  <c r="B615" i="46"/>
  <c r="C615" i="46"/>
  <c r="F616" i="46"/>
  <c r="B616" i="46"/>
  <c r="C616" i="46"/>
  <c r="F617" i="46"/>
  <c r="B617" i="46"/>
  <c r="C617" i="46"/>
  <c r="F618" i="46"/>
  <c r="B618" i="46"/>
  <c r="C618" i="46"/>
  <c r="F619" i="46"/>
  <c r="B619" i="46"/>
  <c r="C619" i="46"/>
  <c r="F620" i="46"/>
  <c r="B620" i="46"/>
  <c r="C620" i="46"/>
  <c r="F621" i="46"/>
  <c r="B621" i="46"/>
  <c r="C621" i="46"/>
  <c r="F622" i="46"/>
  <c r="B622" i="46"/>
  <c r="C622" i="46"/>
  <c r="F623" i="46"/>
  <c r="B623" i="46"/>
  <c r="C623" i="46"/>
  <c r="F624" i="46"/>
  <c r="B624" i="46"/>
  <c r="C624" i="46"/>
  <c r="F625" i="46"/>
  <c r="B625" i="46"/>
  <c r="C625" i="46"/>
  <c r="F626" i="46"/>
  <c r="B626" i="46"/>
  <c r="C626" i="46"/>
  <c r="F627" i="46"/>
  <c r="B627" i="46"/>
  <c r="C627" i="46"/>
  <c r="F628" i="46"/>
  <c r="B628" i="46"/>
  <c r="C628" i="46"/>
  <c r="F629" i="46"/>
  <c r="B629" i="46"/>
  <c r="C629" i="46"/>
  <c r="F630" i="46"/>
  <c r="B630" i="46"/>
  <c r="C630" i="46"/>
  <c r="F631" i="46"/>
  <c r="B631" i="46"/>
  <c r="C631" i="46"/>
  <c r="F632" i="46"/>
  <c r="B632" i="46"/>
  <c r="C632" i="46"/>
  <c r="F633" i="46"/>
  <c r="B633" i="46"/>
  <c r="C633" i="46"/>
  <c r="F634" i="46"/>
  <c r="B634" i="46"/>
  <c r="C634" i="46"/>
  <c r="F635" i="46"/>
  <c r="B635" i="46"/>
  <c r="C635" i="46"/>
  <c r="F636" i="46"/>
  <c r="B636" i="46"/>
  <c r="C636" i="46"/>
  <c r="F637" i="46"/>
  <c r="B637" i="46"/>
  <c r="C637" i="46"/>
  <c r="F638" i="46"/>
  <c r="B638" i="46"/>
  <c r="C638" i="46"/>
  <c r="F639" i="46"/>
  <c r="B639" i="46"/>
  <c r="C639" i="46"/>
  <c r="F640" i="46"/>
  <c r="B640" i="46"/>
  <c r="C640" i="46"/>
  <c r="F641" i="46"/>
  <c r="B641" i="46"/>
  <c r="C641" i="46"/>
  <c r="F642" i="46"/>
  <c r="B642" i="46"/>
  <c r="C642" i="46"/>
  <c r="F643" i="46"/>
  <c r="B643" i="46"/>
  <c r="C643" i="46"/>
  <c r="F644" i="46"/>
  <c r="B644" i="46"/>
  <c r="C644" i="46"/>
  <c r="F645" i="46"/>
  <c r="B645" i="46"/>
  <c r="C645" i="46"/>
  <c r="F646" i="46"/>
  <c r="B646" i="46"/>
  <c r="C646" i="46"/>
  <c r="F647" i="46"/>
  <c r="B647" i="46"/>
  <c r="C647" i="46"/>
  <c r="F648" i="46"/>
  <c r="B648" i="46"/>
  <c r="C648" i="46"/>
  <c r="F649" i="46"/>
  <c r="B649" i="46"/>
  <c r="C649" i="46"/>
  <c r="F650" i="46"/>
  <c r="B650" i="46"/>
  <c r="C650" i="46"/>
  <c r="F651" i="46"/>
  <c r="B651" i="46"/>
  <c r="C651" i="46"/>
  <c r="F652" i="46"/>
  <c r="B652" i="46"/>
  <c r="C652" i="46"/>
  <c r="F653" i="46"/>
  <c r="B653" i="46"/>
  <c r="C653" i="46"/>
  <c r="F654" i="46"/>
  <c r="B654" i="46"/>
  <c r="C654" i="46"/>
  <c r="F655" i="46"/>
  <c r="B655" i="46"/>
  <c r="C655" i="46"/>
  <c r="F656" i="46"/>
  <c r="B656" i="46"/>
  <c r="C656" i="46"/>
  <c r="F657" i="46"/>
  <c r="B657" i="46"/>
  <c r="C657" i="46"/>
  <c r="F658" i="46"/>
  <c r="B658" i="46"/>
  <c r="C658" i="46"/>
  <c r="F659" i="46"/>
  <c r="B659" i="46"/>
  <c r="C659" i="46"/>
  <c r="F660" i="46"/>
  <c r="B660" i="46"/>
  <c r="C660" i="46"/>
  <c r="F661" i="46"/>
  <c r="B661" i="46"/>
  <c r="C661" i="46"/>
  <c r="F662" i="46"/>
  <c r="B662" i="46"/>
  <c r="C662" i="46"/>
  <c r="F663" i="46"/>
  <c r="B663" i="46"/>
  <c r="C663" i="46"/>
  <c r="F664" i="46"/>
  <c r="B664" i="46"/>
  <c r="C664" i="46"/>
  <c r="F665" i="46"/>
  <c r="B665" i="46"/>
  <c r="C665" i="46"/>
  <c r="F666" i="46"/>
  <c r="B666" i="46"/>
  <c r="C666" i="46"/>
  <c r="F667" i="46"/>
  <c r="B667" i="46"/>
  <c r="C667" i="46"/>
  <c r="F668" i="46"/>
  <c r="B668" i="46"/>
  <c r="C668" i="46"/>
  <c r="F669" i="46"/>
  <c r="B669" i="46"/>
  <c r="C669" i="46"/>
  <c r="F670" i="46"/>
  <c r="B670" i="46"/>
  <c r="C670" i="46"/>
  <c r="F671" i="46"/>
  <c r="B671" i="46"/>
  <c r="C671" i="46"/>
  <c r="F672" i="46"/>
  <c r="B672" i="46"/>
  <c r="C672" i="46"/>
  <c r="F673" i="46"/>
  <c r="B673" i="46"/>
  <c r="C673" i="46"/>
  <c r="F674" i="46"/>
  <c r="B674" i="46"/>
  <c r="C674" i="46"/>
  <c r="F675" i="46"/>
  <c r="B675" i="46"/>
  <c r="C675" i="46"/>
  <c r="F676" i="46"/>
  <c r="B676" i="46"/>
  <c r="C676" i="46"/>
  <c r="F677" i="46"/>
  <c r="B677" i="46"/>
  <c r="C677" i="46"/>
  <c r="F678" i="46"/>
  <c r="B678" i="46"/>
  <c r="C678" i="46"/>
  <c r="F679" i="46"/>
  <c r="B679" i="46"/>
  <c r="C679" i="46"/>
  <c r="F680" i="46"/>
  <c r="B680" i="46"/>
  <c r="C680" i="46"/>
  <c r="F681" i="46"/>
  <c r="B681" i="46"/>
  <c r="C681" i="46"/>
  <c r="F682" i="46"/>
  <c r="B682" i="46"/>
  <c r="C682" i="46"/>
  <c r="F683" i="46"/>
  <c r="B683" i="46"/>
  <c r="C683" i="46"/>
  <c r="F684" i="46"/>
  <c r="B684" i="46"/>
  <c r="C684" i="46"/>
  <c r="F685" i="46"/>
  <c r="B685" i="46"/>
  <c r="C685" i="46"/>
  <c r="F686" i="46"/>
  <c r="B686" i="46"/>
  <c r="C686" i="46"/>
  <c r="F687" i="46"/>
  <c r="B687" i="46"/>
  <c r="C687" i="46"/>
  <c r="F688" i="46"/>
  <c r="B688" i="46"/>
  <c r="C688" i="46"/>
  <c r="F689" i="46"/>
  <c r="B689" i="46"/>
  <c r="C689" i="46"/>
  <c r="F690" i="46"/>
  <c r="B690" i="46"/>
  <c r="C690" i="46"/>
  <c r="F691" i="46"/>
  <c r="B691" i="46"/>
  <c r="C691" i="46"/>
  <c r="F692" i="46"/>
  <c r="B692" i="46"/>
  <c r="C692" i="46"/>
  <c r="F693" i="46"/>
  <c r="B693" i="46"/>
  <c r="C693" i="46"/>
  <c r="F694" i="46"/>
  <c r="B694" i="46"/>
  <c r="C694" i="46"/>
  <c r="F695" i="46"/>
  <c r="B695" i="46"/>
  <c r="C695" i="46"/>
  <c r="F696" i="46"/>
  <c r="B696" i="46"/>
  <c r="C696" i="46"/>
  <c r="F697" i="46"/>
  <c r="B697" i="46"/>
  <c r="C697" i="46"/>
  <c r="F698" i="46"/>
  <c r="B698" i="46"/>
  <c r="C698" i="46"/>
  <c r="F699" i="46"/>
  <c r="B699" i="46"/>
  <c r="C699" i="46"/>
  <c r="F700" i="46"/>
  <c r="B700" i="46"/>
  <c r="C700" i="46"/>
  <c r="F701" i="46"/>
  <c r="B701" i="46"/>
  <c r="C701" i="46"/>
  <c r="F702" i="46"/>
  <c r="B702" i="46"/>
  <c r="C702" i="46"/>
  <c r="F703" i="46"/>
  <c r="B703" i="46"/>
  <c r="C703" i="46"/>
  <c r="F704" i="46"/>
  <c r="B704" i="46"/>
  <c r="C704" i="46"/>
  <c r="F705" i="46"/>
  <c r="B705" i="46"/>
  <c r="C705" i="46"/>
  <c r="F706" i="46"/>
  <c r="B706" i="46"/>
  <c r="C706" i="46"/>
  <c r="F707" i="46"/>
  <c r="B707" i="46"/>
  <c r="C707" i="46"/>
  <c r="F708" i="46"/>
  <c r="B708" i="46"/>
  <c r="C708" i="46"/>
  <c r="F709" i="46"/>
  <c r="B709" i="46"/>
  <c r="C709" i="46"/>
  <c r="F710" i="46"/>
  <c r="B710" i="46"/>
  <c r="C710" i="46"/>
  <c r="F711" i="46"/>
  <c r="B711" i="46"/>
  <c r="C711" i="46"/>
  <c r="F712" i="46"/>
  <c r="B712" i="46"/>
  <c r="C712" i="46"/>
  <c r="F713" i="46"/>
  <c r="B713" i="46"/>
  <c r="C713" i="46"/>
  <c r="F714" i="46"/>
  <c r="B714" i="46"/>
  <c r="C714" i="46"/>
  <c r="F715" i="46"/>
  <c r="B715" i="46"/>
  <c r="C715" i="46"/>
  <c r="F716" i="46"/>
  <c r="B716" i="46"/>
  <c r="C716" i="46"/>
  <c r="F717" i="46"/>
  <c r="B717" i="46"/>
  <c r="C717" i="46"/>
  <c r="F718" i="46"/>
  <c r="B718" i="46"/>
  <c r="C718" i="46"/>
  <c r="F719" i="46"/>
  <c r="B719" i="46"/>
  <c r="C719" i="46"/>
  <c r="F720" i="46"/>
  <c r="B720" i="46"/>
  <c r="C720" i="46"/>
  <c r="F721" i="46"/>
  <c r="B721" i="46"/>
  <c r="C721" i="46"/>
  <c r="F722" i="46"/>
  <c r="B722" i="46"/>
  <c r="C722" i="46"/>
  <c r="F723" i="46"/>
  <c r="B723" i="46"/>
  <c r="C723" i="46"/>
  <c r="F724" i="46"/>
  <c r="B724" i="46"/>
  <c r="C724" i="46"/>
  <c r="F725" i="46"/>
  <c r="B725" i="46"/>
  <c r="C725" i="46"/>
  <c r="F726" i="46"/>
  <c r="B726" i="46"/>
  <c r="C726" i="46"/>
  <c r="F727" i="46"/>
  <c r="B727" i="46"/>
  <c r="C727" i="46"/>
  <c r="F728" i="46"/>
  <c r="B728" i="46"/>
  <c r="C728" i="46"/>
  <c r="F729" i="46"/>
  <c r="B729" i="46"/>
  <c r="C729" i="46"/>
  <c r="F730" i="46"/>
  <c r="B730" i="46"/>
  <c r="C730" i="46"/>
  <c r="F731" i="46"/>
  <c r="B731" i="46"/>
  <c r="C731" i="46"/>
  <c r="F732" i="46"/>
  <c r="B732" i="46"/>
  <c r="C732" i="46"/>
  <c r="F733" i="46"/>
  <c r="B733" i="46"/>
  <c r="C733" i="46"/>
  <c r="F734" i="46"/>
  <c r="B734" i="46"/>
  <c r="C734" i="46"/>
  <c r="F735" i="46"/>
  <c r="B735" i="46"/>
  <c r="C735" i="46"/>
  <c r="F736" i="46"/>
  <c r="B736" i="46"/>
  <c r="C736" i="46"/>
  <c r="F737" i="46"/>
  <c r="B737" i="46"/>
  <c r="C737" i="46"/>
  <c r="F738" i="46"/>
  <c r="B738" i="46"/>
  <c r="C738" i="46"/>
  <c r="F739" i="46"/>
  <c r="B739" i="46"/>
  <c r="C739" i="46"/>
  <c r="F740" i="46"/>
  <c r="B740" i="46"/>
  <c r="C740" i="46"/>
  <c r="F741" i="46"/>
  <c r="B741" i="46"/>
  <c r="C741" i="46"/>
  <c r="F742" i="46"/>
  <c r="B742" i="46"/>
  <c r="C742" i="46"/>
  <c r="F743" i="46"/>
  <c r="B743" i="46"/>
  <c r="C743" i="46"/>
  <c r="F744" i="46"/>
  <c r="B744" i="46"/>
  <c r="C744" i="46"/>
  <c r="F745" i="46"/>
  <c r="B745" i="46"/>
  <c r="C745" i="46"/>
  <c r="F746" i="46"/>
  <c r="B746" i="46"/>
  <c r="C746" i="46"/>
  <c r="F747" i="46"/>
  <c r="B747" i="46"/>
  <c r="C747" i="46"/>
  <c r="F748" i="46"/>
  <c r="B748" i="46"/>
  <c r="C748" i="46"/>
  <c r="F749" i="46"/>
  <c r="B749" i="46"/>
  <c r="C749" i="46"/>
  <c r="F750" i="46"/>
  <c r="B750" i="46"/>
  <c r="C750" i="46"/>
  <c r="F751" i="46"/>
  <c r="B751" i="46"/>
  <c r="C751" i="46"/>
  <c r="F752" i="46"/>
  <c r="B752" i="46"/>
  <c r="C752" i="46"/>
  <c r="F753" i="46"/>
  <c r="B753" i="46"/>
  <c r="C753" i="46"/>
  <c r="F754" i="46"/>
  <c r="B754" i="46"/>
  <c r="C754" i="46"/>
  <c r="F755" i="46"/>
  <c r="B755" i="46"/>
  <c r="C755" i="46"/>
  <c r="F756" i="46"/>
  <c r="B756" i="46"/>
  <c r="C756" i="46"/>
  <c r="F757" i="46"/>
  <c r="B757" i="46"/>
  <c r="C757" i="46"/>
  <c r="F758" i="46"/>
  <c r="B758" i="46"/>
  <c r="C758" i="46"/>
  <c r="F759" i="46"/>
  <c r="B759" i="46"/>
  <c r="C759" i="46"/>
  <c r="F760" i="46"/>
  <c r="B760" i="46"/>
  <c r="C760" i="46"/>
  <c r="F761" i="46"/>
  <c r="B761" i="46"/>
  <c r="C761" i="46"/>
  <c r="F762" i="46"/>
  <c r="B762" i="46"/>
  <c r="C762" i="46"/>
  <c r="F763" i="46"/>
  <c r="B763" i="46"/>
  <c r="C763" i="46"/>
  <c r="F764" i="46"/>
  <c r="B764" i="46"/>
  <c r="C764" i="46"/>
  <c r="F765" i="46"/>
  <c r="B765" i="46"/>
  <c r="C765" i="46"/>
  <c r="F766" i="46"/>
  <c r="B766" i="46"/>
  <c r="C766" i="46"/>
  <c r="F767" i="46"/>
  <c r="B767" i="46"/>
  <c r="C767" i="46"/>
  <c r="F768" i="46"/>
  <c r="B768" i="46"/>
  <c r="C768" i="46"/>
  <c r="F769" i="46"/>
  <c r="B769" i="46"/>
  <c r="C769" i="46"/>
  <c r="F770" i="46"/>
  <c r="B770" i="46"/>
  <c r="C770" i="46"/>
  <c r="F771" i="46"/>
  <c r="B771" i="46"/>
  <c r="C771" i="46"/>
  <c r="F772" i="46"/>
  <c r="B772" i="46"/>
  <c r="C772" i="46"/>
  <c r="F773" i="46"/>
  <c r="B773" i="46"/>
  <c r="C773" i="46"/>
  <c r="F774" i="46"/>
  <c r="B774" i="46"/>
  <c r="C774" i="46"/>
  <c r="F775" i="46"/>
  <c r="B775" i="46"/>
  <c r="C775" i="46"/>
  <c r="F776" i="46"/>
  <c r="B776" i="46"/>
  <c r="C776" i="46"/>
  <c r="F777" i="46"/>
  <c r="B777" i="46"/>
  <c r="C777" i="46"/>
  <c r="F778" i="46"/>
  <c r="B778" i="46"/>
  <c r="C778" i="46"/>
  <c r="F779" i="46"/>
  <c r="B779" i="46"/>
  <c r="C779" i="46"/>
  <c r="F780" i="46"/>
  <c r="B780" i="46"/>
  <c r="C780" i="46"/>
  <c r="F781" i="46"/>
  <c r="B781" i="46"/>
  <c r="C781" i="46"/>
  <c r="F782" i="46"/>
  <c r="B782" i="46"/>
  <c r="C782" i="46"/>
  <c r="F783" i="46"/>
  <c r="B783" i="46"/>
  <c r="C783" i="46"/>
  <c r="F784" i="46"/>
  <c r="B784" i="46"/>
  <c r="C784" i="46"/>
  <c r="F785" i="46"/>
  <c r="B785" i="46"/>
  <c r="C785" i="46"/>
  <c r="F786" i="46"/>
  <c r="B786" i="46"/>
  <c r="C786" i="46"/>
  <c r="F787" i="46"/>
  <c r="B787" i="46"/>
  <c r="C787" i="46"/>
  <c r="F788" i="46"/>
  <c r="B788" i="46"/>
  <c r="C788" i="46"/>
  <c r="F789" i="46"/>
  <c r="B789" i="46"/>
  <c r="C789" i="46"/>
  <c r="F790" i="46"/>
  <c r="B790" i="46"/>
  <c r="C790" i="46"/>
  <c r="F791" i="46"/>
  <c r="B791" i="46"/>
  <c r="C791" i="46"/>
  <c r="F792" i="46"/>
  <c r="B792" i="46"/>
  <c r="C792" i="46"/>
  <c r="F793" i="46"/>
  <c r="B793" i="46"/>
  <c r="C793" i="46"/>
  <c r="F794" i="46"/>
  <c r="B794" i="46"/>
  <c r="C794" i="46"/>
  <c r="F795" i="46"/>
  <c r="B795" i="46"/>
  <c r="C795" i="46"/>
  <c r="F796" i="46"/>
  <c r="B796" i="46"/>
  <c r="C796" i="46"/>
  <c r="F797" i="46"/>
  <c r="B797" i="46"/>
  <c r="C797" i="46"/>
  <c r="F798" i="46"/>
  <c r="B798" i="46"/>
  <c r="C798" i="46"/>
  <c r="F799" i="46"/>
  <c r="B799" i="46"/>
  <c r="C799" i="46"/>
  <c r="F800" i="46"/>
  <c r="B800" i="46"/>
  <c r="C800" i="46"/>
  <c r="F801" i="46"/>
  <c r="B801" i="46"/>
  <c r="C801" i="46"/>
  <c r="F802" i="46"/>
  <c r="B802" i="46"/>
  <c r="C802" i="46"/>
  <c r="F803" i="46"/>
  <c r="B803" i="46"/>
  <c r="C803" i="46"/>
  <c r="F804" i="46"/>
  <c r="B804" i="46"/>
  <c r="C804" i="46"/>
  <c r="F805" i="46"/>
  <c r="B805" i="46"/>
  <c r="C805" i="46"/>
  <c r="F806" i="46"/>
  <c r="B806" i="46"/>
  <c r="C806" i="46"/>
  <c r="F807" i="46"/>
  <c r="B807" i="46"/>
  <c r="C807" i="46"/>
  <c r="F808" i="46"/>
  <c r="B808" i="46"/>
  <c r="C808" i="46"/>
  <c r="F809" i="46"/>
  <c r="B809" i="46"/>
  <c r="C809" i="46"/>
  <c r="F810" i="46"/>
  <c r="B810" i="46"/>
  <c r="C810" i="46"/>
  <c r="F811" i="46"/>
  <c r="B811" i="46"/>
  <c r="C811" i="46"/>
  <c r="F812" i="46"/>
  <c r="B812" i="46"/>
  <c r="C812" i="46"/>
  <c r="F813" i="46"/>
  <c r="B813" i="46"/>
  <c r="C813" i="46"/>
  <c r="F814" i="46"/>
  <c r="B814" i="46"/>
  <c r="C814" i="46"/>
  <c r="F815" i="46"/>
  <c r="B815" i="46"/>
  <c r="C815" i="46"/>
  <c r="F816" i="46"/>
  <c r="B816" i="46"/>
  <c r="C816" i="46"/>
  <c r="F817" i="46"/>
  <c r="B817" i="46"/>
  <c r="C817" i="46"/>
  <c r="F818" i="46"/>
  <c r="B818" i="46"/>
  <c r="C818" i="46"/>
  <c r="F819" i="46"/>
  <c r="B819" i="46"/>
  <c r="C819" i="46"/>
  <c r="F820" i="46"/>
  <c r="B820" i="46"/>
  <c r="C820" i="46"/>
  <c r="F821" i="46"/>
  <c r="B821" i="46"/>
  <c r="C821" i="46"/>
  <c r="F822" i="46"/>
  <c r="B822" i="46"/>
  <c r="C822" i="46"/>
  <c r="F823" i="46"/>
  <c r="B823" i="46"/>
  <c r="C823" i="46"/>
  <c r="F824" i="46"/>
  <c r="B824" i="46"/>
  <c r="C824" i="46"/>
  <c r="F825" i="46"/>
  <c r="B825" i="46"/>
  <c r="C825" i="46"/>
  <c r="F826" i="46"/>
  <c r="B826" i="46"/>
  <c r="C826" i="46"/>
  <c r="F827" i="46"/>
  <c r="B827" i="46"/>
  <c r="C827" i="46"/>
  <c r="F828" i="46"/>
  <c r="B828" i="46"/>
  <c r="C828" i="46"/>
  <c r="F829" i="46"/>
  <c r="B829" i="46"/>
  <c r="C829" i="46"/>
  <c r="F830" i="46"/>
  <c r="B830" i="46"/>
  <c r="C830" i="46"/>
  <c r="F831" i="46"/>
  <c r="B831" i="46"/>
  <c r="C831" i="46"/>
  <c r="F832" i="46"/>
  <c r="B832" i="46"/>
  <c r="C832" i="46"/>
  <c r="F833" i="46"/>
  <c r="B833" i="46"/>
  <c r="C833" i="46"/>
  <c r="F834" i="46"/>
  <c r="B834" i="46"/>
  <c r="C834" i="46"/>
  <c r="F835" i="46"/>
  <c r="B835" i="46"/>
  <c r="C835" i="46"/>
  <c r="F836" i="46"/>
  <c r="B836" i="46"/>
  <c r="C836" i="46"/>
  <c r="F837" i="46"/>
  <c r="B837" i="46"/>
  <c r="C837" i="46"/>
  <c r="F838" i="46"/>
  <c r="B838" i="46"/>
  <c r="C838" i="46"/>
  <c r="F839" i="46"/>
  <c r="B839" i="46"/>
  <c r="C839" i="46"/>
  <c r="F840" i="46"/>
  <c r="B840" i="46"/>
  <c r="C840" i="46"/>
  <c r="F841" i="46"/>
  <c r="B841" i="46"/>
  <c r="C841" i="46"/>
  <c r="F842" i="46"/>
  <c r="B842" i="46"/>
  <c r="C842" i="46"/>
  <c r="F843" i="46"/>
  <c r="B843" i="46"/>
  <c r="C843" i="46"/>
  <c r="F844" i="46"/>
  <c r="B844" i="46"/>
  <c r="C844" i="46"/>
  <c r="F845" i="46"/>
  <c r="B845" i="46"/>
  <c r="C845" i="46"/>
  <c r="F846" i="46"/>
  <c r="B846" i="46"/>
  <c r="C846" i="46"/>
  <c r="F847" i="46"/>
  <c r="B847" i="46"/>
  <c r="C847" i="46"/>
  <c r="F848" i="46"/>
  <c r="B848" i="46"/>
  <c r="C848" i="46"/>
  <c r="F849" i="46"/>
  <c r="B849" i="46"/>
  <c r="C849" i="46"/>
  <c r="F850" i="46"/>
  <c r="B850" i="46"/>
  <c r="C850" i="46"/>
  <c r="F851" i="46"/>
  <c r="B851" i="46"/>
  <c r="C851" i="46"/>
  <c r="F852" i="46"/>
  <c r="B852" i="46"/>
  <c r="C852" i="46"/>
  <c r="F853" i="46"/>
  <c r="B853" i="46"/>
  <c r="C853" i="46"/>
  <c r="F854" i="46"/>
  <c r="B854" i="46"/>
  <c r="C854" i="46"/>
  <c r="F855" i="46"/>
  <c r="B855" i="46"/>
  <c r="C855" i="46"/>
  <c r="F856" i="46"/>
  <c r="B856" i="46"/>
  <c r="C856" i="46"/>
  <c r="F857" i="46"/>
  <c r="B857" i="46"/>
  <c r="C857" i="46"/>
  <c r="F858" i="46"/>
  <c r="B858" i="46"/>
  <c r="C858" i="46"/>
  <c r="F859" i="46"/>
  <c r="B859" i="46"/>
  <c r="C859" i="46"/>
  <c r="F860" i="46"/>
  <c r="B860" i="46"/>
  <c r="C860" i="46"/>
  <c r="F861" i="46"/>
  <c r="B861" i="46"/>
  <c r="C861" i="46"/>
  <c r="F862" i="46"/>
  <c r="B862" i="46"/>
  <c r="C862" i="46"/>
  <c r="F863" i="46"/>
  <c r="B863" i="46"/>
  <c r="C863" i="46"/>
  <c r="F864" i="46"/>
  <c r="B864" i="46"/>
  <c r="C864" i="46"/>
  <c r="F865" i="46"/>
  <c r="B865" i="46"/>
  <c r="C865" i="46"/>
  <c r="F866" i="46"/>
  <c r="B866" i="46"/>
  <c r="C866" i="46"/>
  <c r="F867" i="46"/>
  <c r="B867" i="46"/>
  <c r="C867" i="46"/>
  <c r="F868" i="46"/>
  <c r="B868" i="46"/>
  <c r="C868" i="46"/>
  <c r="F869" i="46"/>
  <c r="B869" i="46"/>
  <c r="C869" i="46"/>
  <c r="F870" i="46"/>
  <c r="B870" i="46"/>
  <c r="C870" i="46"/>
  <c r="F871" i="46"/>
  <c r="B871" i="46"/>
  <c r="C871" i="46"/>
  <c r="F872" i="46"/>
  <c r="B872" i="46"/>
  <c r="C872" i="46"/>
  <c r="F873" i="46"/>
  <c r="B873" i="46"/>
  <c r="C873" i="46"/>
  <c r="F874" i="46"/>
  <c r="B874" i="46"/>
  <c r="C874" i="46"/>
  <c r="F875" i="46"/>
  <c r="B875" i="46"/>
  <c r="C875" i="46"/>
  <c r="F876" i="46"/>
  <c r="B876" i="46"/>
  <c r="C876" i="46"/>
  <c r="F877" i="46"/>
  <c r="B877" i="46"/>
  <c r="C877" i="46"/>
  <c r="F878" i="46"/>
  <c r="B878" i="46"/>
  <c r="C878" i="46"/>
  <c r="F879" i="46"/>
  <c r="B879" i="46"/>
  <c r="C879" i="46"/>
  <c r="F880" i="46"/>
  <c r="B880" i="46"/>
  <c r="C880" i="46"/>
  <c r="F881" i="46"/>
  <c r="B881" i="46"/>
  <c r="C881" i="46"/>
  <c r="F882" i="46"/>
  <c r="B882" i="46"/>
  <c r="C882" i="46"/>
  <c r="F883" i="46"/>
  <c r="B883" i="46"/>
  <c r="C883" i="46"/>
  <c r="F884" i="46"/>
  <c r="B884" i="46"/>
  <c r="C884" i="46"/>
  <c r="F885" i="46"/>
  <c r="B885" i="46"/>
  <c r="C885" i="46"/>
  <c r="F886" i="46"/>
  <c r="B886" i="46"/>
  <c r="C886" i="46"/>
  <c r="F887" i="46"/>
  <c r="B887" i="46"/>
  <c r="C887" i="46"/>
  <c r="F888" i="46"/>
  <c r="B888" i="46"/>
  <c r="C888" i="46"/>
  <c r="F889" i="46"/>
  <c r="B889" i="46"/>
  <c r="C889" i="46"/>
  <c r="F890" i="46"/>
  <c r="B890" i="46"/>
  <c r="C890" i="46"/>
  <c r="F891" i="46"/>
  <c r="B891" i="46"/>
  <c r="C891" i="46"/>
  <c r="F892" i="46"/>
  <c r="B892" i="46"/>
  <c r="C892" i="46"/>
  <c r="F893" i="46"/>
  <c r="B893" i="46"/>
  <c r="C893" i="46"/>
  <c r="F894" i="46"/>
  <c r="B894" i="46"/>
  <c r="C894" i="46"/>
  <c r="F895" i="46"/>
  <c r="B895" i="46"/>
  <c r="C895" i="46"/>
  <c r="F896" i="46"/>
  <c r="B896" i="46"/>
  <c r="C896" i="46"/>
  <c r="F897" i="46"/>
  <c r="B897" i="46"/>
  <c r="C897" i="46"/>
  <c r="F898" i="46"/>
  <c r="B898" i="46"/>
  <c r="C898" i="46"/>
  <c r="F899" i="46"/>
  <c r="B899" i="46"/>
  <c r="C899" i="46"/>
  <c r="F900" i="46"/>
  <c r="B900" i="46"/>
  <c r="C900" i="46"/>
  <c r="F901" i="46"/>
  <c r="B901" i="46"/>
  <c r="C901" i="46"/>
  <c r="F902" i="46"/>
  <c r="B902" i="46"/>
  <c r="C902" i="46"/>
  <c r="F903" i="46"/>
  <c r="B903" i="46"/>
  <c r="C903" i="46"/>
  <c r="F904" i="46"/>
  <c r="B904" i="46"/>
  <c r="C904" i="46"/>
  <c r="F905" i="46"/>
  <c r="B905" i="46"/>
  <c r="C905" i="46"/>
  <c r="F906" i="46"/>
  <c r="B906" i="46"/>
  <c r="C906" i="46"/>
  <c r="F907" i="46"/>
  <c r="B907" i="46"/>
  <c r="C907" i="46"/>
  <c r="F908" i="46"/>
  <c r="B908" i="46"/>
  <c r="C908" i="46"/>
  <c r="F909" i="46"/>
  <c r="B909" i="46"/>
  <c r="C909" i="46"/>
  <c r="F910" i="46"/>
  <c r="B910" i="46"/>
  <c r="C910" i="46"/>
  <c r="F911" i="46"/>
  <c r="B911" i="46"/>
  <c r="C911" i="46"/>
  <c r="F912" i="46"/>
  <c r="B912" i="46"/>
  <c r="C912" i="46"/>
  <c r="F913" i="46"/>
  <c r="B913" i="46"/>
  <c r="C913" i="46"/>
  <c r="F914" i="46"/>
  <c r="B914" i="46"/>
  <c r="C914" i="46"/>
  <c r="F915" i="46"/>
  <c r="B915" i="46"/>
  <c r="C915" i="46"/>
  <c r="F916" i="46"/>
  <c r="B916" i="46"/>
  <c r="C916" i="46"/>
  <c r="F917" i="46"/>
  <c r="B917" i="46"/>
  <c r="C917" i="46"/>
  <c r="F918" i="46"/>
  <c r="B918" i="46"/>
  <c r="C918" i="46"/>
  <c r="F919" i="46"/>
  <c r="B919" i="46"/>
  <c r="C919" i="46"/>
  <c r="F920" i="46"/>
  <c r="B920" i="46"/>
  <c r="C920" i="46"/>
  <c r="F921" i="46"/>
  <c r="B921" i="46"/>
  <c r="C921" i="46"/>
  <c r="F922" i="46"/>
  <c r="B922" i="46"/>
  <c r="C922" i="46"/>
  <c r="F923" i="46"/>
  <c r="B923" i="46"/>
  <c r="C923" i="46"/>
  <c r="F924" i="46"/>
  <c r="B924" i="46"/>
  <c r="C924" i="46"/>
  <c r="F925" i="46"/>
  <c r="B925" i="46"/>
  <c r="C925" i="46"/>
  <c r="F926" i="46"/>
  <c r="B926" i="46"/>
  <c r="C926" i="46"/>
  <c r="F927" i="46"/>
  <c r="B927" i="46"/>
  <c r="C927" i="46"/>
  <c r="F928" i="46"/>
  <c r="B928" i="46"/>
  <c r="C928" i="46"/>
  <c r="F929" i="46"/>
  <c r="B929" i="46"/>
  <c r="C929" i="46"/>
  <c r="F930" i="46"/>
  <c r="B930" i="46"/>
  <c r="C930" i="46"/>
  <c r="F931" i="46"/>
  <c r="B931" i="46"/>
  <c r="C931" i="46"/>
  <c r="F932" i="46"/>
  <c r="B932" i="46"/>
  <c r="C932" i="46"/>
  <c r="F933" i="46"/>
  <c r="B933" i="46"/>
  <c r="C933" i="46"/>
  <c r="F934" i="46"/>
  <c r="B934" i="46"/>
  <c r="C934" i="46"/>
  <c r="F935" i="46"/>
  <c r="B935" i="46"/>
  <c r="C935" i="46"/>
  <c r="F936" i="46"/>
  <c r="B936" i="46"/>
  <c r="C936" i="46"/>
  <c r="F937" i="46"/>
  <c r="B937" i="46"/>
  <c r="C937" i="46"/>
  <c r="F938" i="46"/>
  <c r="B938" i="46"/>
  <c r="C938" i="46"/>
  <c r="F939" i="46"/>
  <c r="B939" i="46"/>
  <c r="C939" i="46"/>
  <c r="F940" i="46"/>
  <c r="B940" i="46"/>
  <c r="C940" i="46"/>
  <c r="F941" i="46"/>
  <c r="B941" i="46"/>
  <c r="C941" i="46"/>
  <c r="F942" i="46"/>
  <c r="B942" i="46"/>
  <c r="C942" i="46"/>
  <c r="F943" i="46"/>
  <c r="B943" i="46"/>
  <c r="C943" i="46"/>
  <c r="F944" i="46"/>
  <c r="B944" i="46"/>
  <c r="C944" i="46"/>
  <c r="F945" i="46"/>
  <c r="B945" i="46"/>
  <c r="C945" i="46"/>
  <c r="F946" i="46"/>
  <c r="B946" i="46"/>
  <c r="C946" i="46"/>
  <c r="F947" i="46"/>
  <c r="B947" i="46"/>
  <c r="C947" i="46"/>
  <c r="F948" i="46"/>
  <c r="B948" i="46"/>
  <c r="C948" i="46"/>
  <c r="F949" i="46"/>
  <c r="B949" i="46"/>
  <c r="C949" i="46"/>
  <c r="F950" i="46"/>
  <c r="B950" i="46"/>
  <c r="C950" i="46"/>
  <c r="F951" i="46"/>
  <c r="B951" i="46"/>
  <c r="C951" i="46"/>
  <c r="F952" i="46"/>
  <c r="B952" i="46"/>
  <c r="C952" i="46"/>
  <c r="F953" i="46"/>
  <c r="B953" i="46"/>
  <c r="C953" i="46"/>
  <c r="F954" i="46"/>
  <c r="B954" i="46"/>
  <c r="C954" i="46"/>
  <c r="F955" i="46"/>
  <c r="B955" i="46"/>
  <c r="C955" i="46"/>
  <c r="F956" i="46"/>
  <c r="B956" i="46"/>
  <c r="C956" i="46"/>
  <c r="F957" i="46"/>
  <c r="B957" i="46"/>
  <c r="C957" i="46"/>
  <c r="F958" i="46"/>
  <c r="B958" i="46"/>
  <c r="C958" i="46"/>
  <c r="F959" i="46"/>
  <c r="B959" i="46"/>
  <c r="C959" i="46"/>
  <c r="F960" i="46"/>
  <c r="B960" i="46"/>
  <c r="C960" i="46"/>
  <c r="F961" i="46"/>
  <c r="B961" i="46"/>
  <c r="C961" i="46"/>
  <c r="F962" i="46"/>
  <c r="B962" i="46"/>
  <c r="C962" i="46"/>
  <c r="F963" i="46"/>
  <c r="B963" i="46"/>
  <c r="C963" i="46"/>
  <c r="F964" i="46"/>
  <c r="B964" i="46"/>
  <c r="C964" i="46"/>
  <c r="F965" i="46"/>
  <c r="B965" i="46"/>
  <c r="C965" i="46"/>
  <c r="F966" i="46"/>
  <c r="B966" i="46"/>
  <c r="C966" i="46"/>
  <c r="F967" i="46"/>
  <c r="B967" i="46"/>
  <c r="C967" i="46"/>
  <c r="F968" i="46"/>
  <c r="B968" i="46"/>
  <c r="C968" i="46"/>
  <c r="F969" i="46"/>
  <c r="B969" i="46"/>
  <c r="C969" i="46"/>
  <c r="F970" i="46"/>
  <c r="B970" i="46"/>
  <c r="C970" i="46"/>
  <c r="F971" i="46"/>
  <c r="B971" i="46"/>
  <c r="C971" i="46"/>
  <c r="F972" i="46"/>
  <c r="B972" i="46"/>
  <c r="C972" i="46"/>
  <c r="F973" i="46"/>
  <c r="B973" i="46"/>
  <c r="C973" i="46"/>
  <c r="F974" i="46"/>
  <c r="B974" i="46"/>
  <c r="C974" i="46"/>
  <c r="F975" i="46"/>
  <c r="B975" i="46"/>
  <c r="C975" i="46"/>
  <c r="F976" i="46"/>
  <c r="B976" i="46"/>
  <c r="C976" i="46"/>
  <c r="F977" i="46"/>
  <c r="B977" i="46"/>
  <c r="C977" i="46"/>
  <c r="F978" i="46"/>
  <c r="B978" i="46"/>
  <c r="C978" i="46"/>
  <c r="F979" i="46"/>
  <c r="B979" i="46"/>
  <c r="C979" i="46"/>
  <c r="F980" i="46"/>
  <c r="B980" i="46"/>
  <c r="C980" i="46"/>
  <c r="F981" i="46"/>
  <c r="B981" i="46"/>
  <c r="C981" i="46"/>
  <c r="F982" i="46"/>
  <c r="B982" i="46"/>
  <c r="C982" i="46"/>
  <c r="F983" i="46"/>
  <c r="B983" i="46"/>
  <c r="C983" i="46"/>
  <c r="F984" i="46"/>
  <c r="B984" i="46"/>
  <c r="C984" i="46"/>
  <c r="F985" i="46"/>
  <c r="B985" i="46"/>
  <c r="C985" i="46"/>
  <c r="F986" i="46"/>
  <c r="B986" i="46"/>
  <c r="C986" i="46"/>
  <c r="F987" i="46"/>
  <c r="B987" i="46"/>
  <c r="C987" i="46"/>
  <c r="F988" i="46"/>
  <c r="B988" i="46"/>
  <c r="C988" i="46"/>
  <c r="F989" i="46"/>
  <c r="B989" i="46"/>
  <c r="C989" i="46"/>
  <c r="F990" i="46"/>
  <c r="B990" i="46"/>
  <c r="C990" i="46"/>
  <c r="F991" i="46"/>
  <c r="B991" i="46"/>
  <c r="C991" i="46"/>
  <c r="F992" i="46"/>
  <c r="B992" i="46"/>
  <c r="C992" i="46"/>
  <c r="F993" i="46"/>
  <c r="B993" i="46"/>
  <c r="C993" i="46"/>
  <c r="F994" i="46"/>
  <c r="B994" i="46"/>
  <c r="C994" i="46"/>
  <c r="F995" i="46"/>
  <c r="B995" i="46"/>
  <c r="C995" i="46"/>
  <c r="F996" i="46"/>
  <c r="B996" i="46"/>
  <c r="C996" i="46"/>
  <c r="F997" i="46"/>
  <c r="B997" i="46"/>
  <c r="C997" i="46"/>
  <c r="F998" i="46"/>
  <c r="B998" i="46"/>
  <c r="C998" i="46"/>
  <c r="F999" i="46"/>
  <c r="B999" i="46"/>
  <c r="C999" i="46"/>
  <c r="F1000" i="46"/>
  <c r="E7" i="46"/>
  <c r="D7" i="46"/>
  <c r="E8" i="46"/>
  <c r="D8" i="46"/>
  <c r="E9" i="46"/>
  <c r="D9" i="46"/>
  <c r="E10" i="46"/>
  <c r="D10" i="46"/>
  <c r="E11" i="46"/>
  <c r="D11" i="46"/>
  <c r="E12" i="46"/>
  <c r="D12" i="46"/>
  <c r="E13" i="46"/>
  <c r="D13" i="46"/>
  <c r="E14" i="46"/>
  <c r="D14" i="46"/>
  <c r="E15" i="46"/>
  <c r="D15" i="46"/>
  <c r="E16" i="46"/>
  <c r="D16" i="46"/>
  <c r="E17" i="46"/>
  <c r="D17" i="46"/>
  <c r="E18" i="46"/>
  <c r="D18" i="46"/>
  <c r="E19" i="46"/>
  <c r="D19" i="46"/>
  <c r="E20" i="46"/>
  <c r="D20" i="46"/>
  <c r="E21" i="46"/>
  <c r="D21" i="46"/>
  <c r="E22" i="46"/>
  <c r="D22" i="46"/>
  <c r="E23" i="46"/>
  <c r="D23" i="46"/>
  <c r="E24" i="46"/>
  <c r="D24" i="46"/>
  <c r="E25" i="46"/>
  <c r="D25" i="46"/>
  <c r="E26" i="46"/>
  <c r="D26" i="46"/>
  <c r="E27" i="46"/>
  <c r="D27" i="46"/>
  <c r="E28" i="46"/>
  <c r="D28" i="46"/>
  <c r="E29" i="46"/>
  <c r="D29" i="46"/>
  <c r="E30" i="46"/>
  <c r="D30" i="46"/>
  <c r="E31" i="46"/>
  <c r="D31" i="46"/>
  <c r="E32" i="46"/>
  <c r="D32" i="46"/>
  <c r="E33" i="46"/>
  <c r="D33" i="46"/>
  <c r="E34" i="46"/>
  <c r="D34" i="46"/>
  <c r="E35" i="46"/>
  <c r="D35" i="46"/>
  <c r="E36" i="46"/>
  <c r="D36" i="46"/>
  <c r="E37" i="46"/>
  <c r="D37" i="46"/>
  <c r="E38" i="46"/>
  <c r="D38" i="46"/>
  <c r="E39" i="46"/>
  <c r="D39" i="46"/>
  <c r="E40" i="46"/>
  <c r="D40" i="46"/>
  <c r="E41" i="46"/>
  <c r="D41" i="46"/>
  <c r="E42" i="46"/>
  <c r="D42" i="46"/>
  <c r="E43" i="46"/>
  <c r="D43" i="46"/>
  <c r="E44" i="46"/>
  <c r="D44" i="46"/>
  <c r="E45" i="46"/>
  <c r="D45" i="46"/>
  <c r="E46" i="46"/>
  <c r="D46" i="46"/>
  <c r="E47" i="46"/>
  <c r="D47" i="46"/>
  <c r="E48" i="46"/>
  <c r="D48" i="46"/>
  <c r="E49" i="46"/>
  <c r="D49" i="46"/>
  <c r="E50" i="46"/>
  <c r="D50" i="46"/>
  <c r="E51" i="46"/>
  <c r="D51" i="46"/>
  <c r="E52" i="46"/>
  <c r="D52" i="46"/>
  <c r="E53" i="46"/>
  <c r="D53" i="46"/>
  <c r="E54" i="46"/>
  <c r="D54" i="46"/>
  <c r="E55" i="46"/>
  <c r="D55" i="46"/>
  <c r="E56" i="46"/>
  <c r="D56" i="46"/>
  <c r="E57" i="46"/>
  <c r="D57" i="46"/>
  <c r="E58" i="46"/>
  <c r="D58" i="46"/>
  <c r="E59" i="46"/>
  <c r="D59" i="46"/>
  <c r="E60" i="46"/>
  <c r="D60" i="46"/>
  <c r="E61" i="46"/>
  <c r="D61" i="46"/>
  <c r="E62" i="46"/>
  <c r="D62" i="46"/>
  <c r="E63" i="46"/>
  <c r="D63" i="46"/>
  <c r="E64" i="46"/>
  <c r="D64" i="46"/>
  <c r="E65" i="46"/>
  <c r="D65" i="46"/>
  <c r="E66" i="46"/>
  <c r="D66" i="46"/>
  <c r="E67" i="46"/>
  <c r="D67" i="46"/>
  <c r="E68" i="46"/>
  <c r="D68" i="46"/>
  <c r="E69" i="46"/>
  <c r="D69" i="46"/>
  <c r="E70" i="46"/>
  <c r="D70" i="46"/>
  <c r="E71" i="46"/>
  <c r="D71" i="46"/>
  <c r="E72" i="46"/>
  <c r="D72" i="46"/>
  <c r="E73" i="46"/>
  <c r="D73" i="46"/>
  <c r="E74" i="46"/>
  <c r="D74" i="46"/>
  <c r="E75" i="46"/>
  <c r="D75" i="46"/>
  <c r="E76" i="46"/>
  <c r="D76" i="46"/>
  <c r="E77" i="46"/>
  <c r="D77" i="46"/>
  <c r="E78" i="46"/>
  <c r="D78" i="46"/>
  <c r="E79" i="46"/>
  <c r="D79" i="46"/>
  <c r="E80" i="46"/>
  <c r="D80" i="46"/>
  <c r="E81" i="46"/>
  <c r="D81" i="46"/>
  <c r="E82" i="46"/>
  <c r="D82" i="46"/>
  <c r="E83" i="46"/>
  <c r="D83" i="46"/>
  <c r="E84" i="46"/>
  <c r="D84" i="46"/>
  <c r="E85" i="46"/>
  <c r="D85" i="46"/>
  <c r="E86" i="46"/>
  <c r="D86" i="46"/>
  <c r="E87" i="46"/>
  <c r="D87" i="46"/>
  <c r="E88" i="46"/>
  <c r="D88" i="46"/>
  <c r="E89" i="46"/>
  <c r="D89" i="46"/>
  <c r="E90" i="46"/>
  <c r="D90" i="46"/>
  <c r="E91" i="46"/>
  <c r="D91" i="46"/>
  <c r="E92" i="46"/>
  <c r="D92" i="46"/>
  <c r="E93" i="46"/>
  <c r="D93" i="46"/>
  <c r="E94" i="46"/>
  <c r="D94" i="46"/>
  <c r="E95" i="46"/>
  <c r="D95" i="46"/>
  <c r="E96" i="46"/>
  <c r="D96" i="46"/>
  <c r="E97" i="46"/>
  <c r="D97" i="46"/>
  <c r="E98" i="46"/>
  <c r="D98" i="46"/>
  <c r="E99" i="46"/>
  <c r="D99" i="46"/>
  <c r="E100" i="46"/>
  <c r="D100" i="46"/>
  <c r="E101" i="46"/>
  <c r="D101" i="46"/>
  <c r="E102" i="46"/>
  <c r="D102" i="46"/>
  <c r="E103" i="46"/>
  <c r="D103" i="46"/>
  <c r="E104" i="46"/>
  <c r="D104" i="46"/>
  <c r="E105" i="46"/>
  <c r="D105" i="46"/>
  <c r="E106" i="46"/>
  <c r="D106" i="46"/>
  <c r="E107" i="46"/>
  <c r="D107" i="46"/>
  <c r="E108" i="46"/>
  <c r="D108" i="46"/>
  <c r="E109" i="46"/>
  <c r="D109" i="46"/>
  <c r="E110" i="46"/>
  <c r="D110" i="46"/>
  <c r="E111" i="46"/>
  <c r="D111" i="46"/>
  <c r="E112" i="46"/>
  <c r="D112" i="46"/>
  <c r="E113" i="46"/>
  <c r="D113" i="46"/>
  <c r="E114" i="46"/>
  <c r="D114" i="46"/>
  <c r="E115" i="46"/>
  <c r="D115" i="46"/>
  <c r="E116" i="46"/>
  <c r="D116" i="46"/>
  <c r="E117" i="46"/>
  <c r="D117" i="46"/>
  <c r="E118" i="46"/>
  <c r="D118" i="46"/>
  <c r="E119" i="46"/>
  <c r="D119" i="46"/>
  <c r="E120" i="46"/>
  <c r="D120" i="46"/>
  <c r="E121" i="46"/>
  <c r="D121" i="46"/>
  <c r="E122" i="46"/>
  <c r="D122" i="46"/>
  <c r="E123" i="46"/>
  <c r="D123" i="46"/>
  <c r="E124" i="46"/>
  <c r="D124" i="46"/>
  <c r="E125" i="46"/>
  <c r="D125" i="46"/>
  <c r="E126" i="46"/>
  <c r="D126" i="46"/>
  <c r="E127" i="46"/>
  <c r="D127" i="46"/>
  <c r="E128" i="46"/>
  <c r="D128" i="46"/>
  <c r="E129" i="46"/>
  <c r="D129" i="46"/>
  <c r="E130" i="46"/>
  <c r="D130" i="46"/>
  <c r="E131" i="46"/>
  <c r="D131" i="46"/>
  <c r="E132" i="46"/>
  <c r="D132" i="46"/>
  <c r="E133" i="46"/>
  <c r="D133" i="46"/>
  <c r="E134" i="46"/>
  <c r="D134" i="46"/>
  <c r="E135" i="46"/>
  <c r="D135" i="46"/>
  <c r="E136" i="46"/>
  <c r="D136" i="46"/>
  <c r="E137" i="46"/>
  <c r="D137" i="46"/>
  <c r="E138" i="46"/>
  <c r="D138" i="46"/>
  <c r="E139" i="46"/>
  <c r="D139" i="46"/>
  <c r="E140" i="46"/>
  <c r="D140" i="46"/>
  <c r="E141" i="46"/>
  <c r="D141" i="46"/>
  <c r="E142" i="46"/>
  <c r="D142" i="46"/>
  <c r="E143" i="46"/>
  <c r="D143" i="46"/>
  <c r="E144" i="46"/>
  <c r="D144" i="46"/>
  <c r="E145" i="46"/>
  <c r="D145" i="46"/>
  <c r="E146" i="46"/>
  <c r="D146" i="46"/>
  <c r="E147" i="46"/>
  <c r="D147" i="46"/>
  <c r="E148" i="46"/>
  <c r="D148" i="46"/>
  <c r="E149" i="46"/>
  <c r="D149" i="46"/>
  <c r="E150" i="46"/>
  <c r="D150" i="46"/>
  <c r="E151" i="46"/>
  <c r="D151" i="46"/>
  <c r="E152" i="46"/>
  <c r="D152" i="46"/>
  <c r="E153" i="46"/>
  <c r="D153" i="46"/>
  <c r="E154" i="46"/>
  <c r="D154" i="46"/>
  <c r="E155" i="46"/>
  <c r="D155" i="46"/>
  <c r="E156" i="46"/>
  <c r="D156" i="46"/>
  <c r="E157" i="46"/>
  <c r="D157" i="46"/>
  <c r="E158" i="46"/>
  <c r="D158" i="46"/>
  <c r="E159" i="46"/>
  <c r="D159" i="46"/>
  <c r="E160" i="46"/>
  <c r="D160" i="46"/>
  <c r="E161" i="46"/>
  <c r="D161" i="46"/>
  <c r="E162" i="46"/>
  <c r="D162" i="46"/>
  <c r="E163" i="46"/>
  <c r="D163" i="46"/>
  <c r="E164" i="46"/>
  <c r="D164" i="46"/>
  <c r="E165" i="46"/>
  <c r="D165" i="46"/>
  <c r="E166" i="46"/>
  <c r="D166" i="46"/>
  <c r="E167" i="46"/>
  <c r="D167" i="46"/>
  <c r="E168" i="46"/>
  <c r="D168" i="46"/>
  <c r="E169" i="46"/>
  <c r="D169" i="46"/>
  <c r="E170" i="46"/>
  <c r="D170" i="46"/>
  <c r="E171" i="46"/>
  <c r="D171" i="46"/>
  <c r="E172" i="46"/>
  <c r="D172" i="46"/>
  <c r="E173" i="46"/>
  <c r="D173" i="46"/>
  <c r="E174" i="46"/>
  <c r="D174" i="46"/>
  <c r="E175" i="46"/>
  <c r="D175" i="46"/>
  <c r="E176" i="46"/>
  <c r="D176" i="46"/>
  <c r="E177" i="46"/>
  <c r="D177" i="46"/>
  <c r="E178" i="46"/>
  <c r="D178" i="46"/>
  <c r="E179" i="46"/>
  <c r="D179" i="46"/>
  <c r="E180" i="46"/>
  <c r="D180" i="46"/>
  <c r="E181" i="46"/>
  <c r="D181" i="46"/>
  <c r="E182" i="46"/>
  <c r="D182" i="46"/>
  <c r="E183" i="46"/>
  <c r="D183" i="46"/>
  <c r="E184" i="46"/>
  <c r="D184" i="46"/>
  <c r="E185" i="46"/>
  <c r="D185" i="46"/>
  <c r="E186" i="46"/>
  <c r="D186" i="46"/>
  <c r="E187" i="46"/>
  <c r="D187" i="46"/>
  <c r="E188" i="46"/>
  <c r="D188" i="46"/>
  <c r="E189" i="46"/>
  <c r="D189" i="46"/>
  <c r="E190" i="46"/>
  <c r="D190" i="46"/>
  <c r="E191" i="46"/>
  <c r="D191" i="46"/>
  <c r="E192" i="46"/>
  <c r="D192" i="46"/>
  <c r="E193" i="46"/>
  <c r="D193" i="46"/>
  <c r="E194" i="46"/>
  <c r="D194" i="46"/>
  <c r="E195" i="46"/>
  <c r="D195" i="46"/>
  <c r="E196" i="46"/>
  <c r="D196" i="46"/>
  <c r="E197" i="46"/>
  <c r="D197" i="46"/>
  <c r="E198" i="46"/>
  <c r="D198" i="46"/>
  <c r="E199" i="46"/>
  <c r="D199" i="46"/>
  <c r="E200" i="46"/>
  <c r="D200" i="46"/>
  <c r="E201" i="46"/>
  <c r="D201" i="46"/>
  <c r="E202" i="46"/>
  <c r="D202" i="46"/>
  <c r="E203" i="46"/>
  <c r="D203" i="46"/>
  <c r="E204" i="46"/>
  <c r="D204" i="46"/>
  <c r="E205" i="46"/>
  <c r="D205" i="46"/>
  <c r="E206" i="46"/>
  <c r="D206" i="46"/>
  <c r="E207" i="46"/>
  <c r="D207" i="46"/>
  <c r="E208" i="46"/>
  <c r="D208" i="46"/>
  <c r="E209" i="46"/>
  <c r="D209" i="46"/>
  <c r="E210" i="46"/>
  <c r="D210" i="46"/>
  <c r="E211" i="46"/>
  <c r="D211" i="46"/>
  <c r="E212" i="46"/>
  <c r="D212" i="46"/>
  <c r="E213" i="46"/>
  <c r="D213" i="46"/>
  <c r="E214" i="46"/>
  <c r="D214" i="46"/>
  <c r="E215" i="46"/>
  <c r="D215" i="46"/>
  <c r="E216" i="46"/>
  <c r="D216" i="46"/>
  <c r="E217" i="46"/>
  <c r="D217" i="46"/>
  <c r="E218" i="46"/>
  <c r="D218" i="46"/>
  <c r="E219" i="46"/>
  <c r="D219" i="46"/>
  <c r="E220" i="46"/>
  <c r="D220" i="46"/>
  <c r="E221" i="46"/>
  <c r="D221" i="46"/>
  <c r="E222" i="46"/>
  <c r="D222" i="46"/>
  <c r="E223" i="46"/>
  <c r="D223" i="46"/>
  <c r="E224" i="46"/>
  <c r="D224" i="46"/>
  <c r="E225" i="46"/>
  <c r="D225" i="46"/>
  <c r="E226" i="46"/>
  <c r="D226" i="46"/>
  <c r="E227" i="46"/>
  <c r="D227" i="46"/>
  <c r="E228" i="46"/>
  <c r="D228" i="46"/>
  <c r="E229" i="46"/>
  <c r="D229" i="46"/>
  <c r="E230" i="46"/>
  <c r="D230" i="46"/>
  <c r="E231" i="46"/>
  <c r="D231" i="46"/>
  <c r="E232" i="46"/>
  <c r="D232" i="46"/>
  <c r="E233" i="46"/>
  <c r="D233" i="46"/>
  <c r="E234" i="46"/>
  <c r="D234" i="46"/>
  <c r="E235" i="46"/>
  <c r="D235" i="46"/>
  <c r="E236" i="46"/>
  <c r="D236" i="46"/>
  <c r="E237" i="46"/>
  <c r="D237" i="46"/>
  <c r="E238" i="46"/>
  <c r="D238" i="46"/>
  <c r="E239" i="46"/>
  <c r="D239" i="46"/>
  <c r="E240" i="46"/>
  <c r="D240" i="46"/>
  <c r="E241" i="46"/>
  <c r="D241" i="46"/>
  <c r="E242" i="46"/>
  <c r="D242" i="46"/>
  <c r="E243" i="46"/>
  <c r="D243" i="46"/>
  <c r="E244" i="46"/>
  <c r="D244" i="46"/>
  <c r="E245" i="46"/>
  <c r="D245" i="46"/>
  <c r="E246" i="46"/>
  <c r="D246" i="46"/>
  <c r="E247" i="46"/>
  <c r="D247" i="46"/>
  <c r="E248" i="46"/>
  <c r="D248" i="46"/>
  <c r="E249" i="46"/>
  <c r="D249" i="46"/>
  <c r="E250" i="46"/>
  <c r="D250" i="46"/>
  <c r="E251" i="46"/>
  <c r="D251" i="46"/>
  <c r="E252" i="46"/>
  <c r="D252" i="46"/>
  <c r="E253" i="46"/>
  <c r="D253" i="46"/>
  <c r="E254" i="46"/>
  <c r="D254" i="46"/>
  <c r="E255" i="46"/>
  <c r="D255" i="46"/>
  <c r="E256" i="46"/>
  <c r="D256" i="46"/>
  <c r="E257" i="46"/>
  <c r="D257" i="46"/>
  <c r="E258" i="46"/>
  <c r="D258" i="46"/>
  <c r="E259" i="46"/>
  <c r="D259" i="46"/>
  <c r="E260" i="46"/>
  <c r="D260" i="46"/>
  <c r="E261" i="46"/>
  <c r="D261" i="46"/>
  <c r="E262" i="46"/>
  <c r="D262" i="46"/>
  <c r="E263" i="46"/>
  <c r="D263" i="46"/>
  <c r="E264" i="46"/>
  <c r="D264" i="46"/>
  <c r="E265" i="46"/>
  <c r="D265" i="46"/>
  <c r="E266" i="46"/>
  <c r="D266" i="46"/>
  <c r="E267" i="46"/>
  <c r="D267" i="46"/>
  <c r="E268" i="46"/>
  <c r="D268" i="46"/>
  <c r="E269" i="46"/>
  <c r="D269" i="46"/>
  <c r="E270" i="46"/>
  <c r="D270" i="46"/>
  <c r="E271" i="46"/>
  <c r="D271" i="46"/>
  <c r="E272" i="46"/>
  <c r="D272" i="46"/>
  <c r="E273" i="46"/>
  <c r="D273" i="46"/>
  <c r="E274" i="46"/>
  <c r="D274" i="46"/>
  <c r="E275" i="46"/>
  <c r="D275" i="46"/>
  <c r="E276" i="46"/>
  <c r="D276" i="46"/>
  <c r="E277" i="46"/>
  <c r="D277" i="46"/>
  <c r="E278" i="46"/>
  <c r="D278" i="46"/>
  <c r="E279" i="46"/>
  <c r="D279" i="46"/>
  <c r="E280" i="46"/>
  <c r="D280" i="46"/>
  <c r="E281" i="46"/>
  <c r="D281" i="46"/>
  <c r="E282" i="46"/>
  <c r="D282" i="46"/>
  <c r="E283" i="46"/>
  <c r="D283" i="46"/>
  <c r="E284" i="46"/>
  <c r="D284" i="46"/>
  <c r="E285" i="46"/>
  <c r="D285" i="46"/>
  <c r="E286" i="46"/>
  <c r="D286" i="46"/>
  <c r="E287" i="46"/>
  <c r="D287" i="46"/>
  <c r="E288" i="46"/>
  <c r="D288" i="46"/>
  <c r="E289" i="46"/>
  <c r="D289" i="46"/>
  <c r="E290" i="46"/>
  <c r="D290" i="46"/>
  <c r="E291" i="46"/>
  <c r="D291" i="46"/>
  <c r="E292" i="46"/>
  <c r="D292" i="46"/>
  <c r="E293" i="46"/>
  <c r="D293" i="46"/>
  <c r="E294" i="46"/>
  <c r="D294" i="46"/>
  <c r="E295" i="46"/>
  <c r="D295" i="46"/>
  <c r="E296" i="46"/>
  <c r="D296" i="46"/>
  <c r="E297" i="46"/>
  <c r="D297" i="46"/>
  <c r="E298" i="46"/>
  <c r="D298" i="46"/>
  <c r="E299" i="46"/>
  <c r="D299" i="46"/>
  <c r="E300" i="46"/>
  <c r="D300" i="46"/>
  <c r="E301" i="46"/>
  <c r="D301" i="46"/>
  <c r="E302" i="46"/>
  <c r="D302" i="46"/>
  <c r="E303" i="46"/>
  <c r="D303" i="46"/>
  <c r="E304" i="46"/>
  <c r="D304" i="46"/>
  <c r="E305" i="46"/>
  <c r="D305" i="46"/>
  <c r="E306" i="46"/>
  <c r="D306" i="46"/>
  <c r="E307" i="46"/>
  <c r="D307" i="46"/>
  <c r="E308" i="46"/>
  <c r="D308" i="46"/>
  <c r="E309" i="46"/>
  <c r="D309" i="46"/>
  <c r="E310" i="46"/>
  <c r="D310" i="46"/>
  <c r="E311" i="46"/>
  <c r="D311" i="46"/>
  <c r="E312" i="46"/>
  <c r="D312" i="46"/>
  <c r="E313" i="46"/>
  <c r="D313" i="46"/>
  <c r="E314" i="46"/>
  <c r="D314" i="46"/>
  <c r="E315" i="46"/>
  <c r="D315" i="46"/>
  <c r="E316" i="46"/>
  <c r="D316" i="46"/>
  <c r="E317" i="46"/>
  <c r="D317" i="46"/>
  <c r="E318" i="46"/>
  <c r="D318" i="46"/>
  <c r="E319" i="46"/>
  <c r="D319" i="46"/>
  <c r="E320" i="46"/>
  <c r="D320" i="46"/>
  <c r="E321" i="46"/>
  <c r="D321" i="46"/>
  <c r="E322" i="46"/>
  <c r="D322" i="46"/>
  <c r="E323" i="46"/>
  <c r="D323" i="46"/>
  <c r="E324" i="46"/>
  <c r="D324" i="46"/>
  <c r="E325" i="46"/>
  <c r="D325" i="46"/>
  <c r="E326" i="46"/>
  <c r="D326" i="46"/>
  <c r="E327" i="46"/>
  <c r="D327" i="46"/>
  <c r="E328" i="46"/>
  <c r="D328" i="46"/>
  <c r="E329" i="46"/>
  <c r="D329" i="46"/>
  <c r="E330" i="46"/>
  <c r="D330" i="46"/>
  <c r="E331" i="46"/>
  <c r="D331" i="46"/>
  <c r="E332" i="46"/>
  <c r="D332" i="46"/>
  <c r="E333" i="46"/>
  <c r="D333" i="46"/>
  <c r="E334" i="46"/>
  <c r="D334" i="46"/>
  <c r="E335" i="46"/>
  <c r="D335" i="46"/>
  <c r="E336" i="46"/>
  <c r="D336" i="46"/>
  <c r="E337" i="46"/>
  <c r="D337" i="46"/>
  <c r="E338" i="46"/>
  <c r="D338" i="46"/>
  <c r="E339" i="46"/>
  <c r="D339" i="46"/>
  <c r="E340" i="46"/>
  <c r="D340" i="46"/>
  <c r="E341" i="46"/>
  <c r="D341" i="46"/>
  <c r="E342" i="46"/>
  <c r="D342" i="46"/>
  <c r="E343" i="46"/>
  <c r="D343" i="46"/>
  <c r="E344" i="46"/>
  <c r="D344" i="46"/>
  <c r="E345" i="46"/>
  <c r="D345" i="46"/>
  <c r="E346" i="46"/>
  <c r="D346" i="46"/>
  <c r="E347" i="46"/>
  <c r="D347" i="46"/>
  <c r="E348" i="46"/>
  <c r="D348" i="46"/>
  <c r="E349" i="46"/>
  <c r="D349" i="46"/>
  <c r="E350" i="46"/>
  <c r="D350" i="46"/>
  <c r="E351" i="46"/>
  <c r="D351" i="46"/>
  <c r="E352" i="46"/>
  <c r="D352" i="46"/>
  <c r="E353" i="46"/>
  <c r="D353" i="46"/>
  <c r="E354" i="46"/>
  <c r="D354" i="46"/>
  <c r="E355" i="46"/>
  <c r="D355" i="46"/>
  <c r="E356" i="46"/>
  <c r="D356" i="46"/>
  <c r="E357" i="46"/>
  <c r="D357" i="46"/>
  <c r="E358" i="46"/>
  <c r="D358" i="46"/>
  <c r="E359" i="46"/>
  <c r="D359" i="46"/>
  <c r="E360" i="46"/>
  <c r="D360" i="46"/>
  <c r="E361" i="46"/>
  <c r="D361" i="46"/>
  <c r="E362" i="46"/>
  <c r="D362" i="46"/>
  <c r="E363" i="46"/>
  <c r="D363" i="46"/>
  <c r="E364" i="46"/>
  <c r="D364" i="46"/>
  <c r="E365" i="46"/>
  <c r="D365" i="46"/>
  <c r="E366" i="46"/>
  <c r="D366" i="46"/>
  <c r="E367" i="46"/>
  <c r="D367" i="46"/>
  <c r="E368" i="46"/>
  <c r="D368" i="46"/>
  <c r="E369" i="46"/>
  <c r="D369" i="46"/>
  <c r="E370" i="46"/>
  <c r="D370" i="46"/>
  <c r="E371" i="46"/>
  <c r="D371" i="46"/>
  <c r="E372" i="46"/>
  <c r="D372" i="46"/>
  <c r="E373" i="46"/>
  <c r="D373" i="46"/>
  <c r="E374" i="46"/>
  <c r="D374" i="46"/>
  <c r="E375" i="46"/>
  <c r="D375" i="46"/>
  <c r="E376" i="46"/>
  <c r="D376" i="46"/>
  <c r="E377" i="46"/>
  <c r="D377" i="46"/>
  <c r="E378" i="46"/>
  <c r="D378" i="46"/>
  <c r="E379" i="46"/>
  <c r="D379" i="46"/>
  <c r="E380" i="46"/>
  <c r="D380" i="46"/>
  <c r="E381" i="46"/>
  <c r="D381" i="46"/>
  <c r="E382" i="46"/>
  <c r="D382" i="46"/>
  <c r="E383" i="46"/>
  <c r="D383" i="46"/>
  <c r="E384" i="46"/>
  <c r="D384" i="46"/>
  <c r="E385" i="46"/>
  <c r="D385" i="46"/>
  <c r="E386" i="46"/>
  <c r="D386" i="46"/>
  <c r="E387" i="46"/>
  <c r="D387" i="46"/>
  <c r="E388" i="46"/>
  <c r="D388" i="46"/>
  <c r="E389" i="46"/>
  <c r="D389" i="46"/>
  <c r="E390" i="46"/>
  <c r="D390" i="46"/>
  <c r="E391" i="46"/>
  <c r="D391" i="46"/>
  <c r="E392" i="46"/>
  <c r="D392" i="46"/>
  <c r="E393" i="46"/>
  <c r="D393" i="46"/>
  <c r="E394" i="46"/>
  <c r="D394" i="46"/>
  <c r="E395" i="46"/>
  <c r="D395" i="46"/>
  <c r="E396" i="46"/>
  <c r="D396" i="46"/>
  <c r="E397" i="46"/>
  <c r="D397" i="46"/>
  <c r="E398" i="46"/>
  <c r="D398" i="46"/>
  <c r="E399" i="46"/>
  <c r="D399" i="46"/>
  <c r="E400" i="46"/>
  <c r="D400" i="46"/>
  <c r="E401" i="46"/>
  <c r="D401" i="46"/>
  <c r="E402" i="46"/>
  <c r="D402" i="46"/>
  <c r="E403" i="46"/>
  <c r="D403" i="46"/>
  <c r="E404" i="46"/>
  <c r="D404" i="46"/>
  <c r="E405" i="46"/>
  <c r="D405" i="46"/>
  <c r="E406" i="46"/>
  <c r="D406" i="46"/>
  <c r="E407" i="46"/>
  <c r="D407" i="46"/>
  <c r="E408" i="46"/>
  <c r="D408" i="46"/>
  <c r="E409" i="46"/>
  <c r="D409" i="46"/>
  <c r="E410" i="46"/>
  <c r="D410" i="46"/>
  <c r="E411" i="46"/>
  <c r="D411" i="46"/>
  <c r="E412" i="46"/>
  <c r="D412" i="46"/>
  <c r="E413" i="46"/>
  <c r="D413" i="46"/>
  <c r="E414" i="46"/>
  <c r="D414" i="46"/>
  <c r="E415" i="46"/>
  <c r="D415" i="46"/>
  <c r="E416" i="46"/>
  <c r="D416" i="46"/>
  <c r="E417" i="46"/>
  <c r="D417" i="46"/>
  <c r="E418" i="46"/>
  <c r="D418" i="46"/>
  <c r="E419" i="46"/>
  <c r="D419" i="46"/>
  <c r="E420" i="46"/>
  <c r="D420" i="46"/>
  <c r="E421" i="46"/>
  <c r="D421" i="46"/>
  <c r="E422" i="46"/>
  <c r="D422" i="46"/>
  <c r="E423" i="46"/>
  <c r="D423" i="46"/>
  <c r="E424" i="46"/>
  <c r="D424" i="46"/>
  <c r="E425" i="46"/>
  <c r="D425" i="46"/>
  <c r="E426" i="46"/>
  <c r="D426" i="46"/>
  <c r="E427" i="46"/>
  <c r="D427" i="46"/>
  <c r="E428" i="46"/>
  <c r="D428" i="46"/>
  <c r="E429" i="46"/>
  <c r="D429" i="46"/>
  <c r="E430" i="46"/>
  <c r="D430" i="46"/>
  <c r="E431" i="46"/>
  <c r="D431" i="46"/>
  <c r="E432" i="46"/>
  <c r="D432" i="46"/>
  <c r="E433" i="46"/>
  <c r="D433" i="46"/>
  <c r="E434" i="46"/>
  <c r="D434" i="46"/>
  <c r="E435" i="46"/>
  <c r="D435" i="46"/>
  <c r="E436" i="46"/>
  <c r="D436" i="46"/>
  <c r="E437" i="46"/>
  <c r="D437" i="46"/>
  <c r="E438" i="46"/>
  <c r="D438" i="46"/>
  <c r="E439" i="46"/>
  <c r="D439" i="46"/>
  <c r="E440" i="46"/>
  <c r="D440" i="46"/>
  <c r="E441" i="46"/>
  <c r="D441" i="46"/>
  <c r="E442" i="46"/>
  <c r="D442" i="46"/>
  <c r="E443" i="46"/>
  <c r="D443" i="46"/>
  <c r="E444" i="46"/>
  <c r="D444" i="46"/>
  <c r="E445" i="46"/>
  <c r="D445" i="46"/>
  <c r="E446" i="46"/>
  <c r="D446" i="46"/>
  <c r="E447" i="46"/>
  <c r="D447" i="46"/>
  <c r="E448" i="46"/>
  <c r="D448" i="46"/>
  <c r="E449" i="46"/>
  <c r="D449" i="46"/>
  <c r="E450" i="46"/>
  <c r="D450" i="46"/>
  <c r="E451" i="46"/>
  <c r="D451" i="46"/>
  <c r="E452" i="46"/>
  <c r="D452" i="46"/>
  <c r="E453" i="46"/>
  <c r="D453" i="46"/>
  <c r="E454" i="46"/>
  <c r="D454" i="46"/>
  <c r="E455" i="46"/>
  <c r="D455" i="46"/>
  <c r="E456" i="46"/>
  <c r="D456" i="46"/>
  <c r="E457" i="46"/>
  <c r="D457" i="46"/>
  <c r="E458" i="46"/>
  <c r="D458" i="46"/>
  <c r="E459" i="46"/>
  <c r="D459" i="46"/>
  <c r="E460" i="46"/>
  <c r="D460" i="46"/>
  <c r="E461" i="46"/>
  <c r="D461" i="46"/>
  <c r="E462" i="46"/>
  <c r="D462" i="46"/>
  <c r="E463" i="46"/>
  <c r="D463" i="46"/>
  <c r="E464" i="46"/>
  <c r="D464" i="46"/>
  <c r="E465" i="46"/>
  <c r="D465" i="46"/>
  <c r="E466" i="46"/>
  <c r="D466" i="46"/>
  <c r="E467" i="46"/>
  <c r="D467" i="46"/>
  <c r="E468" i="46"/>
  <c r="D468" i="46"/>
  <c r="E469" i="46"/>
  <c r="D469" i="46"/>
  <c r="E470" i="46"/>
  <c r="D470" i="46"/>
  <c r="E471" i="46"/>
  <c r="D471" i="46"/>
  <c r="E472" i="46"/>
  <c r="D472" i="46"/>
  <c r="E473" i="46"/>
  <c r="D473" i="46"/>
  <c r="E474" i="46"/>
  <c r="D474" i="46"/>
  <c r="E475" i="46"/>
  <c r="D475" i="46"/>
  <c r="E476" i="46"/>
  <c r="D476" i="46"/>
  <c r="E477" i="46"/>
  <c r="D477" i="46"/>
  <c r="E478" i="46"/>
  <c r="D478" i="46"/>
  <c r="E479" i="46"/>
  <c r="D479" i="46"/>
  <c r="E480" i="46"/>
  <c r="D480" i="46"/>
  <c r="E481" i="46"/>
  <c r="D481" i="46"/>
  <c r="E482" i="46"/>
  <c r="D482" i="46"/>
  <c r="E483" i="46"/>
  <c r="D483" i="46"/>
  <c r="E484" i="46"/>
  <c r="D484" i="46"/>
  <c r="E485" i="46"/>
  <c r="D485" i="46"/>
  <c r="E486" i="46"/>
  <c r="D486" i="46"/>
  <c r="E487" i="46"/>
  <c r="D487" i="46"/>
  <c r="E488" i="46"/>
  <c r="D488" i="46"/>
  <c r="E489" i="46"/>
  <c r="D489" i="46"/>
  <c r="E490" i="46"/>
  <c r="D490" i="46"/>
  <c r="E491" i="46"/>
  <c r="D491" i="46"/>
  <c r="E492" i="46"/>
  <c r="D492" i="46"/>
  <c r="E493" i="46"/>
  <c r="D493" i="46"/>
  <c r="E494" i="46"/>
  <c r="D494" i="46"/>
  <c r="E495" i="46"/>
  <c r="D495" i="46"/>
  <c r="E496" i="46"/>
  <c r="D496" i="46"/>
  <c r="E497" i="46"/>
  <c r="D497" i="46"/>
  <c r="E498" i="46"/>
  <c r="D498" i="46"/>
  <c r="E499" i="46"/>
  <c r="D499" i="46"/>
  <c r="E500" i="46"/>
  <c r="D500" i="46"/>
  <c r="E501" i="46"/>
  <c r="D501" i="46"/>
  <c r="E502" i="46"/>
  <c r="D502" i="46"/>
  <c r="E503" i="46"/>
  <c r="D503" i="46"/>
  <c r="E504" i="46"/>
  <c r="D504" i="46"/>
  <c r="E505" i="46"/>
  <c r="D505" i="46"/>
  <c r="E506" i="46"/>
  <c r="D506" i="46"/>
  <c r="E507" i="46"/>
  <c r="D507" i="46"/>
  <c r="E508" i="46"/>
  <c r="D508" i="46"/>
  <c r="E509" i="46"/>
  <c r="D509" i="46"/>
  <c r="E510" i="46"/>
  <c r="D510" i="46"/>
  <c r="E511" i="46"/>
  <c r="D511" i="46"/>
  <c r="E512" i="46"/>
  <c r="D512" i="46"/>
  <c r="E513" i="46"/>
  <c r="D513" i="46"/>
  <c r="E514" i="46"/>
  <c r="D514" i="46"/>
  <c r="E515" i="46"/>
  <c r="D515" i="46"/>
  <c r="E516" i="46"/>
  <c r="D516" i="46"/>
  <c r="E517" i="46"/>
  <c r="D517" i="46"/>
  <c r="E518" i="46"/>
  <c r="D518" i="46"/>
  <c r="E519" i="46"/>
  <c r="D519" i="46"/>
  <c r="E520" i="46"/>
  <c r="D520" i="46"/>
  <c r="E521" i="46"/>
  <c r="D521" i="46"/>
  <c r="E522" i="46"/>
  <c r="D522" i="46"/>
  <c r="E523" i="46"/>
  <c r="D523" i="46"/>
  <c r="E524" i="46"/>
  <c r="D524" i="46"/>
  <c r="E525" i="46"/>
  <c r="D525" i="46"/>
  <c r="E526" i="46"/>
  <c r="D526" i="46"/>
  <c r="E527" i="46"/>
  <c r="D527" i="46"/>
  <c r="E528" i="46"/>
  <c r="D528" i="46"/>
  <c r="E529" i="46"/>
  <c r="D529" i="46"/>
  <c r="E530" i="46"/>
  <c r="D530" i="46"/>
  <c r="E531" i="46"/>
  <c r="D531" i="46"/>
  <c r="E532" i="46"/>
  <c r="D532" i="46"/>
  <c r="E533" i="46"/>
  <c r="D533" i="46"/>
  <c r="E534" i="46"/>
  <c r="D534" i="46"/>
  <c r="E535" i="46"/>
  <c r="D535" i="46"/>
  <c r="E536" i="46"/>
  <c r="D536" i="46"/>
  <c r="E537" i="46"/>
  <c r="D537" i="46"/>
  <c r="E538" i="46"/>
  <c r="D538" i="46"/>
  <c r="E539" i="46"/>
  <c r="D539" i="46"/>
  <c r="E540" i="46"/>
  <c r="D540" i="46"/>
  <c r="E541" i="46"/>
  <c r="D541" i="46"/>
  <c r="E542" i="46"/>
  <c r="D542" i="46"/>
  <c r="E543" i="46"/>
  <c r="D543" i="46"/>
  <c r="E544" i="46"/>
  <c r="D544" i="46"/>
  <c r="E545" i="46"/>
  <c r="D545" i="46"/>
  <c r="E546" i="46"/>
  <c r="D546" i="46"/>
  <c r="E547" i="46"/>
  <c r="D547" i="46"/>
  <c r="E548" i="46"/>
  <c r="D548" i="46"/>
  <c r="E549" i="46"/>
  <c r="D549" i="46"/>
  <c r="E550" i="46"/>
  <c r="D550" i="46"/>
  <c r="E551" i="46"/>
  <c r="D551" i="46"/>
  <c r="E552" i="46"/>
  <c r="D552" i="46"/>
  <c r="E553" i="46"/>
  <c r="D553" i="46"/>
  <c r="E554" i="46"/>
  <c r="D554" i="46"/>
  <c r="E555" i="46"/>
  <c r="D555" i="46"/>
  <c r="E556" i="46"/>
  <c r="D556" i="46"/>
  <c r="E557" i="46"/>
  <c r="D557" i="46"/>
  <c r="E558" i="46"/>
  <c r="D558" i="46"/>
  <c r="E559" i="46"/>
  <c r="D559" i="46"/>
  <c r="E560" i="46"/>
  <c r="D560" i="46"/>
  <c r="E561" i="46"/>
  <c r="D561" i="46"/>
  <c r="E562" i="46"/>
  <c r="D562" i="46"/>
  <c r="E563" i="46"/>
  <c r="D563" i="46"/>
  <c r="E564" i="46"/>
  <c r="D564" i="46"/>
  <c r="E565" i="46"/>
  <c r="D565" i="46"/>
  <c r="E566" i="46"/>
  <c r="D566" i="46"/>
  <c r="E567" i="46"/>
  <c r="D567" i="46"/>
  <c r="E568" i="46"/>
  <c r="D568" i="46"/>
  <c r="E569" i="46"/>
  <c r="D569" i="46"/>
  <c r="E570" i="46"/>
  <c r="D570" i="46"/>
  <c r="E571" i="46"/>
  <c r="D571" i="46"/>
  <c r="E572" i="46"/>
  <c r="D572" i="46"/>
  <c r="E573" i="46"/>
  <c r="D573" i="46"/>
  <c r="E574" i="46"/>
  <c r="D574" i="46"/>
  <c r="E575" i="46"/>
  <c r="D575" i="46"/>
  <c r="E576" i="46"/>
  <c r="D576" i="46"/>
  <c r="E577" i="46"/>
  <c r="D577" i="46"/>
  <c r="E578" i="46"/>
  <c r="D578" i="46"/>
  <c r="E579" i="46"/>
  <c r="D579" i="46"/>
  <c r="E580" i="46"/>
  <c r="D580" i="46"/>
  <c r="E581" i="46"/>
  <c r="D581" i="46"/>
  <c r="E582" i="46"/>
  <c r="D582" i="46"/>
  <c r="E583" i="46"/>
  <c r="D583" i="46"/>
  <c r="E584" i="46"/>
  <c r="D584" i="46"/>
  <c r="E585" i="46"/>
  <c r="D585" i="46"/>
  <c r="E586" i="46"/>
  <c r="D586" i="46"/>
  <c r="E587" i="46"/>
  <c r="D587" i="46"/>
  <c r="E588" i="46"/>
  <c r="D588" i="46"/>
  <c r="E589" i="46"/>
  <c r="D589" i="46"/>
  <c r="E590" i="46"/>
  <c r="D590" i="46"/>
  <c r="E591" i="46"/>
  <c r="D591" i="46"/>
  <c r="E592" i="46"/>
  <c r="D592" i="46"/>
  <c r="E593" i="46"/>
  <c r="D593" i="46"/>
  <c r="E594" i="46"/>
  <c r="D594" i="46"/>
  <c r="E595" i="46"/>
  <c r="D595" i="46"/>
  <c r="E596" i="46"/>
  <c r="D596" i="46"/>
  <c r="E597" i="46"/>
  <c r="D597" i="46"/>
  <c r="E598" i="46"/>
  <c r="D598" i="46"/>
  <c r="E599" i="46"/>
  <c r="D599" i="46"/>
  <c r="E600" i="46"/>
  <c r="D600" i="46"/>
  <c r="E601" i="46"/>
  <c r="D601" i="46"/>
  <c r="E602" i="46"/>
  <c r="D602" i="46"/>
  <c r="E603" i="46"/>
  <c r="D603" i="46"/>
  <c r="E604" i="46"/>
  <c r="D604" i="46"/>
  <c r="E605" i="46"/>
  <c r="D605" i="46"/>
  <c r="E606" i="46"/>
  <c r="D606" i="46"/>
  <c r="E607" i="46"/>
  <c r="D607" i="46"/>
  <c r="E608" i="46"/>
  <c r="D608" i="46"/>
  <c r="E609" i="46"/>
  <c r="D609" i="46"/>
  <c r="E610" i="46"/>
  <c r="D610" i="46"/>
  <c r="E611" i="46"/>
  <c r="D611" i="46"/>
  <c r="E612" i="46"/>
  <c r="D612" i="46"/>
  <c r="E613" i="46"/>
  <c r="D613" i="46"/>
  <c r="E614" i="46"/>
  <c r="D614" i="46"/>
  <c r="E615" i="46"/>
  <c r="D615" i="46"/>
  <c r="E616" i="46"/>
  <c r="D616" i="46"/>
  <c r="E617" i="46"/>
  <c r="D617" i="46"/>
  <c r="E618" i="46"/>
  <c r="D618" i="46"/>
  <c r="E619" i="46"/>
  <c r="D619" i="46"/>
  <c r="E620" i="46"/>
  <c r="D620" i="46"/>
  <c r="E621" i="46"/>
  <c r="D621" i="46"/>
  <c r="E622" i="46"/>
  <c r="D622" i="46"/>
  <c r="E623" i="46"/>
  <c r="D623" i="46"/>
  <c r="E624" i="46"/>
  <c r="D624" i="46"/>
  <c r="E625" i="46"/>
  <c r="D625" i="46"/>
  <c r="E626" i="46"/>
  <c r="D626" i="46"/>
  <c r="E627" i="46"/>
  <c r="D627" i="46"/>
  <c r="E628" i="46"/>
  <c r="D628" i="46"/>
  <c r="E629" i="46"/>
  <c r="D629" i="46"/>
  <c r="E630" i="46"/>
  <c r="D630" i="46"/>
  <c r="E631" i="46"/>
  <c r="D631" i="46"/>
  <c r="E632" i="46"/>
  <c r="D632" i="46"/>
  <c r="E633" i="46"/>
  <c r="D633" i="46"/>
  <c r="E634" i="46"/>
  <c r="D634" i="46"/>
  <c r="E635" i="46"/>
  <c r="D635" i="46"/>
  <c r="E636" i="46"/>
  <c r="D636" i="46"/>
  <c r="E637" i="46"/>
  <c r="D637" i="46"/>
  <c r="E638" i="46"/>
  <c r="D638" i="46"/>
  <c r="E639" i="46"/>
  <c r="D639" i="46"/>
  <c r="E640" i="46"/>
  <c r="D640" i="46"/>
  <c r="E641" i="46"/>
  <c r="D641" i="46"/>
  <c r="E642" i="46"/>
  <c r="D642" i="46"/>
  <c r="E643" i="46"/>
  <c r="D643" i="46"/>
  <c r="E644" i="46"/>
  <c r="D644" i="46"/>
  <c r="E645" i="46"/>
  <c r="D645" i="46"/>
  <c r="E646" i="46"/>
  <c r="D646" i="46"/>
  <c r="E647" i="46"/>
  <c r="D647" i="46"/>
  <c r="E648" i="46"/>
  <c r="D648" i="46"/>
  <c r="E649" i="46"/>
  <c r="D649" i="46"/>
  <c r="E650" i="46"/>
  <c r="D650" i="46"/>
  <c r="E651" i="46"/>
  <c r="D651" i="46"/>
  <c r="E652" i="46"/>
  <c r="D652" i="46"/>
  <c r="E653" i="46"/>
  <c r="D653" i="46"/>
  <c r="E654" i="46"/>
  <c r="D654" i="46"/>
  <c r="E655" i="46"/>
  <c r="D655" i="46"/>
  <c r="E656" i="46"/>
  <c r="D656" i="46"/>
  <c r="E657" i="46"/>
  <c r="D657" i="46"/>
  <c r="E658" i="46"/>
  <c r="D658" i="46"/>
  <c r="E659" i="46"/>
  <c r="D659" i="46"/>
  <c r="E660" i="46"/>
  <c r="D660" i="46"/>
  <c r="E661" i="46"/>
  <c r="D661" i="46"/>
  <c r="E662" i="46"/>
  <c r="D662" i="46"/>
  <c r="E663" i="46"/>
  <c r="D663" i="46"/>
  <c r="E664" i="46"/>
  <c r="D664" i="46"/>
  <c r="E665" i="46"/>
  <c r="D665" i="46"/>
  <c r="E666" i="46"/>
  <c r="D666" i="46"/>
  <c r="E667" i="46"/>
  <c r="D667" i="46"/>
  <c r="E668" i="46"/>
  <c r="D668" i="46"/>
  <c r="E669" i="46"/>
  <c r="D669" i="46"/>
  <c r="E670" i="46"/>
  <c r="D670" i="46"/>
  <c r="E671" i="46"/>
  <c r="D671" i="46"/>
  <c r="E672" i="46"/>
  <c r="D672" i="46"/>
  <c r="E673" i="46"/>
  <c r="D673" i="46"/>
  <c r="E674" i="46"/>
  <c r="D674" i="46"/>
  <c r="E675" i="46"/>
  <c r="D675" i="46"/>
  <c r="E676" i="46"/>
  <c r="D676" i="46"/>
  <c r="E677" i="46"/>
  <c r="D677" i="46"/>
  <c r="E678" i="46"/>
  <c r="D678" i="46"/>
  <c r="E679" i="46"/>
  <c r="D679" i="46"/>
  <c r="E680" i="46"/>
  <c r="D680" i="46"/>
  <c r="E681" i="46"/>
  <c r="D681" i="46"/>
  <c r="E682" i="46"/>
  <c r="D682" i="46"/>
  <c r="E683" i="46"/>
  <c r="D683" i="46"/>
  <c r="E684" i="46"/>
  <c r="D684" i="46"/>
  <c r="E685" i="46"/>
  <c r="D685" i="46"/>
  <c r="E686" i="46"/>
  <c r="D686" i="46"/>
  <c r="E687" i="46"/>
  <c r="D687" i="46"/>
  <c r="E688" i="46"/>
  <c r="D688" i="46"/>
  <c r="E689" i="46"/>
  <c r="D689" i="46"/>
  <c r="E690" i="46"/>
  <c r="D690" i="46"/>
  <c r="E691" i="46"/>
  <c r="D691" i="46"/>
  <c r="E692" i="46"/>
  <c r="D692" i="46"/>
  <c r="E693" i="46"/>
  <c r="D693" i="46"/>
  <c r="E694" i="46"/>
  <c r="D694" i="46"/>
  <c r="E695" i="46"/>
  <c r="D695" i="46"/>
  <c r="E696" i="46"/>
  <c r="D696" i="46"/>
  <c r="E697" i="46"/>
  <c r="D697" i="46"/>
  <c r="E698" i="46"/>
  <c r="D698" i="46"/>
  <c r="E699" i="46"/>
  <c r="D699" i="46"/>
  <c r="E700" i="46"/>
  <c r="D700" i="46"/>
  <c r="E701" i="46"/>
  <c r="D701" i="46"/>
  <c r="E702" i="46"/>
  <c r="D702" i="46"/>
  <c r="E703" i="46"/>
  <c r="D703" i="46"/>
  <c r="E704" i="46"/>
  <c r="D704" i="46"/>
  <c r="E705" i="46"/>
  <c r="D705" i="46"/>
  <c r="E706" i="46"/>
  <c r="D706" i="46"/>
  <c r="E707" i="46"/>
  <c r="D707" i="46"/>
  <c r="E708" i="46"/>
  <c r="D708" i="46"/>
  <c r="E709" i="46"/>
  <c r="D709" i="46"/>
  <c r="E710" i="46"/>
  <c r="D710" i="46"/>
  <c r="E711" i="46"/>
  <c r="D711" i="46"/>
  <c r="E712" i="46"/>
  <c r="D712" i="46"/>
  <c r="E713" i="46"/>
  <c r="D713" i="46"/>
  <c r="E714" i="46"/>
  <c r="D714" i="46"/>
  <c r="E715" i="46"/>
  <c r="D715" i="46"/>
  <c r="E716" i="46"/>
  <c r="D716" i="46"/>
  <c r="E717" i="46"/>
  <c r="D717" i="46"/>
  <c r="E718" i="46"/>
  <c r="D718" i="46"/>
  <c r="E719" i="46"/>
  <c r="D719" i="46"/>
  <c r="E720" i="46"/>
  <c r="D720" i="46"/>
  <c r="E721" i="46"/>
  <c r="D721" i="46"/>
  <c r="E722" i="46"/>
  <c r="D722" i="46"/>
  <c r="E723" i="46"/>
  <c r="D723" i="46"/>
  <c r="E724" i="46"/>
  <c r="D724" i="46"/>
  <c r="E725" i="46"/>
  <c r="D725" i="46"/>
  <c r="E726" i="46"/>
  <c r="D726" i="46"/>
  <c r="E727" i="46"/>
  <c r="D727" i="46"/>
  <c r="E728" i="46"/>
  <c r="D728" i="46"/>
  <c r="E729" i="46"/>
  <c r="D729" i="46"/>
  <c r="E730" i="46"/>
  <c r="D730" i="46"/>
  <c r="E731" i="46"/>
  <c r="D731" i="46"/>
  <c r="E732" i="46"/>
  <c r="D732" i="46"/>
  <c r="E733" i="46"/>
  <c r="D733" i="46"/>
  <c r="E734" i="46"/>
  <c r="D734" i="46"/>
  <c r="E735" i="46"/>
  <c r="D735" i="46"/>
  <c r="E736" i="46"/>
  <c r="D736" i="46"/>
  <c r="E737" i="46"/>
  <c r="D737" i="46"/>
  <c r="E738" i="46"/>
  <c r="D738" i="46"/>
  <c r="E739" i="46"/>
  <c r="D739" i="46"/>
  <c r="E740" i="46"/>
  <c r="D740" i="46"/>
  <c r="E741" i="46"/>
  <c r="D741" i="46"/>
  <c r="E742" i="46"/>
  <c r="D742" i="46"/>
  <c r="E743" i="46"/>
  <c r="D743" i="46"/>
  <c r="E744" i="46"/>
  <c r="D744" i="46"/>
  <c r="E745" i="46"/>
  <c r="D745" i="46"/>
  <c r="E746" i="46"/>
  <c r="D746" i="46"/>
  <c r="E747" i="46"/>
  <c r="D747" i="46"/>
  <c r="E748" i="46"/>
  <c r="D748" i="46"/>
  <c r="E749" i="46"/>
  <c r="D749" i="46"/>
  <c r="E750" i="46"/>
  <c r="D750" i="46"/>
  <c r="E751" i="46"/>
  <c r="D751" i="46"/>
  <c r="E752" i="46"/>
  <c r="D752" i="46"/>
  <c r="E753" i="46"/>
  <c r="D753" i="46"/>
  <c r="E754" i="46"/>
  <c r="D754" i="46"/>
  <c r="E755" i="46"/>
  <c r="D755" i="46"/>
  <c r="E756" i="46"/>
  <c r="D756" i="46"/>
  <c r="E757" i="46"/>
  <c r="D757" i="46"/>
  <c r="E758" i="46"/>
  <c r="D758" i="46"/>
  <c r="E759" i="46"/>
  <c r="D759" i="46"/>
  <c r="E760" i="46"/>
  <c r="D760" i="46"/>
  <c r="E761" i="46"/>
  <c r="D761" i="46"/>
  <c r="E762" i="46"/>
  <c r="D762" i="46"/>
  <c r="E763" i="46"/>
  <c r="D763" i="46"/>
  <c r="E764" i="46"/>
  <c r="D764" i="46"/>
  <c r="E765" i="46"/>
  <c r="D765" i="46"/>
  <c r="E766" i="46"/>
  <c r="D766" i="46"/>
  <c r="E767" i="46"/>
  <c r="D767" i="46"/>
  <c r="E768" i="46"/>
  <c r="D768" i="46"/>
  <c r="E769" i="46"/>
  <c r="D769" i="46"/>
  <c r="E770" i="46"/>
  <c r="D770" i="46"/>
  <c r="E771" i="46"/>
  <c r="D771" i="46"/>
  <c r="E772" i="46"/>
  <c r="D772" i="46"/>
  <c r="E773" i="46"/>
  <c r="D773" i="46"/>
  <c r="E774" i="46"/>
  <c r="D774" i="46"/>
  <c r="E775" i="46"/>
  <c r="D775" i="46"/>
  <c r="E776" i="46"/>
  <c r="D776" i="46"/>
  <c r="E777" i="46"/>
  <c r="D777" i="46"/>
  <c r="E778" i="46"/>
  <c r="D778" i="46"/>
  <c r="E779" i="46"/>
  <c r="D779" i="46"/>
  <c r="E780" i="46"/>
  <c r="D780" i="46"/>
  <c r="E781" i="46"/>
  <c r="D781" i="46"/>
  <c r="E782" i="46"/>
  <c r="D782" i="46"/>
  <c r="E783" i="46"/>
  <c r="D783" i="46"/>
  <c r="E784" i="46"/>
  <c r="D784" i="46"/>
  <c r="E785" i="46"/>
  <c r="D785" i="46"/>
  <c r="E786" i="46"/>
  <c r="D786" i="46"/>
  <c r="E787" i="46"/>
  <c r="D787" i="46"/>
  <c r="E788" i="46"/>
  <c r="D788" i="46"/>
  <c r="E789" i="46"/>
  <c r="D789" i="46"/>
  <c r="E790" i="46"/>
  <c r="D790" i="46"/>
  <c r="E791" i="46"/>
  <c r="D791" i="46"/>
  <c r="E792" i="46"/>
  <c r="D792" i="46"/>
  <c r="E793" i="46"/>
  <c r="D793" i="46"/>
  <c r="E794" i="46"/>
  <c r="D794" i="46"/>
  <c r="E795" i="46"/>
  <c r="D795" i="46"/>
  <c r="E796" i="46"/>
  <c r="D796" i="46"/>
  <c r="E797" i="46"/>
  <c r="D797" i="46"/>
  <c r="E798" i="46"/>
  <c r="D798" i="46"/>
  <c r="E799" i="46"/>
  <c r="D799" i="46"/>
  <c r="E800" i="46"/>
  <c r="D800" i="46"/>
  <c r="E801" i="46"/>
  <c r="D801" i="46"/>
  <c r="E802" i="46"/>
  <c r="D802" i="46"/>
  <c r="E803" i="46"/>
  <c r="D803" i="46"/>
  <c r="E804" i="46"/>
  <c r="D804" i="46"/>
  <c r="E805" i="46"/>
  <c r="D805" i="46"/>
  <c r="E806" i="46"/>
  <c r="D806" i="46"/>
  <c r="E807" i="46"/>
  <c r="D807" i="46"/>
  <c r="E808" i="46"/>
  <c r="D808" i="46"/>
  <c r="E809" i="46"/>
  <c r="D809" i="46"/>
  <c r="E810" i="46"/>
  <c r="D810" i="46"/>
  <c r="E811" i="46"/>
  <c r="D811" i="46"/>
  <c r="E812" i="46"/>
  <c r="D812" i="46"/>
  <c r="E813" i="46"/>
  <c r="D813" i="46"/>
  <c r="E814" i="46"/>
  <c r="D814" i="46"/>
  <c r="E815" i="46"/>
  <c r="D815" i="46"/>
  <c r="E816" i="46"/>
  <c r="D816" i="46"/>
  <c r="E817" i="46"/>
  <c r="D817" i="46"/>
  <c r="E818" i="46"/>
  <c r="D818" i="46"/>
  <c r="E819" i="46"/>
  <c r="D819" i="46"/>
  <c r="E820" i="46"/>
  <c r="D820" i="46"/>
  <c r="E821" i="46"/>
  <c r="D821" i="46"/>
  <c r="E822" i="46"/>
  <c r="D822" i="46"/>
  <c r="E823" i="46"/>
  <c r="D823" i="46"/>
  <c r="E824" i="46"/>
  <c r="D824" i="46"/>
  <c r="E825" i="46"/>
  <c r="D825" i="46"/>
  <c r="E826" i="46"/>
  <c r="D826" i="46"/>
  <c r="E827" i="46"/>
  <c r="D827" i="46"/>
  <c r="E828" i="46"/>
  <c r="D828" i="46"/>
  <c r="E829" i="46"/>
  <c r="D829" i="46"/>
  <c r="E830" i="46"/>
  <c r="D830" i="46"/>
  <c r="E831" i="46"/>
  <c r="D831" i="46"/>
  <c r="E832" i="46"/>
  <c r="D832" i="46"/>
  <c r="E833" i="46"/>
  <c r="D833" i="46"/>
  <c r="E834" i="46"/>
  <c r="D834" i="46"/>
  <c r="E835" i="46"/>
  <c r="D835" i="46"/>
  <c r="E836" i="46"/>
  <c r="D836" i="46"/>
  <c r="E837" i="46"/>
  <c r="D837" i="46"/>
  <c r="E838" i="46"/>
  <c r="D838" i="46"/>
  <c r="E839" i="46"/>
  <c r="D839" i="46"/>
  <c r="E840" i="46"/>
  <c r="D840" i="46"/>
  <c r="E841" i="46"/>
  <c r="D841" i="46"/>
  <c r="E842" i="46"/>
  <c r="D842" i="46"/>
  <c r="E843" i="46"/>
  <c r="D843" i="46"/>
  <c r="E844" i="46"/>
  <c r="D844" i="46"/>
  <c r="E845" i="46"/>
  <c r="D845" i="46"/>
  <c r="E846" i="46"/>
  <c r="D846" i="46"/>
  <c r="E847" i="46"/>
  <c r="D847" i="46"/>
  <c r="E848" i="46"/>
  <c r="D848" i="46"/>
  <c r="E849" i="46"/>
  <c r="D849" i="46"/>
  <c r="E850" i="46"/>
  <c r="D850" i="46"/>
  <c r="E851" i="46"/>
  <c r="D851" i="46"/>
  <c r="E852" i="46"/>
  <c r="D852" i="46"/>
  <c r="E853" i="46"/>
  <c r="D853" i="46"/>
  <c r="E854" i="46"/>
  <c r="D854" i="46"/>
  <c r="E855" i="46"/>
  <c r="D855" i="46"/>
  <c r="E856" i="46"/>
  <c r="D856" i="46"/>
  <c r="E857" i="46"/>
  <c r="D857" i="46"/>
  <c r="E858" i="46"/>
  <c r="D858" i="46"/>
  <c r="E859" i="46"/>
  <c r="D859" i="46"/>
  <c r="E860" i="46"/>
  <c r="D860" i="46"/>
  <c r="E861" i="46"/>
  <c r="D861" i="46"/>
  <c r="E862" i="46"/>
  <c r="D862" i="46"/>
  <c r="E863" i="46"/>
  <c r="D863" i="46"/>
  <c r="E864" i="46"/>
  <c r="D864" i="46"/>
  <c r="E865" i="46"/>
  <c r="D865" i="46"/>
  <c r="E866" i="46"/>
  <c r="D866" i="46"/>
  <c r="E867" i="46"/>
  <c r="D867" i="46"/>
  <c r="E868" i="46"/>
  <c r="D868" i="46"/>
  <c r="E869" i="46"/>
  <c r="D869" i="46"/>
  <c r="E870" i="46"/>
  <c r="D870" i="46"/>
  <c r="E871" i="46"/>
  <c r="D871" i="46"/>
  <c r="E872" i="46"/>
  <c r="D872" i="46"/>
  <c r="E873" i="46"/>
  <c r="D873" i="46"/>
  <c r="E874" i="46"/>
  <c r="D874" i="46"/>
  <c r="E875" i="46"/>
  <c r="D875" i="46"/>
  <c r="E876" i="46"/>
  <c r="D876" i="46"/>
  <c r="E877" i="46"/>
  <c r="D877" i="46"/>
  <c r="E878" i="46"/>
  <c r="D878" i="46"/>
  <c r="E879" i="46"/>
  <c r="D879" i="46"/>
  <c r="E880" i="46"/>
  <c r="D880" i="46"/>
  <c r="E881" i="46"/>
  <c r="D881" i="46"/>
  <c r="E882" i="46"/>
  <c r="D882" i="46"/>
  <c r="E883" i="46"/>
  <c r="D883" i="46"/>
  <c r="E884" i="46"/>
  <c r="D884" i="46"/>
  <c r="E885" i="46"/>
  <c r="D885" i="46"/>
  <c r="E886" i="46"/>
  <c r="D886" i="46"/>
  <c r="E887" i="46"/>
  <c r="D887" i="46"/>
  <c r="E888" i="46"/>
  <c r="D888" i="46"/>
  <c r="E889" i="46"/>
  <c r="D889" i="46"/>
  <c r="E890" i="46"/>
  <c r="D890" i="46"/>
  <c r="E891" i="46"/>
  <c r="D891" i="46"/>
  <c r="E892" i="46"/>
  <c r="D892" i="46"/>
  <c r="E893" i="46"/>
  <c r="D893" i="46"/>
  <c r="E894" i="46"/>
  <c r="D894" i="46"/>
  <c r="E895" i="46"/>
  <c r="D895" i="46"/>
  <c r="E896" i="46"/>
  <c r="D896" i="46"/>
  <c r="E897" i="46"/>
  <c r="D897" i="46"/>
  <c r="E898" i="46"/>
  <c r="D898" i="46"/>
  <c r="E899" i="46"/>
  <c r="D899" i="46"/>
  <c r="E900" i="46"/>
  <c r="D900" i="46"/>
  <c r="E901" i="46"/>
  <c r="D901" i="46"/>
  <c r="E902" i="46"/>
  <c r="D902" i="46"/>
  <c r="E903" i="46"/>
  <c r="D903" i="46"/>
  <c r="E904" i="46"/>
  <c r="D904" i="46"/>
  <c r="E905" i="46"/>
  <c r="D905" i="46"/>
  <c r="E906" i="46"/>
  <c r="D906" i="46"/>
  <c r="E907" i="46"/>
  <c r="D907" i="46"/>
  <c r="E908" i="46"/>
  <c r="D908" i="46"/>
  <c r="E909" i="46"/>
  <c r="D909" i="46"/>
  <c r="E910" i="46"/>
  <c r="D910" i="46"/>
  <c r="E911" i="46"/>
  <c r="D911" i="46"/>
  <c r="E912" i="46"/>
  <c r="D912" i="46"/>
  <c r="E913" i="46"/>
  <c r="D913" i="46"/>
  <c r="E914" i="46"/>
  <c r="D914" i="46"/>
  <c r="E915" i="46"/>
  <c r="D915" i="46"/>
  <c r="E916" i="46"/>
  <c r="D916" i="46"/>
  <c r="E917" i="46"/>
  <c r="D917" i="46"/>
  <c r="E918" i="46"/>
  <c r="D918" i="46"/>
  <c r="E919" i="46"/>
  <c r="D919" i="46"/>
  <c r="E920" i="46"/>
  <c r="D920" i="46"/>
  <c r="E921" i="46"/>
  <c r="D921" i="46"/>
  <c r="E922" i="46"/>
  <c r="D922" i="46"/>
  <c r="E923" i="46"/>
  <c r="D923" i="46"/>
  <c r="E924" i="46"/>
  <c r="D924" i="46"/>
  <c r="E925" i="46"/>
  <c r="D925" i="46"/>
  <c r="E926" i="46"/>
  <c r="D926" i="46"/>
  <c r="E927" i="46"/>
  <c r="D927" i="46"/>
  <c r="E928" i="46"/>
  <c r="D928" i="46"/>
  <c r="E929" i="46"/>
  <c r="D929" i="46"/>
  <c r="E930" i="46"/>
  <c r="D930" i="46"/>
  <c r="E931" i="46"/>
  <c r="D931" i="46"/>
  <c r="E932" i="46"/>
  <c r="D932" i="46"/>
  <c r="E933" i="46"/>
  <c r="D933" i="46"/>
  <c r="E934" i="46"/>
  <c r="D934" i="46"/>
  <c r="E935" i="46"/>
  <c r="D935" i="46"/>
  <c r="E936" i="46"/>
  <c r="D936" i="46"/>
  <c r="E937" i="46"/>
  <c r="D937" i="46"/>
  <c r="E938" i="46"/>
  <c r="D938" i="46"/>
  <c r="E939" i="46"/>
  <c r="D939" i="46"/>
  <c r="E940" i="46"/>
  <c r="D940" i="46"/>
  <c r="E941" i="46"/>
  <c r="D941" i="46"/>
  <c r="E942" i="46"/>
  <c r="D942" i="46"/>
  <c r="E943" i="46"/>
  <c r="D943" i="46"/>
  <c r="E944" i="46"/>
  <c r="D944" i="46"/>
  <c r="E945" i="46"/>
  <c r="D945" i="46"/>
  <c r="E946" i="46"/>
  <c r="D946" i="46"/>
  <c r="E947" i="46"/>
  <c r="D947" i="46"/>
  <c r="E948" i="46"/>
  <c r="D948" i="46"/>
  <c r="E949" i="46"/>
  <c r="D949" i="46"/>
  <c r="E950" i="46"/>
  <c r="D950" i="46"/>
  <c r="E951" i="46"/>
  <c r="D951" i="46"/>
  <c r="E952" i="46"/>
  <c r="D952" i="46"/>
  <c r="E953" i="46"/>
  <c r="D953" i="46"/>
  <c r="E954" i="46"/>
  <c r="D954" i="46"/>
  <c r="E955" i="46"/>
  <c r="D955" i="46"/>
  <c r="E956" i="46"/>
  <c r="D956" i="46"/>
  <c r="E957" i="46"/>
  <c r="D957" i="46"/>
  <c r="E958" i="46"/>
  <c r="D958" i="46"/>
  <c r="E959" i="46"/>
  <c r="D959" i="46"/>
  <c r="E960" i="46"/>
  <c r="D960" i="46"/>
  <c r="E961" i="46"/>
  <c r="D961" i="46"/>
  <c r="E962" i="46"/>
  <c r="D962" i="46"/>
  <c r="E963" i="46"/>
  <c r="D963" i="46"/>
  <c r="E964" i="46"/>
  <c r="D964" i="46"/>
  <c r="E965" i="46"/>
  <c r="D965" i="46"/>
  <c r="E966" i="46"/>
  <c r="D966" i="46"/>
  <c r="E967" i="46"/>
  <c r="D967" i="46"/>
  <c r="E968" i="46"/>
  <c r="D968" i="46"/>
  <c r="E969" i="46"/>
  <c r="D969" i="46"/>
  <c r="E970" i="46"/>
  <c r="D970" i="46"/>
  <c r="E971" i="46"/>
  <c r="D971" i="46"/>
  <c r="E972" i="46"/>
  <c r="D972" i="46"/>
  <c r="E973" i="46"/>
  <c r="D973" i="46"/>
  <c r="E974" i="46"/>
  <c r="D974" i="46"/>
  <c r="E975" i="46"/>
  <c r="D975" i="46"/>
  <c r="E976" i="46"/>
  <c r="D976" i="46"/>
  <c r="E977" i="46"/>
  <c r="D977" i="46"/>
  <c r="E978" i="46"/>
  <c r="D978" i="46"/>
  <c r="E979" i="46"/>
  <c r="D979" i="46"/>
  <c r="E980" i="46"/>
  <c r="D980" i="46"/>
  <c r="E981" i="46"/>
  <c r="D981" i="46"/>
  <c r="E982" i="46"/>
  <c r="D982" i="46"/>
  <c r="E983" i="46"/>
  <c r="D983" i="46"/>
  <c r="E984" i="46"/>
  <c r="D984" i="46"/>
  <c r="E985" i="46"/>
  <c r="D985" i="46"/>
  <c r="E986" i="46"/>
  <c r="D986" i="46"/>
  <c r="E987" i="46"/>
  <c r="D987" i="46"/>
  <c r="E988" i="46"/>
  <c r="D988" i="46"/>
  <c r="E989" i="46"/>
  <c r="D989" i="46"/>
  <c r="E990" i="46"/>
  <c r="D990" i="46"/>
  <c r="E991" i="46"/>
  <c r="D991" i="46"/>
  <c r="E992" i="46"/>
  <c r="D992" i="46"/>
  <c r="E993" i="46"/>
  <c r="D993" i="46"/>
  <c r="E994" i="46"/>
  <c r="D994" i="46"/>
  <c r="E995" i="46"/>
  <c r="D995" i="46"/>
  <c r="E996" i="46"/>
  <c r="D996" i="46"/>
  <c r="E997" i="46"/>
  <c r="D997" i="46"/>
  <c r="E998" i="46"/>
  <c r="D998" i="46"/>
  <c r="E999" i="46"/>
  <c r="D999" i="46"/>
  <c r="B1000" i="46"/>
  <c r="C1000" i="46"/>
  <c r="E1000" i="46"/>
  <c r="D1000" i="46"/>
  <c r="K23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114" i="46"/>
  <c r="G115" i="46"/>
  <c r="G116" i="46"/>
  <c r="G117" i="46"/>
  <c r="G118" i="46"/>
  <c r="G119" i="46"/>
  <c r="G120" i="46"/>
  <c r="G121" i="46"/>
  <c r="G122" i="46"/>
  <c r="G123" i="46"/>
  <c r="G124" i="46"/>
  <c r="G125" i="46"/>
  <c r="G126" i="46"/>
  <c r="G127" i="46"/>
  <c r="G128" i="46"/>
  <c r="G129" i="46"/>
  <c r="G130" i="46"/>
  <c r="G131" i="46"/>
  <c r="G132" i="46"/>
  <c r="G133" i="46"/>
  <c r="G134" i="46"/>
  <c r="G135" i="46"/>
  <c r="G136" i="46"/>
  <c r="G137" i="46"/>
  <c r="G138" i="46"/>
  <c r="G139" i="46"/>
  <c r="G140" i="46"/>
  <c r="G141" i="46"/>
  <c r="G142" i="46"/>
  <c r="G143" i="46"/>
  <c r="G144" i="46"/>
  <c r="G145" i="46"/>
  <c r="G146" i="46"/>
  <c r="G147" i="46"/>
  <c r="G148" i="46"/>
  <c r="G149" i="46"/>
  <c r="G150" i="46"/>
  <c r="G151" i="46"/>
  <c r="G152" i="46"/>
  <c r="G153" i="46"/>
  <c r="G154" i="46"/>
  <c r="G155" i="46"/>
  <c r="G156" i="46"/>
  <c r="G157" i="46"/>
  <c r="G158" i="46"/>
  <c r="G159" i="46"/>
  <c r="G160" i="46"/>
  <c r="G161" i="46"/>
  <c r="G162" i="46"/>
  <c r="G163" i="46"/>
  <c r="G164" i="46"/>
  <c r="G165" i="46"/>
  <c r="G166" i="46"/>
  <c r="G167" i="46"/>
  <c r="G168" i="46"/>
  <c r="G169" i="46"/>
  <c r="G170" i="46"/>
  <c r="G171" i="46"/>
  <c r="G172" i="46"/>
  <c r="G173" i="46"/>
  <c r="G174" i="46"/>
  <c r="G175" i="46"/>
  <c r="G176" i="46"/>
  <c r="G177" i="46"/>
  <c r="G178" i="46"/>
  <c r="G179" i="46"/>
  <c r="G180" i="46"/>
  <c r="G181" i="46"/>
  <c r="G182" i="46"/>
  <c r="G183" i="46"/>
  <c r="G184" i="46"/>
  <c r="G185" i="46"/>
  <c r="G186" i="46"/>
  <c r="G187" i="46"/>
  <c r="G188" i="46"/>
  <c r="G189" i="46"/>
  <c r="G190" i="46"/>
  <c r="G191" i="46"/>
  <c r="G192" i="46"/>
  <c r="G193" i="46"/>
  <c r="G194" i="46"/>
  <c r="G195" i="46"/>
  <c r="G196" i="46"/>
  <c r="G197" i="46"/>
  <c r="G198" i="46"/>
  <c r="G199" i="46"/>
  <c r="G200" i="46"/>
  <c r="G201" i="46"/>
  <c r="G202" i="46"/>
  <c r="G203" i="46"/>
  <c r="G204" i="46"/>
  <c r="G205" i="46"/>
  <c r="G206" i="46"/>
  <c r="G207" i="46"/>
  <c r="G208" i="46"/>
  <c r="G209" i="46"/>
  <c r="G210" i="46"/>
  <c r="G211" i="46"/>
  <c r="G212" i="46"/>
  <c r="G213" i="46"/>
  <c r="G214" i="46"/>
  <c r="G215" i="46"/>
  <c r="G216" i="46"/>
  <c r="G217" i="46"/>
  <c r="G218" i="46"/>
  <c r="G219" i="46"/>
  <c r="G220" i="46"/>
  <c r="G221" i="46"/>
  <c r="G222" i="46"/>
  <c r="G223" i="46"/>
  <c r="G224" i="46"/>
  <c r="G225" i="46"/>
  <c r="G226" i="46"/>
  <c r="G227" i="46"/>
  <c r="G228" i="46"/>
  <c r="G229" i="46"/>
  <c r="G230" i="46"/>
  <c r="G231" i="46"/>
  <c r="G232" i="46"/>
  <c r="G233" i="46"/>
  <c r="G234" i="46"/>
  <c r="G235" i="46"/>
  <c r="G236" i="46"/>
  <c r="G237" i="46"/>
  <c r="G238" i="46"/>
  <c r="G239" i="46"/>
  <c r="G240" i="46"/>
  <c r="G241" i="46"/>
  <c r="G242" i="46"/>
  <c r="G243" i="46"/>
  <c r="G244" i="46"/>
  <c r="G245" i="46"/>
  <c r="G246" i="46"/>
  <c r="G247" i="46"/>
  <c r="G248" i="46"/>
  <c r="G249" i="46"/>
  <c r="G250" i="46"/>
  <c r="G251" i="46"/>
  <c r="G252" i="46"/>
  <c r="G253" i="46"/>
  <c r="G254" i="46"/>
  <c r="G255" i="46"/>
  <c r="G256" i="46"/>
  <c r="G257" i="46"/>
  <c r="G258" i="46"/>
  <c r="G259" i="46"/>
  <c r="G260" i="46"/>
  <c r="G261" i="46"/>
  <c r="G262" i="46"/>
  <c r="G263" i="46"/>
  <c r="G264" i="46"/>
  <c r="G265" i="46"/>
  <c r="G266" i="46"/>
  <c r="G267" i="46"/>
  <c r="G268" i="46"/>
  <c r="G269" i="46"/>
  <c r="G270" i="46"/>
  <c r="G271" i="46"/>
  <c r="G272" i="46"/>
  <c r="G273" i="46"/>
  <c r="G274" i="46"/>
  <c r="G275" i="46"/>
  <c r="G276" i="46"/>
  <c r="G277" i="46"/>
  <c r="G278" i="46"/>
  <c r="G279" i="46"/>
  <c r="G280" i="46"/>
  <c r="G281" i="46"/>
  <c r="G282" i="46"/>
  <c r="G283" i="46"/>
  <c r="G284" i="46"/>
  <c r="G285" i="46"/>
  <c r="G286" i="46"/>
  <c r="G287" i="46"/>
  <c r="G288" i="46"/>
  <c r="G289" i="46"/>
  <c r="G290" i="46"/>
  <c r="G291" i="46"/>
  <c r="G292" i="46"/>
  <c r="G293" i="46"/>
  <c r="G294" i="46"/>
  <c r="G295" i="46"/>
  <c r="G296" i="46"/>
  <c r="G297" i="46"/>
  <c r="G298" i="46"/>
  <c r="G299" i="46"/>
  <c r="G300" i="46"/>
  <c r="G301" i="46"/>
  <c r="G302" i="46"/>
  <c r="G303" i="46"/>
  <c r="G304" i="46"/>
  <c r="G305" i="46"/>
  <c r="G306" i="46"/>
  <c r="G307" i="46"/>
  <c r="G308" i="46"/>
  <c r="G309" i="46"/>
  <c r="G310" i="46"/>
  <c r="G311" i="46"/>
  <c r="G312" i="46"/>
  <c r="G313" i="46"/>
  <c r="G314" i="46"/>
  <c r="G315" i="46"/>
  <c r="G316" i="46"/>
  <c r="G317" i="46"/>
  <c r="G318" i="46"/>
  <c r="G319" i="46"/>
  <c r="G320" i="46"/>
  <c r="G321" i="46"/>
  <c r="G322" i="46"/>
  <c r="G323" i="46"/>
  <c r="G324" i="46"/>
  <c r="G325" i="46"/>
  <c r="G326" i="46"/>
  <c r="G327" i="46"/>
  <c r="G328" i="46"/>
  <c r="G329" i="46"/>
  <c r="G330" i="46"/>
  <c r="G331" i="46"/>
  <c r="G332" i="46"/>
  <c r="G333" i="46"/>
  <c r="G334" i="46"/>
  <c r="G335" i="46"/>
  <c r="G336" i="46"/>
  <c r="G337" i="46"/>
  <c r="G338" i="46"/>
  <c r="G339" i="46"/>
  <c r="G340" i="46"/>
  <c r="G341" i="46"/>
  <c r="G342" i="46"/>
  <c r="G343" i="46"/>
  <c r="G344" i="46"/>
  <c r="G345" i="46"/>
  <c r="G346" i="46"/>
  <c r="G347" i="46"/>
  <c r="G348" i="46"/>
  <c r="G349" i="46"/>
  <c r="G350" i="46"/>
  <c r="G351" i="46"/>
  <c r="G352" i="46"/>
  <c r="G353" i="46"/>
  <c r="G354" i="46"/>
  <c r="G355" i="46"/>
  <c r="G356" i="46"/>
  <c r="G357" i="46"/>
  <c r="G358" i="46"/>
  <c r="G359" i="46"/>
  <c r="G360" i="46"/>
  <c r="G361" i="46"/>
  <c r="G362" i="46"/>
  <c r="G363" i="46"/>
  <c r="G364" i="46"/>
  <c r="G365" i="46"/>
  <c r="G366" i="46"/>
  <c r="G367" i="46"/>
  <c r="G368" i="46"/>
  <c r="G369" i="46"/>
  <c r="G370" i="46"/>
  <c r="G371" i="46"/>
  <c r="G372" i="46"/>
  <c r="G373" i="46"/>
  <c r="G374" i="46"/>
  <c r="G375" i="46"/>
  <c r="G376" i="46"/>
  <c r="G377" i="46"/>
  <c r="G378" i="46"/>
  <c r="G379" i="46"/>
  <c r="G380" i="46"/>
  <c r="G381" i="46"/>
  <c r="G382" i="46"/>
  <c r="G383" i="46"/>
  <c r="G384" i="46"/>
  <c r="G385" i="46"/>
  <c r="G386" i="46"/>
  <c r="G387" i="46"/>
  <c r="G388" i="46"/>
  <c r="G389" i="46"/>
  <c r="G390" i="46"/>
  <c r="G391" i="46"/>
  <c r="G392" i="46"/>
  <c r="G393" i="46"/>
  <c r="G394" i="46"/>
  <c r="G395" i="46"/>
  <c r="G396" i="46"/>
  <c r="G397" i="46"/>
  <c r="G398" i="46"/>
  <c r="G399" i="46"/>
  <c r="G400" i="46"/>
  <c r="G401" i="46"/>
  <c r="G402" i="46"/>
  <c r="G403" i="46"/>
  <c r="G404" i="46"/>
  <c r="G405" i="46"/>
  <c r="G406" i="46"/>
  <c r="G407" i="46"/>
  <c r="G408" i="46"/>
  <c r="G409" i="46"/>
  <c r="G410" i="46"/>
  <c r="G411" i="46"/>
  <c r="G412" i="46"/>
  <c r="G413" i="46"/>
  <c r="G414" i="46"/>
  <c r="G415" i="46"/>
  <c r="G416" i="46"/>
  <c r="G417" i="46"/>
  <c r="G418" i="46"/>
  <c r="G419" i="46"/>
  <c r="G420" i="46"/>
  <c r="G421" i="46"/>
  <c r="G422" i="46"/>
  <c r="G423" i="46"/>
  <c r="G424" i="46"/>
  <c r="G425" i="46"/>
  <c r="G426" i="46"/>
  <c r="G427" i="46"/>
  <c r="G428" i="46"/>
  <c r="G429" i="46"/>
  <c r="G430" i="46"/>
  <c r="G431" i="46"/>
  <c r="G432" i="46"/>
  <c r="G433" i="46"/>
  <c r="G434" i="46"/>
  <c r="G435" i="46"/>
  <c r="G436" i="46"/>
  <c r="G437" i="46"/>
  <c r="G438" i="46"/>
  <c r="G439" i="46"/>
  <c r="G440" i="46"/>
  <c r="G441" i="46"/>
  <c r="G442" i="46"/>
  <c r="G443" i="46"/>
  <c r="G444" i="46"/>
  <c r="G445" i="46"/>
  <c r="G446" i="46"/>
  <c r="G447" i="46"/>
  <c r="G448" i="46"/>
  <c r="G449" i="46"/>
  <c r="G450" i="46"/>
  <c r="G451" i="46"/>
  <c r="G452" i="46"/>
  <c r="G453" i="46"/>
  <c r="G454" i="46"/>
  <c r="G455" i="46"/>
  <c r="G456" i="46"/>
  <c r="G457" i="46"/>
  <c r="G458" i="46"/>
  <c r="G459" i="46"/>
  <c r="G460" i="46"/>
  <c r="G461" i="46"/>
  <c r="G462" i="46"/>
  <c r="G463" i="46"/>
  <c r="G464" i="46"/>
  <c r="G465" i="46"/>
  <c r="G466" i="46"/>
  <c r="G467" i="46"/>
  <c r="G468" i="46"/>
  <c r="G469" i="46"/>
  <c r="G470" i="46"/>
  <c r="G471" i="46"/>
  <c r="G472" i="46"/>
  <c r="G473" i="46"/>
  <c r="G474" i="46"/>
  <c r="G475" i="46"/>
  <c r="G476" i="46"/>
  <c r="G477" i="46"/>
  <c r="G478" i="46"/>
  <c r="G479" i="46"/>
  <c r="G480" i="46"/>
  <c r="G481" i="46"/>
  <c r="G482" i="46"/>
  <c r="G483" i="46"/>
  <c r="G484" i="46"/>
  <c r="G485" i="46"/>
  <c r="G486" i="46"/>
  <c r="G487" i="46"/>
  <c r="G488" i="46"/>
  <c r="G489" i="46"/>
  <c r="G490" i="46"/>
  <c r="G491" i="46"/>
  <c r="G492" i="46"/>
  <c r="G493" i="46"/>
  <c r="G494" i="46"/>
  <c r="G495" i="46"/>
  <c r="G496" i="46"/>
  <c r="G497" i="46"/>
  <c r="G498" i="46"/>
  <c r="G499" i="46"/>
  <c r="G500" i="46"/>
  <c r="G501" i="46"/>
  <c r="G502" i="46"/>
  <c r="G503" i="46"/>
  <c r="G504" i="46"/>
  <c r="G505" i="46"/>
  <c r="G506" i="46"/>
  <c r="G507" i="46"/>
  <c r="G508" i="46"/>
  <c r="G509" i="46"/>
  <c r="G510" i="46"/>
  <c r="G511" i="46"/>
  <c r="G512" i="46"/>
  <c r="G513" i="46"/>
  <c r="G514" i="46"/>
  <c r="G515" i="46"/>
  <c r="G516" i="46"/>
  <c r="G517" i="46"/>
  <c r="G518" i="46"/>
  <c r="G519" i="46"/>
  <c r="G520" i="46"/>
  <c r="G521" i="46"/>
  <c r="G522" i="46"/>
  <c r="G523" i="46"/>
  <c r="G524" i="46"/>
  <c r="G525" i="46"/>
  <c r="G526" i="46"/>
  <c r="G527" i="46"/>
  <c r="G528" i="46"/>
  <c r="G529" i="46"/>
  <c r="G530" i="46"/>
  <c r="G531" i="46"/>
  <c r="G532" i="46"/>
  <c r="G533" i="46"/>
  <c r="G534" i="46"/>
  <c r="G535" i="46"/>
  <c r="G536" i="46"/>
  <c r="G537" i="46"/>
  <c r="G538" i="46"/>
  <c r="G539" i="46"/>
  <c r="G540" i="46"/>
  <c r="G541" i="46"/>
  <c r="G542" i="46"/>
  <c r="G543" i="46"/>
  <c r="G544" i="46"/>
  <c r="G545" i="46"/>
  <c r="G546" i="46"/>
  <c r="G547" i="46"/>
  <c r="G548" i="46"/>
  <c r="G549" i="46"/>
  <c r="G550" i="46"/>
  <c r="G551" i="46"/>
  <c r="G552" i="46"/>
  <c r="G553" i="46"/>
  <c r="G554" i="46"/>
  <c r="G555" i="46"/>
  <c r="G556" i="46"/>
  <c r="G557" i="46"/>
  <c r="G558" i="46"/>
  <c r="G559" i="46"/>
  <c r="G560" i="46"/>
  <c r="G561" i="46"/>
  <c r="G562" i="46"/>
  <c r="G563" i="46"/>
  <c r="G564" i="46"/>
  <c r="G565" i="46"/>
  <c r="G566" i="46"/>
  <c r="G567" i="46"/>
  <c r="G568" i="46"/>
  <c r="G569" i="46"/>
  <c r="G570" i="46"/>
  <c r="G571" i="46"/>
  <c r="G572" i="46"/>
  <c r="G573" i="46"/>
  <c r="G574" i="46"/>
  <c r="G575" i="46"/>
  <c r="G576" i="46"/>
  <c r="G577" i="46"/>
  <c r="G578" i="46"/>
  <c r="G579" i="46"/>
  <c r="G580" i="46"/>
  <c r="G581" i="46"/>
  <c r="G582" i="46"/>
  <c r="G583" i="46"/>
  <c r="G584" i="46"/>
  <c r="G585" i="46"/>
  <c r="G586" i="46"/>
  <c r="G587" i="46"/>
  <c r="G588" i="46"/>
  <c r="G589" i="46"/>
  <c r="G590" i="46"/>
  <c r="G591" i="46"/>
  <c r="G592" i="46"/>
  <c r="G593" i="46"/>
  <c r="G594" i="46"/>
  <c r="G595" i="46"/>
  <c r="G596" i="46"/>
  <c r="G597" i="46"/>
  <c r="G598" i="46"/>
  <c r="G599" i="46"/>
  <c r="G600" i="46"/>
  <c r="G601" i="46"/>
  <c r="G602" i="46"/>
  <c r="G603" i="46"/>
  <c r="G604" i="46"/>
  <c r="G605" i="46"/>
  <c r="G606" i="46"/>
  <c r="G607" i="46"/>
  <c r="G608" i="46"/>
  <c r="G609" i="46"/>
  <c r="G610" i="46"/>
  <c r="G611" i="46"/>
  <c r="G612" i="46"/>
  <c r="G613" i="46"/>
  <c r="G614" i="46"/>
  <c r="G615" i="46"/>
  <c r="G616" i="46"/>
  <c r="G617" i="46"/>
  <c r="G618" i="46"/>
  <c r="G619" i="46"/>
  <c r="G620" i="46"/>
  <c r="G621" i="46"/>
  <c r="G622" i="46"/>
  <c r="G623" i="46"/>
  <c r="G624" i="46"/>
  <c r="G625" i="46"/>
  <c r="G626" i="46"/>
  <c r="G627" i="46"/>
  <c r="G628" i="46"/>
  <c r="G629" i="46"/>
  <c r="G630" i="46"/>
  <c r="G631" i="46"/>
  <c r="G632" i="46"/>
  <c r="G633" i="46"/>
  <c r="G634" i="46"/>
  <c r="G635" i="46"/>
  <c r="G636" i="46"/>
  <c r="G637" i="46"/>
  <c r="G638" i="46"/>
  <c r="G639" i="46"/>
  <c r="G640" i="46"/>
  <c r="G641" i="46"/>
  <c r="G642" i="46"/>
  <c r="G643" i="46"/>
  <c r="G644" i="46"/>
  <c r="G645" i="46"/>
  <c r="G646" i="46"/>
  <c r="G647" i="46"/>
  <c r="G648" i="46"/>
  <c r="G649" i="46"/>
  <c r="G650" i="46"/>
  <c r="G651" i="46"/>
  <c r="G652" i="46"/>
  <c r="G653" i="46"/>
  <c r="G654" i="46"/>
  <c r="G655" i="46"/>
  <c r="G656" i="46"/>
  <c r="G657" i="46"/>
  <c r="G658" i="46"/>
  <c r="G659" i="46"/>
  <c r="G660" i="46"/>
  <c r="G661" i="46"/>
  <c r="G662" i="46"/>
  <c r="G663" i="46"/>
  <c r="G664" i="46"/>
  <c r="G665" i="46"/>
  <c r="G666" i="46"/>
  <c r="G667" i="46"/>
  <c r="G668" i="46"/>
  <c r="G669" i="46"/>
  <c r="G670" i="46"/>
  <c r="G671" i="46"/>
  <c r="G672" i="46"/>
  <c r="G673" i="46"/>
  <c r="G674" i="46"/>
  <c r="G675" i="46"/>
  <c r="G676" i="46"/>
  <c r="G677" i="46"/>
  <c r="G678" i="46"/>
  <c r="G679" i="46"/>
  <c r="G680" i="46"/>
  <c r="G681" i="46"/>
  <c r="G682" i="46"/>
  <c r="G683" i="46"/>
  <c r="G684" i="46"/>
  <c r="G685" i="46"/>
  <c r="G686" i="46"/>
  <c r="G687" i="46"/>
  <c r="G688" i="46"/>
  <c r="G689" i="46"/>
  <c r="G690" i="46"/>
  <c r="G691" i="46"/>
  <c r="G692" i="46"/>
  <c r="G693" i="46"/>
  <c r="G694" i="46"/>
  <c r="G695" i="46"/>
  <c r="G696" i="46"/>
  <c r="G697" i="46"/>
  <c r="G698" i="46"/>
  <c r="G699" i="46"/>
  <c r="G700" i="46"/>
  <c r="G701" i="46"/>
  <c r="G702" i="46"/>
  <c r="G703" i="46"/>
  <c r="G704" i="46"/>
  <c r="G705" i="46"/>
  <c r="G706" i="46"/>
  <c r="G707" i="46"/>
  <c r="G708" i="46"/>
  <c r="G709" i="46"/>
  <c r="G710" i="46"/>
  <c r="G711" i="46"/>
  <c r="G712" i="46"/>
  <c r="G713" i="46"/>
  <c r="G714" i="46"/>
  <c r="G715" i="46"/>
  <c r="G716" i="46"/>
  <c r="G717" i="46"/>
  <c r="G718" i="46"/>
  <c r="G719" i="46"/>
  <c r="G720" i="46"/>
  <c r="G721" i="46"/>
  <c r="G722" i="46"/>
  <c r="G723" i="46"/>
  <c r="G724" i="46"/>
  <c r="G725" i="46"/>
  <c r="G726" i="46"/>
  <c r="G727" i="46"/>
  <c r="G728" i="46"/>
  <c r="G729" i="46"/>
  <c r="G730" i="46"/>
  <c r="G731" i="46"/>
  <c r="G732" i="46"/>
  <c r="G733" i="46"/>
  <c r="G734" i="46"/>
  <c r="G735" i="46"/>
  <c r="G736" i="46"/>
  <c r="G737" i="46"/>
  <c r="G738" i="46"/>
  <c r="G739" i="46"/>
  <c r="G740" i="46"/>
  <c r="G741" i="46"/>
  <c r="G742" i="46"/>
  <c r="G743" i="46"/>
  <c r="G744" i="46"/>
  <c r="G745" i="46"/>
  <c r="G746" i="46"/>
  <c r="G747" i="46"/>
  <c r="G748" i="46"/>
  <c r="G749" i="46"/>
  <c r="G750" i="46"/>
  <c r="G751" i="46"/>
  <c r="G752" i="46"/>
  <c r="G753" i="46"/>
  <c r="G754" i="46"/>
  <c r="G755" i="46"/>
  <c r="G756" i="46"/>
  <c r="G757" i="46"/>
  <c r="G758" i="46"/>
  <c r="G759" i="46"/>
  <c r="G760" i="46"/>
  <c r="G761" i="46"/>
  <c r="G762" i="46"/>
  <c r="G763" i="46"/>
  <c r="G764" i="46"/>
  <c r="G765" i="46"/>
  <c r="G766" i="46"/>
  <c r="G767" i="46"/>
  <c r="G768" i="46"/>
  <c r="G769" i="46"/>
  <c r="G770" i="46"/>
  <c r="G771" i="46"/>
  <c r="G772" i="46"/>
  <c r="G773" i="46"/>
  <c r="G774" i="46"/>
  <c r="G775" i="46"/>
  <c r="G776" i="46"/>
  <c r="G777" i="46"/>
  <c r="G778" i="46"/>
  <c r="G779" i="46"/>
  <c r="G780" i="46"/>
  <c r="G781" i="46"/>
  <c r="G782" i="46"/>
  <c r="G783" i="46"/>
  <c r="G784" i="46"/>
  <c r="G785" i="46"/>
  <c r="G786" i="46"/>
  <c r="G787" i="46"/>
  <c r="G788" i="46"/>
  <c r="G789" i="46"/>
  <c r="G790" i="46"/>
  <c r="G791" i="46"/>
  <c r="G792" i="46"/>
  <c r="G793" i="46"/>
  <c r="G794" i="46"/>
  <c r="G795" i="46"/>
  <c r="G796" i="46"/>
  <c r="G797" i="46"/>
  <c r="G798" i="46"/>
  <c r="G799" i="46"/>
  <c r="G800" i="46"/>
  <c r="G801" i="46"/>
  <c r="G802" i="46"/>
  <c r="G803" i="46"/>
  <c r="G804" i="46"/>
  <c r="G805" i="46"/>
  <c r="G806" i="46"/>
  <c r="G807" i="46"/>
  <c r="G808" i="46"/>
  <c r="G809" i="46"/>
  <c r="G810" i="46"/>
  <c r="G811" i="46"/>
  <c r="G812" i="46"/>
  <c r="G813" i="46"/>
  <c r="G814" i="46"/>
  <c r="G815" i="46"/>
  <c r="G816" i="46"/>
  <c r="G817" i="46"/>
  <c r="G818" i="46"/>
  <c r="G819" i="46"/>
  <c r="G820" i="46"/>
  <c r="G821" i="46"/>
  <c r="G822" i="46"/>
  <c r="G823" i="46"/>
  <c r="G824" i="46"/>
  <c r="G825" i="46"/>
  <c r="G826" i="46"/>
  <c r="G827" i="46"/>
  <c r="G828" i="46"/>
  <c r="G829" i="46"/>
  <c r="G830" i="46"/>
  <c r="G831" i="46"/>
  <c r="G832" i="46"/>
  <c r="G833" i="46"/>
  <c r="G834" i="46"/>
  <c r="G835" i="46"/>
  <c r="G836" i="46"/>
  <c r="G837" i="46"/>
  <c r="G838" i="46"/>
  <c r="G839" i="46"/>
  <c r="G840" i="46"/>
  <c r="G841" i="46"/>
  <c r="G842" i="46"/>
  <c r="G843" i="46"/>
  <c r="G844" i="46"/>
  <c r="G845" i="46"/>
  <c r="G846" i="46"/>
  <c r="G847" i="46"/>
  <c r="G848" i="46"/>
  <c r="G849" i="46"/>
  <c r="G850" i="46"/>
  <c r="G851" i="46"/>
  <c r="G852" i="46"/>
  <c r="G853" i="46"/>
  <c r="G854" i="46"/>
  <c r="G855" i="46"/>
  <c r="G856" i="46"/>
  <c r="G857" i="46"/>
  <c r="G858" i="46"/>
  <c r="G859" i="46"/>
  <c r="G860" i="46"/>
  <c r="G861" i="46"/>
  <c r="G862" i="46"/>
  <c r="G863" i="46"/>
  <c r="G864" i="46"/>
  <c r="G865" i="46"/>
  <c r="G866" i="46"/>
  <c r="G867" i="46"/>
  <c r="G868" i="46"/>
  <c r="G869" i="46"/>
  <c r="G870" i="46"/>
  <c r="G871" i="46"/>
  <c r="G872" i="46"/>
  <c r="G873" i="46"/>
  <c r="G874" i="46"/>
  <c r="G875" i="46"/>
  <c r="G876" i="46"/>
  <c r="G877" i="46"/>
  <c r="G878" i="46"/>
  <c r="G879" i="46"/>
  <c r="G880" i="46"/>
  <c r="G881" i="46"/>
  <c r="G882" i="46"/>
  <c r="G883" i="46"/>
  <c r="G884" i="46"/>
  <c r="G885" i="46"/>
  <c r="G886" i="46"/>
  <c r="G887" i="46"/>
  <c r="G888" i="46"/>
  <c r="G889" i="46"/>
  <c r="G890" i="46"/>
  <c r="G891" i="46"/>
  <c r="G892" i="46"/>
  <c r="G893" i="46"/>
  <c r="G894" i="46"/>
  <c r="G895" i="46"/>
  <c r="G896" i="46"/>
  <c r="G897" i="46"/>
  <c r="G898" i="46"/>
  <c r="G899" i="46"/>
  <c r="G900" i="46"/>
  <c r="G901" i="46"/>
  <c r="G902" i="46"/>
  <c r="G903" i="46"/>
  <c r="G904" i="46"/>
  <c r="G905" i="46"/>
  <c r="G906" i="46"/>
  <c r="G907" i="46"/>
  <c r="G908" i="46"/>
  <c r="G909" i="46"/>
  <c r="G910" i="46"/>
  <c r="G911" i="46"/>
  <c r="G912" i="46"/>
  <c r="G913" i="46"/>
  <c r="G914" i="46"/>
  <c r="G915" i="46"/>
  <c r="G916" i="46"/>
  <c r="G917" i="46"/>
  <c r="G918" i="46"/>
  <c r="G919" i="46"/>
  <c r="G920" i="46"/>
  <c r="G921" i="46"/>
  <c r="G922" i="46"/>
  <c r="G923" i="46"/>
  <c r="G924" i="46"/>
  <c r="G925" i="46"/>
  <c r="G926" i="46"/>
  <c r="G927" i="46"/>
  <c r="G928" i="46"/>
  <c r="G929" i="46"/>
  <c r="G930" i="46"/>
  <c r="G931" i="46"/>
  <c r="G932" i="46"/>
  <c r="G933" i="46"/>
  <c r="G934" i="46"/>
  <c r="G935" i="46"/>
  <c r="G936" i="46"/>
  <c r="G937" i="46"/>
  <c r="G938" i="46"/>
  <c r="G939" i="46"/>
  <c r="G940" i="46"/>
  <c r="G941" i="46"/>
  <c r="G942" i="46"/>
  <c r="G943" i="46"/>
  <c r="G944" i="46"/>
  <c r="G945" i="46"/>
  <c r="G946" i="46"/>
  <c r="G947" i="46"/>
  <c r="G948" i="46"/>
  <c r="G949" i="46"/>
  <c r="G950" i="46"/>
  <c r="G951" i="46"/>
  <c r="G952" i="46"/>
  <c r="G953" i="46"/>
  <c r="G954" i="46"/>
  <c r="G955" i="46"/>
  <c r="G956" i="46"/>
  <c r="G957" i="46"/>
  <c r="G958" i="46"/>
  <c r="G959" i="46"/>
  <c r="G960" i="46"/>
  <c r="G961" i="46"/>
  <c r="G962" i="46"/>
  <c r="G963" i="46"/>
  <c r="G964" i="46"/>
  <c r="G965" i="46"/>
  <c r="G966" i="46"/>
  <c r="G967" i="46"/>
  <c r="G968" i="46"/>
  <c r="G969" i="46"/>
  <c r="G970" i="46"/>
  <c r="G971" i="46"/>
  <c r="G972" i="46"/>
  <c r="G973" i="46"/>
  <c r="G974" i="46"/>
  <c r="G975" i="46"/>
  <c r="G976" i="46"/>
  <c r="G977" i="46"/>
  <c r="G978" i="46"/>
  <c r="G979" i="46"/>
  <c r="G980" i="46"/>
  <c r="G981" i="46"/>
  <c r="G982" i="46"/>
  <c r="G983" i="46"/>
  <c r="G984" i="46"/>
  <c r="G985" i="46"/>
  <c r="G986" i="46"/>
  <c r="G987" i="46"/>
  <c r="G988" i="46"/>
  <c r="G989" i="46"/>
  <c r="G990" i="46"/>
  <c r="G991" i="46"/>
  <c r="G992" i="46"/>
  <c r="G993" i="46"/>
  <c r="G994" i="46"/>
  <c r="G995" i="46"/>
  <c r="G996" i="46"/>
  <c r="G997" i="46"/>
  <c r="G998" i="46"/>
  <c r="G999" i="46"/>
  <c r="G1000" i="46"/>
  <c r="K24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115" i="46"/>
  <c r="H116" i="46"/>
  <c r="H117" i="46"/>
  <c r="H118" i="46"/>
  <c r="H119" i="46"/>
  <c r="H120" i="46"/>
  <c r="H121" i="46"/>
  <c r="H122" i="46"/>
  <c r="H123" i="46"/>
  <c r="H124" i="46"/>
  <c r="H125" i="46"/>
  <c r="H126" i="46"/>
  <c r="H127" i="46"/>
  <c r="H128" i="46"/>
  <c r="H129" i="46"/>
  <c r="H130" i="46"/>
  <c r="H131" i="46"/>
  <c r="H132" i="46"/>
  <c r="H133" i="46"/>
  <c r="H134" i="46"/>
  <c r="H135" i="46"/>
  <c r="H136" i="46"/>
  <c r="H137" i="46"/>
  <c r="H138" i="46"/>
  <c r="H139" i="46"/>
  <c r="H140" i="46"/>
  <c r="H141" i="46"/>
  <c r="H142" i="46"/>
  <c r="H143" i="46"/>
  <c r="H144" i="46"/>
  <c r="H145" i="46"/>
  <c r="H146" i="46"/>
  <c r="H147" i="46"/>
  <c r="H148" i="46"/>
  <c r="H149" i="46"/>
  <c r="H150" i="46"/>
  <c r="H151" i="46"/>
  <c r="H152" i="46"/>
  <c r="H153" i="46"/>
  <c r="H154" i="46"/>
  <c r="H155" i="46"/>
  <c r="H156" i="46"/>
  <c r="H157" i="46"/>
  <c r="H158" i="46"/>
  <c r="H159" i="46"/>
  <c r="H160" i="46"/>
  <c r="H161" i="46"/>
  <c r="H162" i="46"/>
  <c r="H163" i="46"/>
  <c r="H164" i="46"/>
  <c r="H165" i="46"/>
  <c r="H166" i="46"/>
  <c r="H167" i="46"/>
  <c r="H168" i="46"/>
  <c r="H169" i="46"/>
  <c r="H170" i="46"/>
  <c r="H171" i="46"/>
  <c r="H172" i="46"/>
  <c r="H173" i="46"/>
  <c r="H174" i="46"/>
  <c r="H175" i="46"/>
  <c r="H176" i="46"/>
  <c r="H177" i="46"/>
  <c r="H178" i="46"/>
  <c r="H179" i="46"/>
  <c r="H180" i="46"/>
  <c r="H181" i="46"/>
  <c r="H182" i="46"/>
  <c r="H183" i="46"/>
  <c r="H184" i="46"/>
  <c r="H185" i="46"/>
  <c r="H186" i="46"/>
  <c r="H187" i="46"/>
  <c r="H188" i="46"/>
  <c r="H189" i="46"/>
  <c r="H190" i="46"/>
  <c r="H191" i="46"/>
  <c r="H192" i="46"/>
  <c r="H193" i="46"/>
  <c r="H194" i="46"/>
  <c r="H195" i="46"/>
  <c r="H196" i="46"/>
  <c r="H197" i="46"/>
  <c r="H198" i="46"/>
  <c r="H199" i="46"/>
  <c r="H200" i="46"/>
  <c r="H201" i="46"/>
  <c r="H202" i="46"/>
  <c r="H203" i="46"/>
  <c r="H204" i="46"/>
  <c r="H205" i="46"/>
  <c r="H206" i="46"/>
  <c r="H207" i="46"/>
  <c r="H208" i="46"/>
  <c r="H209" i="46"/>
  <c r="H210" i="46"/>
  <c r="H211" i="46"/>
  <c r="H212" i="46"/>
  <c r="H213" i="46"/>
  <c r="H214" i="46"/>
  <c r="H215" i="46"/>
  <c r="H216" i="46"/>
  <c r="H217" i="46"/>
  <c r="H218" i="46"/>
  <c r="H219" i="46"/>
  <c r="H220" i="46"/>
  <c r="H221" i="46"/>
  <c r="H222" i="46"/>
  <c r="H223" i="46"/>
  <c r="H224" i="46"/>
  <c r="H225" i="46"/>
  <c r="H226" i="46"/>
  <c r="H227" i="46"/>
  <c r="H228" i="46"/>
  <c r="H229" i="46"/>
  <c r="H230" i="46"/>
  <c r="H231" i="46"/>
  <c r="H232" i="46"/>
  <c r="H233" i="46"/>
  <c r="H234" i="46"/>
  <c r="H235" i="46"/>
  <c r="H236" i="46"/>
  <c r="H237" i="46"/>
  <c r="H238" i="46"/>
  <c r="H239" i="46"/>
  <c r="H240" i="46"/>
  <c r="H241" i="46"/>
  <c r="H242" i="46"/>
  <c r="H243" i="46"/>
  <c r="H244" i="46"/>
  <c r="H245" i="46"/>
  <c r="H246" i="46"/>
  <c r="H247" i="46"/>
  <c r="H248" i="46"/>
  <c r="H249" i="46"/>
  <c r="H250" i="46"/>
  <c r="H251" i="46"/>
  <c r="H252" i="46"/>
  <c r="H253" i="46"/>
  <c r="H254" i="46"/>
  <c r="H255" i="46"/>
  <c r="H256" i="46"/>
  <c r="H257" i="46"/>
  <c r="H258" i="46"/>
  <c r="H259" i="46"/>
  <c r="H260" i="46"/>
  <c r="H261" i="46"/>
  <c r="H262" i="46"/>
  <c r="H263" i="46"/>
  <c r="H264" i="46"/>
  <c r="H265" i="46"/>
  <c r="H266" i="46"/>
  <c r="H267" i="46"/>
  <c r="H268" i="46"/>
  <c r="H269" i="46"/>
  <c r="H270" i="46"/>
  <c r="H271" i="46"/>
  <c r="H272" i="46"/>
  <c r="H273" i="46"/>
  <c r="H274" i="46"/>
  <c r="H275" i="46"/>
  <c r="H276" i="46"/>
  <c r="H277" i="46"/>
  <c r="H278" i="46"/>
  <c r="H279" i="46"/>
  <c r="H280" i="46"/>
  <c r="H281" i="46"/>
  <c r="H282" i="46"/>
  <c r="H283" i="46"/>
  <c r="H284" i="46"/>
  <c r="H285" i="46"/>
  <c r="H286" i="46"/>
  <c r="H287" i="46"/>
  <c r="H288" i="46"/>
  <c r="H289" i="46"/>
  <c r="H290" i="46"/>
  <c r="H291" i="46"/>
  <c r="H292" i="46"/>
  <c r="H293" i="46"/>
  <c r="H294" i="46"/>
  <c r="H295" i="46"/>
  <c r="H296" i="46"/>
  <c r="H297" i="46"/>
  <c r="H298" i="46"/>
  <c r="H299" i="46"/>
  <c r="H300" i="46"/>
  <c r="H301" i="46"/>
  <c r="H302" i="46"/>
  <c r="H303" i="46"/>
  <c r="H304" i="46"/>
  <c r="H305" i="46"/>
  <c r="H306" i="46"/>
  <c r="H307" i="46"/>
  <c r="H308" i="46"/>
  <c r="H309" i="46"/>
  <c r="H310" i="46"/>
  <c r="H311" i="46"/>
  <c r="H312" i="46"/>
  <c r="H313" i="46"/>
  <c r="H314" i="46"/>
  <c r="H315" i="46"/>
  <c r="H316" i="46"/>
  <c r="H317" i="46"/>
  <c r="H318" i="46"/>
  <c r="H319" i="46"/>
  <c r="H320" i="46"/>
  <c r="H321" i="46"/>
  <c r="H322" i="46"/>
  <c r="H323" i="46"/>
  <c r="H324" i="46"/>
  <c r="H325" i="46"/>
  <c r="H326" i="46"/>
  <c r="H327" i="46"/>
  <c r="H328" i="46"/>
  <c r="H329" i="46"/>
  <c r="H330" i="46"/>
  <c r="H331" i="46"/>
  <c r="H332" i="46"/>
  <c r="H333" i="46"/>
  <c r="H334" i="46"/>
  <c r="H335" i="46"/>
  <c r="H336" i="46"/>
  <c r="H337" i="46"/>
  <c r="H338" i="46"/>
  <c r="H339" i="46"/>
  <c r="H340" i="46"/>
  <c r="H341" i="46"/>
  <c r="H342" i="46"/>
  <c r="H343" i="46"/>
  <c r="H344" i="46"/>
  <c r="H345" i="46"/>
  <c r="H346" i="46"/>
  <c r="H347" i="46"/>
  <c r="H348" i="46"/>
  <c r="H349" i="46"/>
  <c r="H350" i="46"/>
  <c r="H351" i="46"/>
  <c r="H352" i="46"/>
  <c r="H353" i="46"/>
  <c r="H354" i="46"/>
  <c r="H355" i="46"/>
  <c r="H356" i="46"/>
  <c r="H357" i="46"/>
  <c r="H358" i="46"/>
  <c r="H359" i="46"/>
  <c r="H360" i="46"/>
  <c r="H361" i="46"/>
  <c r="H362" i="46"/>
  <c r="H363" i="46"/>
  <c r="H364" i="46"/>
  <c r="H365" i="46"/>
  <c r="H366" i="46"/>
  <c r="H367" i="46"/>
  <c r="H368" i="46"/>
  <c r="H369" i="46"/>
  <c r="H370" i="46"/>
  <c r="H371" i="46"/>
  <c r="H372" i="46"/>
  <c r="H373" i="46"/>
  <c r="H374" i="46"/>
  <c r="H375" i="46"/>
  <c r="H376" i="46"/>
  <c r="H377" i="46"/>
  <c r="H378" i="46"/>
  <c r="H379" i="46"/>
  <c r="H380" i="46"/>
  <c r="H381" i="46"/>
  <c r="H382" i="46"/>
  <c r="H383" i="46"/>
  <c r="H384" i="46"/>
  <c r="H385" i="46"/>
  <c r="H386" i="46"/>
  <c r="H387" i="46"/>
  <c r="H388" i="46"/>
  <c r="H389" i="46"/>
  <c r="H390" i="46"/>
  <c r="H391" i="46"/>
  <c r="H392" i="46"/>
  <c r="H393" i="46"/>
  <c r="H394" i="46"/>
  <c r="H395" i="46"/>
  <c r="H396" i="46"/>
  <c r="H397" i="46"/>
  <c r="H398" i="46"/>
  <c r="H399" i="46"/>
  <c r="H400" i="46"/>
  <c r="H401" i="46"/>
  <c r="H402" i="46"/>
  <c r="H403" i="46"/>
  <c r="H404" i="46"/>
  <c r="H405" i="46"/>
  <c r="H406" i="46"/>
  <c r="H407" i="46"/>
  <c r="H408" i="46"/>
  <c r="H409" i="46"/>
  <c r="H410" i="46"/>
  <c r="H411" i="46"/>
  <c r="H412" i="46"/>
  <c r="H413" i="46"/>
  <c r="H414" i="46"/>
  <c r="H415" i="46"/>
  <c r="H416" i="46"/>
  <c r="H417" i="46"/>
  <c r="H418" i="46"/>
  <c r="H419" i="46"/>
  <c r="H420" i="46"/>
  <c r="H421" i="46"/>
  <c r="H422" i="46"/>
  <c r="H423" i="46"/>
  <c r="H424" i="46"/>
  <c r="H425" i="46"/>
  <c r="H426" i="46"/>
  <c r="H427" i="46"/>
  <c r="H428" i="46"/>
  <c r="H429" i="46"/>
  <c r="H430" i="46"/>
  <c r="H431" i="46"/>
  <c r="H432" i="46"/>
  <c r="H433" i="46"/>
  <c r="H434" i="46"/>
  <c r="H435" i="46"/>
  <c r="H436" i="46"/>
  <c r="H437" i="46"/>
  <c r="H438" i="46"/>
  <c r="H439" i="46"/>
  <c r="H440" i="46"/>
  <c r="H441" i="46"/>
  <c r="H442" i="46"/>
  <c r="H443" i="46"/>
  <c r="H444" i="46"/>
  <c r="H445" i="46"/>
  <c r="H446" i="46"/>
  <c r="H447" i="46"/>
  <c r="H448" i="46"/>
  <c r="H449" i="46"/>
  <c r="H450" i="46"/>
  <c r="H451" i="46"/>
  <c r="H452" i="46"/>
  <c r="H453" i="46"/>
  <c r="H454" i="46"/>
  <c r="H455" i="46"/>
  <c r="H456" i="46"/>
  <c r="H457" i="46"/>
  <c r="H458" i="46"/>
  <c r="H459" i="46"/>
  <c r="H460" i="46"/>
  <c r="H461" i="46"/>
  <c r="H462" i="46"/>
  <c r="H463" i="46"/>
  <c r="H464" i="46"/>
  <c r="H465" i="46"/>
  <c r="H466" i="46"/>
  <c r="H467" i="46"/>
  <c r="H468" i="46"/>
  <c r="H469" i="46"/>
  <c r="H470" i="46"/>
  <c r="H471" i="46"/>
  <c r="H472" i="46"/>
  <c r="H473" i="46"/>
  <c r="H474" i="46"/>
  <c r="H475" i="46"/>
  <c r="H476" i="46"/>
  <c r="H477" i="46"/>
  <c r="H478" i="46"/>
  <c r="H479" i="46"/>
  <c r="H480" i="46"/>
  <c r="H481" i="46"/>
  <c r="H482" i="46"/>
  <c r="H483" i="46"/>
  <c r="H484" i="46"/>
  <c r="H485" i="46"/>
  <c r="H486" i="46"/>
  <c r="H487" i="46"/>
  <c r="H488" i="46"/>
  <c r="H489" i="46"/>
  <c r="H490" i="46"/>
  <c r="H491" i="46"/>
  <c r="H492" i="46"/>
  <c r="H493" i="46"/>
  <c r="H494" i="46"/>
  <c r="H495" i="46"/>
  <c r="H496" i="46"/>
  <c r="H497" i="46"/>
  <c r="H498" i="46"/>
  <c r="H499" i="46"/>
  <c r="H500" i="46"/>
  <c r="H501" i="46"/>
  <c r="H502" i="46"/>
  <c r="H503" i="46"/>
  <c r="H504" i="46"/>
  <c r="H505" i="46"/>
  <c r="H506" i="46"/>
  <c r="H507" i="46"/>
  <c r="H508" i="46"/>
  <c r="H509" i="46"/>
  <c r="H510" i="46"/>
  <c r="H511" i="46"/>
  <c r="H512" i="46"/>
  <c r="H513" i="46"/>
  <c r="H514" i="46"/>
  <c r="H515" i="46"/>
  <c r="H516" i="46"/>
  <c r="H517" i="46"/>
  <c r="H518" i="46"/>
  <c r="H519" i="46"/>
  <c r="H520" i="46"/>
  <c r="H521" i="46"/>
  <c r="H522" i="46"/>
  <c r="H523" i="46"/>
  <c r="H524" i="46"/>
  <c r="H525" i="46"/>
  <c r="H526" i="46"/>
  <c r="H527" i="46"/>
  <c r="H528" i="46"/>
  <c r="H529" i="46"/>
  <c r="H530" i="46"/>
  <c r="H531" i="46"/>
  <c r="H532" i="46"/>
  <c r="H533" i="46"/>
  <c r="H534" i="46"/>
  <c r="H535" i="46"/>
  <c r="H536" i="46"/>
  <c r="H537" i="46"/>
  <c r="H538" i="46"/>
  <c r="H539" i="46"/>
  <c r="H540" i="46"/>
  <c r="H541" i="46"/>
  <c r="H542" i="46"/>
  <c r="H543" i="46"/>
  <c r="H544" i="46"/>
  <c r="H545" i="46"/>
  <c r="H546" i="46"/>
  <c r="H547" i="46"/>
  <c r="H548" i="46"/>
  <c r="H549" i="46"/>
  <c r="H550" i="46"/>
  <c r="H551" i="46"/>
  <c r="H552" i="46"/>
  <c r="H553" i="46"/>
  <c r="H554" i="46"/>
  <c r="H555" i="46"/>
  <c r="H556" i="46"/>
  <c r="H557" i="46"/>
  <c r="H558" i="46"/>
  <c r="H559" i="46"/>
  <c r="H560" i="46"/>
  <c r="H561" i="46"/>
  <c r="H562" i="46"/>
  <c r="H563" i="46"/>
  <c r="H564" i="46"/>
  <c r="H565" i="46"/>
  <c r="H566" i="46"/>
  <c r="H567" i="46"/>
  <c r="H568" i="46"/>
  <c r="H569" i="46"/>
  <c r="H570" i="46"/>
  <c r="H571" i="46"/>
  <c r="H572" i="46"/>
  <c r="H573" i="46"/>
  <c r="H574" i="46"/>
  <c r="H575" i="46"/>
  <c r="H576" i="46"/>
  <c r="H577" i="46"/>
  <c r="H578" i="46"/>
  <c r="H579" i="46"/>
  <c r="H580" i="46"/>
  <c r="H581" i="46"/>
  <c r="H582" i="46"/>
  <c r="H583" i="46"/>
  <c r="H584" i="46"/>
  <c r="H585" i="46"/>
  <c r="H586" i="46"/>
  <c r="H587" i="46"/>
  <c r="H588" i="46"/>
  <c r="H589" i="46"/>
  <c r="H590" i="46"/>
  <c r="H591" i="46"/>
  <c r="H592" i="46"/>
  <c r="H593" i="46"/>
  <c r="H594" i="46"/>
  <c r="H595" i="46"/>
  <c r="H596" i="46"/>
  <c r="H597" i="46"/>
  <c r="H598" i="46"/>
  <c r="H599" i="46"/>
  <c r="H600" i="46"/>
  <c r="H601" i="46"/>
  <c r="H602" i="46"/>
  <c r="H603" i="46"/>
  <c r="H604" i="46"/>
  <c r="H605" i="46"/>
  <c r="H606" i="46"/>
  <c r="H607" i="46"/>
  <c r="H608" i="46"/>
  <c r="H609" i="46"/>
  <c r="H610" i="46"/>
  <c r="H611" i="46"/>
  <c r="H612" i="46"/>
  <c r="H613" i="46"/>
  <c r="H614" i="46"/>
  <c r="H615" i="46"/>
  <c r="H616" i="46"/>
  <c r="H617" i="46"/>
  <c r="H618" i="46"/>
  <c r="H619" i="46"/>
  <c r="H620" i="46"/>
  <c r="H621" i="46"/>
  <c r="H622" i="46"/>
  <c r="H623" i="46"/>
  <c r="H624" i="46"/>
  <c r="H625" i="46"/>
  <c r="H626" i="46"/>
  <c r="H627" i="46"/>
  <c r="H628" i="46"/>
  <c r="H629" i="46"/>
  <c r="H630" i="46"/>
  <c r="H631" i="46"/>
  <c r="H632" i="46"/>
  <c r="H633" i="46"/>
  <c r="H634" i="46"/>
  <c r="H635" i="46"/>
  <c r="H636" i="46"/>
  <c r="H637" i="46"/>
  <c r="H638" i="46"/>
  <c r="H639" i="46"/>
  <c r="H640" i="46"/>
  <c r="H641" i="46"/>
  <c r="H642" i="46"/>
  <c r="H643" i="46"/>
  <c r="H644" i="46"/>
  <c r="H645" i="46"/>
  <c r="H646" i="46"/>
  <c r="H647" i="46"/>
  <c r="H648" i="46"/>
  <c r="H649" i="46"/>
  <c r="H650" i="46"/>
  <c r="H651" i="46"/>
  <c r="H652" i="46"/>
  <c r="H653" i="46"/>
  <c r="H654" i="46"/>
  <c r="H655" i="46"/>
  <c r="H656" i="46"/>
  <c r="H657" i="46"/>
  <c r="H658" i="46"/>
  <c r="H659" i="46"/>
  <c r="H660" i="46"/>
  <c r="H661" i="46"/>
  <c r="H662" i="46"/>
  <c r="H663" i="46"/>
  <c r="H664" i="46"/>
  <c r="H665" i="46"/>
  <c r="H666" i="46"/>
  <c r="H667" i="46"/>
  <c r="H668" i="46"/>
  <c r="H669" i="46"/>
  <c r="H670" i="46"/>
  <c r="H671" i="46"/>
  <c r="H672" i="46"/>
  <c r="H673" i="46"/>
  <c r="H674" i="46"/>
  <c r="H675" i="46"/>
  <c r="H676" i="46"/>
  <c r="H677" i="46"/>
  <c r="H678" i="46"/>
  <c r="H679" i="46"/>
  <c r="H680" i="46"/>
  <c r="H681" i="46"/>
  <c r="H682" i="46"/>
  <c r="H683" i="46"/>
  <c r="H684" i="46"/>
  <c r="H685" i="46"/>
  <c r="H686" i="46"/>
  <c r="H687" i="46"/>
  <c r="H688" i="46"/>
  <c r="H689" i="46"/>
  <c r="H690" i="46"/>
  <c r="H691" i="46"/>
  <c r="H692" i="46"/>
  <c r="H693" i="46"/>
  <c r="H694" i="46"/>
  <c r="H695" i="46"/>
  <c r="H696" i="46"/>
  <c r="H697" i="46"/>
  <c r="H698" i="46"/>
  <c r="H699" i="46"/>
  <c r="H700" i="46"/>
  <c r="H701" i="46"/>
  <c r="H702" i="46"/>
  <c r="H703" i="46"/>
  <c r="H704" i="46"/>
  <c r="H705" i="46"/>
  <c r="H706" i="46"/>
  <c r="H707" i="46"/>
  <c r="H708" i="46"/>
  <c r="H709" i="46"/>
  <c r="H710" i="46"/>
  <c r="H711" i="46"/>
  <c r="H712" i="46"/>
  <c r="H713" i="46"/>
  <c r="H714" i="46"/>
  <c r="H715" i="46"/>
  <c r="H716" i="46"/>
  <c r="H717" i="46"/>
  <c r="H718" i="46"/>
  <c r="H719" i="46"/>
  <c r="H720" i="46"/>
  <c r="H721" i="46"/>
  <c r="H722" i="46"/>
  <c r="H723" i="46"/>
  <c r="H724" i="46"/>
  <c r="H725" i="46"/>
  <c r="H726" i="46"/>
  <c r="H727" i="46"/>
  <c r="H728" i="46"/>
  <c r="H729" i="46"/>
  <c r="H730" i="46"/>
  <c r="H731" i="46"/>
  <c r="H732" i="46"/>
  <c r="H733" i="46"/>
  <c r="H734" i="46"/>
  <c r="H735" i="46"/>
  <c r="H736" i="46"/>
  <c r="H737" i="46"/>
  <c r="H738" i="46"/>
  <c r="H739" i="46"/>
  <c r="H740" i="46"/>
  <c r="H741" i="46"/>
  <c r="H742" i="46"/>
  <c r="H743" i="46"/>
  <c r="H744" i="46"/>
  <c r="H745" i="46"/>
  <c r="H746" i="46"/>
  <c r="H747" i="46"/>
  <c r="H748" i="46"/>
  <c r="H749" i="46"/>
  <c r="H750" i="46"/>
  <c r="H751" i="46"/>
  <c r="H752" i="46"/>
  <c r="H753" i="46"/>
  <c r="H754" i="46"/>
  <c r="H755" i="46"/>
  <c r="H756" i="46"/>
  <c r="H757" i="46"/>
  <c r="H758" i="46"/>
  <c r="H759" i="46"/>
  <c r="H760" i="46"/>
  <c r="H761" i="46"/>
  <c r="H762" i="46"/>
  <c r="H763" i="46"/>
  <c r="H764" i="46"/>
  <c r="H765" i="46"/>
  <c r="H766" i="46"/>
  <c r="H767" i="46"/>
  <c r="H768" i="46"/>
  <c r="H769" i="46"/>
  <c r="H770" i="46"/>
  <c r="H771" i="46"/>
  <c r="H772" i="46"/>
  <c r="H773" i="46"/>
  <c r="H774" i="46"/>
  <c r="H775" i="46"/>
  <c r="H776" i="46"/>
  <c r="H777" i="46"/>
  <c r="H778" i="46"/>
  <c r="H779" i="46"/>
  <c r="H780" i="46"/>
  <c r="H781" i="46"/>
  <c r="H782" i="46"/>
  <c r="H783" i="46"/>
  <c r="H784" i="46"/>
  <c r="H785" i="46"/>
  <c r="H786" i="46"/>
  <c r="H787" i="46"/>
  <c r="H788" i="46"/>
  <c r="H789" i="46"/>
  <c r="H790" i="46"/>
  <c r="H791" i="46"/>
  <c r="H792" i="46"/>
  <c r="H793" i="46"/>
  <c r="H794" i="46"/>
  <c r="H795" i="46"/>
  <c r="H796" i="46"/>
  <c r="H797" i="46"/>
  <c r="H798" i="46"/>
  <c r="H799" i="46"/>
  <c r="H800" i="46"/>
  <c r="H801" i="46"/>
  <c r="H802" i="46"/>
  <c r="H803" i="46"/>
  <c r="H804" i="46"/>
  <c r="H805" i="46"/>
  <c r="H806" i="46"/>
  <c r="H807" i="46"/>
  <c r="H808" i="46"/>
  <c r="H809" i="46"/>
  <c r="H810" i="46"/>
  <c r="H811" i="46"/>
  <c r="H812" i="46"/>
  <c r="H813" i="46"/>
  <c r="H814" i="46"/>
  <c r="H815" i="46"/>
  <c r="H816" i="46"/>
  <c r="H817" i="46"/>
  <c r="H818" i="46"/>
  <c r="H819" i="46"/>
  <c r="H820" i="46"/>
  <c r="H821" i="46"/>
  <c r="H822" i="46"/>
  <c r="H823" i="46"/>
  <c r="H824" i="46"/>
  <c r="H825" i="46"/>
  <c r="H826" i="46"/>
  <c r="H827" i="46"/>
  <c r="H828" i="46"/>
  <c r="H829" i="46"/>
  <c r="H830" i="46"/>
  <c r="H831" i="46"/>
  <c r="H832" i="46"/>
  <c r="H833" i="46"/>
  <c r="H834" i="46"/>
  <c r="H835" i="46"/>
  <c r="H836" i="46"/>
  <c r="H837" i="46"/>
  <c r="H838" i="46"/>
  <c r="H839" i="46"/>
  <c r="H840" i="46"/>
  <c r="H841" i="46"/>
  <c r="H842" i="46"/>
  <c r="H843" i="46"/>
  <c r="H844" i="46"/>
  <c r="H845" i="46"/>
  <c r="H846" i="46"/>
  <c r="H847" i="46"/>
  <c r="H848" i="46"/>
  <c r="H849" i="46"/>
  <c r="H850" i="46"/>
  <c r="H851" i="46"/>
  <c r="H852" i="46"/>
  <c r="H853" i="46"/>
  <c r="H854" i="46"/>
  <c r="H855" i="46"/>
  <c r="H856" i="46"/>
  <c r="H857" i="46"/>
  <c r="H858" i="46"/>
  <c r="H859" i="46"/>
  <c r="H860" i="46"/>
  <c r="H861" i="46"/>
  <c r="H862" i="46"/>
  <c r="H863" i="46"/>
  <c r="H864" i="46"/>
  <c r="H865" i="46"/>
  <c r="H866" i="46"/>
  <c r="H867" i="46"/>
  <c r="H868" i="46"/>
  <c r="H869" i="46"/>
  <c r="H870" i="46"/>
  <c r="H871" i="46"/>
  <c r="H872" i="46"/>
  <c r="H873" i="46"/>
  <c r="H874" i="46"/>
  <c r="H875" i="46"/>
  <c r="H876" i="46"/>
  <c r="H877" i="46"/>
  <c r="H878" i="46"/>
  <c r="H879" i="46"/>
  <c r="H880" i="46"/>
  <c r="H881" i="46"/>
  <c r="H882" i="46"/>
  <c r="H883" i="46"/>
  <c r="H884" i="46"/>
  <c r="H885" i="46"/>
  <c r="H886" i="46"/>
  <c r="H887" i="46"/>
  <c r="H888" i="46"/>
  <c r="H889" i="46"/>
  <c r="H890" i="46"/>
  <c r="H891" i="46"/>
  <c r="H892" i="46"/>
  <c r="H893" i="46"/>
  <c r="H894" i="46"/>
  <c r="H895" i="46"/>
  <c r="H896" i="46"/>
  <c r="H897" i="46"/>
  <c r="H898" i="46"/>
  <c r="H899" i="46"/>
  <c r="H900" i="46"/>
  <c r="H901" i="46"/>
  <c r="H902" i="46"/>
  <c r="H903" i="46"/>
  <c r="H904" i="46"/>
  <c r="H905" i="46"/>
  <c r="H906" i="46"/>
  <c r="H907" i="46"/>
  <c r="H908" i="46"/>
  <c r="H909" i="46"/>
  <c r="H910" i="46"/>
  <c r="H911" i="46"/>
  <c r="H912" i="46"/>
  <c r="H913" i="46"/>
  <c r="H914" i="46"/>
  <c r="H915" i="46"/>
  <c r="H916" i="46"/>
  <c r="H917" i="46"/>
  <c r="H918" i="46"/>
  <c r="H919" i="46"/>
  <c r="H920" i="46"/>
  <c r="H921" i="46"/>
  <c r="H922" i="46"/>
  <c r="H923" i="46"/>
  <c r="H924" i="46"/>
  <c r="H925" i="46"/>
  <c r="H926" i="46"/>
  <c r="H927" i="46"/>
  <c r="H928" i="46"/>
  <c r="H929" i="46"/>
  <c r="H930" i="46"/>
  <c r="H931" i="46"/>
  <c r="H932" i="46"/>
  <c r="H933" i="46"/>
  <c r="H934" i="46"/>
  <c r="H935" i="46"/>
  <c r="H936" i="46"/>
  <c r="H937" i="46"/>
  <c r="H938" i="46"/>
  <c r="H939" i="46"/>
  <c r="H940" i="46"/>
  <c r="H941" i="46"/>
  <c r="H942" i="46"/>
  <c r="H943" i="46"/>
  <c r="H944" i="46"/>
  <c r="H945" i="46"/>
  <c r="H946" i="46"/>
  <c r="H947" i="46"/>
  <c r="H948" i="46"/>
  <c r="H949" i="46"/>
  <c r="H950" i="46"/>
  <c r="H951" i="46"/>
  <c r="H952" i="46"/>
  <c r="H953" i="46"/>
  <c r="H954" i="46"/>
  <c r="H955" i="46"/>
  <c r="H956" i="46"/>
  <c r="H957" i="46"/>
  <c r="H958" i="46"/>
  <c r="H959" i="46"/>
  <c r="H960" i="46"/>
  <c r="H961" i="46"/>
  <c r="H962" i="46"/>
  <c r="H963" i="46"/>
  <c r="H964" i="46"/>
  <c r="H965" i="46"/>
  <c r="H966" i="46"/>
  <c r="H967" i="46"/>
  <c r="H968" i="46"/>
  <c r="H969" i="46"/>
  <c r="H970" i="46"/>
  <c r="H971" i="46"/>
  <c r="H972" i="46"/>
  <c r="H973" i="46"/>
  <c r="H974" i="46"/>
  <c r="H975" i="46"/>
  <c r="H976" i="46"/>
  <c r="H977" i="46"/>
  <c r="H978" i="46"/>
  <c r="H979" i="46"/>
  <c r="H980" i="46"/>
  <c r="H981" i="46"/>
  <c r="H982" i="46"/>
  <c r="H983" i="46"/>
  <c r="H984" i="46"/>
  <c r="H985" i="46"/>
  <c r="H986" i="46"/>
  <c r="H987" i="46"/>
  <c r="H988" i="46"/>
  <c r="H989" i="46"/>
  <c r="H990" i="46"/>
  <c r="H991" i="46"/>
  <c r="H992" i="46"/>
  <c r="H993" i="46"/>
  <c r="H994" i="46"/>
  <c r="H995" i="46"/>
  <c r="H996" i="46"/>
  <c r="H997" i="46"/>
  <c r="H998" i="46"/>
  <c r="H999" i="46"/>
  <c r="H1000" i="46"/>
  <c r="K25" i="46"/>
  <c r="K22" i="46"/>
  <c r="K26" i="46"/>
  <c r="B1" i="4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9" i="26"/>
  <c r="L20" i="26"/>
  <c r="L21" i="26"/>
  <c r="L22" i="26"/>
  <c r="L23" i="26"/>
  <c r="L24" i="26"/>
  <c r="L25" i="26"/>
  <c r="L26" i="26"/>
  <c r="L27" i="26"/>
  <c r="L29" i="26"/>
  <c r="L30" i="26"/>
  <c r="L31" i="26"/>
  <c r="L32" i="26"/>
  <c r="L33" i="26"/>
  <c r="L34" i="26"/>
  <c r="L35" i="26"/>
  <c r="L36" i="26"/>
  <c r="L37" i="26"/>
  <c r="L38" i="26"/>
  <c r="L39" i="26"/>
  <c r="K39" i="26"/>
  <c r="J39" i="26"/>
  <c r="I39" i="26"/>
  <c r="H39" i="26"/>
  <c r="G39" i="26"/>
  <c r="F39" i="26"/>
  <c r="E39" i="26"/>
  <c r="D39" i="26"/>
  <c r="C39" i="26"/>
  <c r="B39" i="26"/>
  <c r="O20" i="15"/>
  <c r="O20" i="18"/>
  <c r="O20" i="20"/>
  <c r="O11" i="22"/>
  <c r="C31" i="27"/>
  <c r="P20" i="15"/>
  <c r="P20" i="18"/>
  <c r="P20" i="20"/>
  <c r="P11" i="22"/>
  <c r="D31" i="27"/>
  <c r="Q20" i="15"/>
  <c r="Q20" i="18"/>
  <c r="Q20" i="20"/>
  <c r="Q11" i="22"/>
  <c r="E31" i="27"/>
  <c r="R20" i="15"/>
  <c r="R20" i="18"/>
  <c r="R20" i="20"/>
  <c r="R11" i="22"/>
  <c r="F31" i="27"/>
  <c r="S20" i="15"/>
  <c r="S20" i="18"/>
  <c r="S20" i="20"/>
  <c r="S11" i="22"/>
  <c r="G31" i="27"/>
  <c r="T11" i="22"/>
  <c r="H31" i="27"/>
  <c r="U20" i="15"/>
  <c r="U20" i="18"/>
  <c r="U20" i="20"/>
  <c r="U11" i="22"/>
  <c r="I31" i="27"/>
  <c r="V20" i="15"/>
  <c r="V20" i="18"/>
  <c r="V20" i="20"/>
  <c r="V11" i="22"/>
  <c r="J31" i="27"/>
  <c r="W20" i="15"/>
  <c r="W20" i="18"/>
  <c r="W20" i="20"/>
  <c r="W11" i="22"/>
  <c r="K31" i="27"/>
  <c r="X20" i="15"/>
  <c r="X20" i="18"/>
  <c r="X20" i="20"/>
  <c r="X11" i="22"/>
  <c r="L31" i="27"/>
  <c r="B32" i="27"/>
  <c r="B33" i="27"/>
  <c r="O8" i="15"/>
  <c r="O8" i="18"/>
  <c r="O8" i="20"/>
  <c r="C3" i="27"/>
  <c r="P8" i="15"/>
  <c r="P8" i="18"/>
  <c r="P8" i="20"/>
  <c r="D3" i="27"/>
  <c r="Q8" i="15"/>
  <c r="Q8" i="18"/>
  <c r="Q8" i="20"/>
  <c r="E3" i="27"/>
  <c r="R8" i="15"/>
  <c r="R8" i="18"/>
  <c r="R8" i="20"/>
  <c r="F3" i="27"/>
  <c r="S8" i="15"/>
  <c r="S8" i="18"/>
  <c r="S8" i="20"/>
  <c r="G3" i="27"/>
  <c r="T8" i="15"/>
  <c r="T8" i="18"/>
  <c r="T8" i="20"/>
  <c r="H3" i="27"/>
  <c r="U8" i="15"/>
  <c r="U8" i="18"/>
  <c r="U8" i="20"/>
  <c r="I3" i="27"/>
  <c r="V8" i="15"/>
  <c r="V8" i="18"/>
  <c r="V8" i="20"/>
  <c r="J3" i="27"/>
  <c r="W8" i="15"/>
  <c r="W8" i="18"/>
  <c r="W8" i="20"/>
  <c r="K3" i="27"/>
  <c r="X8" i="15"/>
  <c r="X8" i="18"/>
  <c r="X8" i="20"/>
  <c r="L3" i="27"/>
  <c r="O9" i="15"/>
  <c r="O9" i="18"/>
  <c r="O9" i="20"/>
  <c r="C4" i="27"/>
  <c r="P9" i="15"/>
  <c r="P9" i="18"/>
  <c r="P9" i="20"/>
  <c r="D4" i="27"/>
  <c r="Q9" i="18"/>
  <c r="Q9" i="20"/>
  <c r="E4" i="27"/>
  <c r="R9" i="18"/>
  <c r="R9" i="20"/>
  <c r="F4" i="27"/>
  <c r="S9" i="18"/>
  <c r="S9" i="20"/>
  <c r="G4" i="27"/>
  <c r="T9" i="18"/>
  <c r="T9" i="20"/>
  <c r="H4" i="27"/>
  <c r="U9" i="15"/>
  <c r="U9" i="18"/>
  <c r="U9" i="20"/>
  <c r="I4" i="27"/>
  <c r="V9" i="15"/>
  <c r="V9" i="18"/>
  <c r="V9" i="20"/>
  <c r="J4" i="27"/>
  <c r="W9" i="15"/>
  <c r="W9" i="18"/>
  <c r="W9" i="20"/>
  <c r="K4" i="27"/>
  <c r="X9" i="15"/>
  <c r="X9" i="18"/>
  <c r="X9" i="20"/>
  <c r="L4" i="27"/>
  <c r="O10" i="15"/>
  <c r="O10" i="18"/>
  <c r="O10" i="20"/>
  <c r="C5" i="27"/>
  <c r="P10" i="18"/>
  <c r="P10" i="20"/>
  <c r="D5" i="27"/>
  <c r="Q10" i="18"/>
  <c r="Q10" i="20"/>
  <c r="E5" i="27"/>
  <c r="R10" i="18"/>
  <c r="R10" i="20"/>
  <c r="F5" i="27"/>
  <c r="S10" i="18"/>
  <c r="S10" i="20"/>
  <c r="G5" i="27"/>
  <c r="T10" i="18"/>
  <c r="T10" i="20"/>
  <c r="H5" i="27"/>
  <c r="U10" i="18"/>
  <c r="U10" i="20"/>
  <c r="I5" i="27"/>
  <c r="V10" i="18"/>
  <c r="V10" i="20"/>
  <c r="J5" i="27"/>
  <c r="W10" i="18"/>
  <c r="W10" i="20"/>
  <c r="K5" i="27"/>
  <c r="X10" i="15"/>
  <c r="X10" i="18"/>
  <c r="X10" i="20"/>
  <c r="L5" i="27"/>
  <c r="O11" i="15"/>
  <c r="O11" i="18"/>
  <c r="O11" i="20"/>
  <c r="C6" i="27"/>
  <c r="P11" i="18"/>
  <c r="P11" i="20"/>
  <c r="D6" i="27"/>
  <c r="Q11" i="18"/>
  <c r="Q11" i="20"/>
  <c r="E6" i="27"/>
  <c r="R11" i="18"/>
  <c r="R11" i="20"/>
  <c r="F6" i="27"/>
  <c r="S11" i="18"/>
  <c r="S11" i="20"/>
  <c r="G6" i="27"/>
  <c r="T11" i="18"/>
  <c r="T11" i="20"/>
  <c r="H6" i="27"/>
  <c r="U11" i="18"/>
  <c r="U11" i="20"/>
  <c r="I6" i="27"/>
  <c r="V11" i="18"/>
  <c r="V11" i="20"/>
  <c r="J6" i="27"/>
  <c r="W11" i="18"/>
  <c r="W11" i="20"/>
  <c r="K6" i="27"/>
  <c r="X11" i="18"/>
  <c r="X11" i="20"/>
  <c r="L6" i="27"/>
  <c r="O12" i="15"/>
  <c r="O12" i="18"/>
  <c r="O12" i="20"/>
  <c r="C7" i="27"/>
  <c r="P12" i="15"/>
  <c r="P12" i="18"/>
  <c r="P12" i="20"/>
  <c r="D7" i="27"/>
  <c r="Q12" i="15"/>
  <c r="Q12" i="18"/>
  <c r="Q12" i="20"/>
  <c r="E7" i="27"/>
  <c r="R12" i="15"/>
  <c r="R12" i="18"/>
  <c r="R12" i="20"/>
  <c r="F7" i="27"/>
  <c r="S12" i="15"/>
  <c r="S12" i="18"/>
  <c r="S12" i="20"/>
  <c r="G7" i="27"/>
  <c r="T12" i="15"/>
  <c r="T12" i="18"/>
  <c r="T12" i="20"/>
  <c r="H7" i="27"/>
  <c r="U12" i="15"/>
  <c r="U12" i="18"/>
  <c r="U12" i="20"/>
  <c r="I7" i="27"/>
  <c r="V12" i="15"/>
  <c r="V12" i="18"/>
  <c r="V12" i="20"/>
  <c r="J7" i="27"/>
  <c r="W12" i="15"/>
  <c r="W12" i="18"/>
  <c r="W12" i="20"/>
  <c r="K7" i="27"/>
  <c r="X12" i="15"/>
  <c r="X12" i="18"/>
  <c r="X12" i="20"/>
  <c r="L7" i="27"/>
  <c r="O13" i="15"/>
  <c r="O13" i="18"/>
  <c r="O13" i="20"/>
  <c r="C8" i="27"/>
  <c r="P13" i="15"/>
  <c r="P13" i="18"/>
  <c r="P13" i="20"/>
  <c r="D8" i="27"/>
  <c r="Q13" i="15"/>
  <c r="Q13" i="18"/>
  <c r="Q13" i="20"/>
  <c r="E8" i="27"/>
  <c r="R13" i="15"/>
  <c r="R13" i="18"/>
  <c r="R13" i="20"/>
  <c r="F8" i="27"/>
  <c r="S13" i="15"/>
  <c r="S13" i="18"/>
  <c r="S13" i="20"/>
  <c r="G8" i="27"/>
  <c r="T13" i="15"/>
  <c r="T13" i="18"/>
  <c r="T13" i="20"/>
  <c r="H8" i="27"/>
  <c r="U13" i="15"/>
  <c r="U13" i="18"/>
  <c r="U13" i="20"/>
  <c r="I8" i="27"/>
  <c r="V13" i="15"/>
  <c r="V13" i="18"/>
  <c r="V13" i="20"/>
  <c r="J8" i="27"/>
  <c r="W13" i="15"/>
  <c r="W13" i="18"/>
  <c r="W13" i="20"/>
  <c r="K8" i="27"/>
  <c r="X13" i="15"/>
  <c r="X13" i="18"/>
  <c r="X13" i="20"/>
  <c r="L8" i="27"/>
  <c r="O14" i="15"/>
  <c r="O14" i="18"/>
  <c r="O14" i="20"/>
  <c r="C9" i="27"/>
  <c r="P14" i="15"/>
  <c r="P14" i="18"/>
  <c r="P14" i="20"/>
  <c r="D9" i="27"/>
  <c r="Q14" i="15"/>
  <c r="Q14" i="18"/>
  <c r="Q14" i="20"/>
  <c r="E9" i="27"/>
  <c r="R14" i="15"/>
  <c r="R14" i="18"/>
  <c r="R14" i="20"/>
  <c r="F9" i="27"/>
  <c r="S14" i="15"/>
  <c r="S14" i="18"/>
  <c r="S14" i="20"/>
  <c r="G9" i="27"/>
  <c r="T14" i="15"/>
  <c r="T14" i="18"/>
  <c r="T14" i="20"/>
  <c r="H9" i="27"/>
  <c r="U14" i="15"/>
  <c r="U14" i="18"/>
  <c r="U14" i="20"/>
  <c r="I9" i="27"/>
  <c r="V14" i="15"/>
  <c r="V14" i="18"/>
  <c r="V14" i="20"/>
  <c r="J9" i="27"/>
  <c r="W14" i="15"/>
  <c r="W14" i="18"/>
  <c r="W14" i="20"/>
  <c r="K9" i="27"/>
  <c r="X14" i="15"/>
  <c r="X14" i="18"/>
  <c r="X14" i="20"/>
  <c r="L9" i="27"/>
  <c r="O15" i="15"/>
  <c r="O15" i="18"/>
  <c r="O15" i="20"/>
  <c r="C10" i="27"/>
  <c r="P15" i="15"/>
  <c r="P15" i="18"/>
  <c r="P15" i="20"/>
  <c r="D10" i="27"/>
  <c r="Q15" i="15"/>
  <c r="Q15" i="18"/>
  <c r="Q15" i="20"/>
  <c r="E10" i="27"/>
  <c r="R15" i="15"/>
  <c r="R15" i="18"/>
  <c r="R15" i="20"/>
  <c r="F10" i="27"/>
  <c r="S15" i="15"/>
  <c r="S15" i="18"/>
  <c r="S15" i="20"/>
  <c r="G10" i="27"/>
  <c r="T15" i="15"/>
  <c r="T15" i="18"/>
  <c r="T15" i="20"/>
  <c r="H10" i="27"/>
  <c r="U15" i="15"/>
  <c r="U15" i="18"/>
  <c r="U15" i="20"/>
  <c r="I10" i="27"/>
  <c r="V15" i="15"/>
  <c r="V15" i="18"/>
  <c r="V15" i="20"/>
  <c r="J10" i="27"/>
  <c r="W15" i="15"/>
  <c r="W15" i="18"/>
  <c r="W15" i="20"/>
  <c r="K10" i="27"/>
  <c r="X15" i="20"/>
  <c r="L10" i="27"/>
  <c r="O16" i="15"/>
  <c r="O16" i="18"/>
  <c r="O16" i="20"/>
  <c r="C11" i="27"/>
  <c r="P16" i="15"/>
  <c r="P16" i="18"/>
  <c r="P16" i="20"/>
  <c r="D11" i="27"/>
  <c r="Q16" i="15"/>
  <c r="Q16" i="18"/>
  <c r="Q16" i="20"/>
  <c r="E11" i="27"/>
  <c r="R16" i="15"/>
  <c r="R16" i="18"/>
  <c r="R16" i="20"/>
  <c r="F11" i="27"/>
  <c r="S16" i="15"/>
  <c r="S16" i="18"/>
  <c r="S16" i="20"/>
  <c r="G11" i="27"/>
  <c r="T16" i="15"/>
  <c r="T16" i="18"/>
  <c r="T16" i="20"/>
  <c r="H11" i="27"/>
  <c r="U16" i="15"/>
  <c r="U16" i="18"/>
  <c r="U16" i="20"/>
  <c r="I11" i="27"/>
  <c r="V16" i="15"/>
  <c r="V16" i="18"/>
  <c r="V16" i="20"/>
  <c r="J11" i="27"/>
  <c r="W16" i="20"/>
  <c r="K11" i="27"/>
  <c r="X16" i="20"/>
  <c r="L11" i="27"/>
  <c r="O17" i="15"/>
  <c r="O17" i="18"/>
  <c r="O17" i="20"/>
  <c r="C12" i="27"/>
  <c r="P17" i="15"/>
  <c r="P17" i="18"/>
  <c r="P17" i="20"/>
  <c r="D12" i="27"/>
  <c r="Q17" i="15"/>
  <c r="Q17" i="18"/>
  <c r="Q17" i="20"/>
  <c r="E12" i="27"/>
  <c r="R17" i="15"/>
  <c r="R17" i="18"/>
  <c r="R17" i="20"/>
  <c r="F12" i="27"/>
  <c r="S17" i="15"/>
  <c r="S17" i="18"/>
  <c r="S17" i="20"/>
  <c r="G12" i="27"/>
  <c r="T17" i="15"/>
  <c r="T17" i="18"/>
  <c r="T17" i="20"/>
  <c r="H12" i="27"/>
  <c r="U17" i="15"/>
  <c r="U17" i="18"/>
  <c r="U17" i="20"/>
  <c r="I12" i="27"/>
  <c r="V17" i="15"/>
  <c r="V17" i="18"/>
  <c r="V17" i="20"/>
  <c r="J12" i="27"/>
  <c r="W17" i="15"/>
  <c r="W17" i="18"/>
  <c r="W17" i="20"/>
  <c r="K12" i="27"/>
  <c r="X17" i="15"/>
  <c r="X17" i="18"/>
  <c r="X17" i="20"/>
  <c r="L12" i="27"/>
  <c r="O36" i="15"/>
  <c r="O36" i="18"/>
  <c r="O36" i="20"/>
  <c r="C14" i="27"/>
  <c r="P36" i="15"/>
  <c r="P36" i="18"/>
  <c r="P36" i="20"/>
  <c r="D14" i="27"/>
  <c r="Q36" i="15"/>
  <c r="Q36" i="18"/>
  <c r="Q36" i="20"/>
  <c r="E14" i="27"/>
  <c r="R36" i="15"/>
  <c r="R36" i="18"/>
  <c r="R36" i="20"/>
  <c r="F14" i="27"/>
  <c r="S36" i="15"/>
  <c r="S36" i="18"/>
  <c r="S36" i="20"/>
  <c r="G14" i="27"/>
  <c r="T36" i="18"/>
  <c r="T36" i="20"/>
  <c r="H14" i="27"/>
  <c r="U36" i="15"/>
  <c r="U36" i="18"/>
  <c r="U36" i="20"/>
  <c r="I14" i="27"/>
  <c r="V36" i="15"/>
  <c r="V36" i="18"/>
  <c r="V36" i="20"/>
  <c r="J14" i="27"/>
  <c r="W36" i="15"/>
  <c r="W36" i="18"/>
  <c r="W36" i="20"/>
  <c r="K14" i="27"/>
  <c r="X36" i="15"/>
  <c r="X36" i="18"/>
  <c r="X36" i="20"/>
  <c r="L14" i="27"/>
  <c r="O37" i="15"/>
  <c r="O37" i="18"/>
  <c r="O37" i="20"/>
  <c r="C15" i="27"/>
  <c r="P37" i="15"/>
  <c r="P37" i="18"/>
  <c r="P37" i="20"/>
  <c r="D15" i="27"/>
  <c r="Q37" i="15"/>
  <c r="Q37" i="18"/>
  <c r="Q37" i="20"/>
  <c r="E15" i="27"/>
  <c r="R37" i="15"/>
  <c r="R37" i="18"/>
  <c r="R37" i="20"/>
  <c r="F15" i="27"/>
  <c r="S37" i="18"/>
  <c r="S37" i="20"/>
  <c r="G15" i="27"/>
  <c r="T37" i="18"/>
  <c r="T37" i="20"/>
  <c r="H15" i="27"/>
  <c r="U37" i="15"/>
  <c r="U37" i="18"/>
  <c r="U37" i="20"/>
  <c r="I15" i="27"/>
  <c r="V37" i="15"/>
  <c r="V37" i="18"/>
  <c r="V37" i="20"/>
  <c r="J15" i="27"/>
  <c r="W37" i="15"/>
  <c r="W37" i="18"/>
  <c r="W37" i="20"/>
  <c r="K15" i="27"/>
  <c r="X37" i="15"/>
  <c r="X37" i="18"/>
  <c r="X37" i="20"/>
  <c r="L15" i="27"/>
  <c r="O38" i="15"/>
  <c r="O38" i="18"/>
  <c r="O38" i="20"/>
  <c r="C16" i="27"/>
  <c r="P38" i="15"/>
  <c r="P38" i="18"/>
  <c r="P38" i="20"/>
  <c r="D16" i="27"/>
  <c r="Q38" i="15"/>
  <c r="Q38" i="18"/>
  <c r="Q38" i="20"/>
  <c r="E16" i="27"/>
  <c r="R38" i="15"/>
  <c r="R38" i="18"/>
  <c r="R38" i="20"/>
  <c r="F16" i="27"/>
  <c r="S38" i="18"/>
  <c r="S38" i="20"/>
  <c r="G16" i="27"/>
  <c r="T38" i="18"/>
  <c r="T38" i="20"/>
  <c r="H16" i="27"/>
  <c r="U38" i="15"/>
  <c r="U38" i="18"/>
  <c r="U38" i="20"/>
  <c r="I16" i="27"/>
  <c r="V38" i="15"/>
  <c r="V38" i="18"/>
  <c r="V38" i="20"/>
  <c r="J16" i="27"/>
  <c r="W38" i="15"/>
  <c r="W38" i="18"/>
  <c r="W38" i="20"/>
  <c r="K16" i="27"/>
  <c r="X38" i="15"/>
  <c r="X38" i="18"/>
  <c r="X38" i="20"/>
  <c r="L16" i="27"/>
  <c r="O39" i="15"/>
  <c r="O39" i="18"/>
  <c r="O39" i="20"/>
  <c r="C17" i="27"/>
  <c r="P39" i="15"/>
  <c r="P39" i="18"/>
  <c r="P39" i="20"/>
  <c r="D17" i="27"/>
  <c r="Q39" i="15"/>
  <c r="Q39" i="18"/>
  <c r="Q39" i="20"/>
  <c r="E17" i="27"/>
  <c r="R39" i="18"/>
  <c r="R39" i="20"/>
  <c r="F17" i="27"/>
  <c r="S39" i="18"/>
  <c r="S39" i="20"/>
  <c r="G17" i="27"/>
  <c r="T39" i="18"/>
  <c r="T39" i="20"/>
  <c r="H17" i="27"/>
  <c r="U39" i="15"/>
  <c r="U39" i="18"/>
  <c r="U39" i="20"/>
  <c r="I17" i="27"/>
  <c r="V39" i="15"/>
  <c r="V39" i="18"/>
  <c r="V39" i="20"/>
  <c r="J17" i="27"/>
  <c r="W39" i="15"/>
  <c r="W39" i="18"/>
  <c r="W39" i="20"/>
  <c r="K17" i="27"/>
  <c r="X39" i="15"/>
  <c r="X39" i="18"/>
  <c r="X39" i="20"/>
  <c r="L17" i="27"/>
  <c r="O40" i="15"/>
  <c r="O40" i="18"/>
  <c r="O40" i="20"/>
  <c r="C18" i="27"/>
  <c r="P40" i="15"/>
  <c r="P40" i="18"/>
  <c r="P40" i="20"/>
  <c r="D18" i="27"/>
  <c r="Q40" i="18"/>
  <c r="Q40" i="20"/>
  <c r="E18" i="27"/>
  <c r="R40" i="18"/>
  <c r="R40" i="20"/>
  <c r="F18" i="27"/>
  <c r="S40" i="18"/>
  <c r="S40" i="20"/>
  <c r="G18" i="27"/>
  <c r="T40" i="18"/>
  <c r="T40" i="20"/>
  <c r="H18" i="27"/>
  <c r="U40" i="15"/>
  <c r="U40" i="18"/>
  <c r="U40" i="20"/>
  <c r="I18" i="27"/>
  <c r="V40" i="15"/>
  <c r="V40" i="18"/>
  <c r="V40" i="20"/>
  <c r="J18" i="27"/>
  <c r="W40" i="15"/>
  <c r="W40" i="18"/>
  <c r="W40" i="20"/>
  <c r="K18" i="27"/>
  <c r="X40" i="15"/>
  <c r="X40" i="18"/>
  <c r="X40" i="20"/>
  <c r="L18" i="27"/>
  <c r="O41" i="15"/>
  <c r="O41" i="18"/>
  <c r="O41" i="20"/>
  <c r="C19" i="27"/>
  <c r="P41" i="15"/>
  <c r="P41" i="18"/>
  <c r="P41" i="20"/>
  <c r="D19" i="27"/>
  <c r="Q41" i="18"/>
  <c r="Q41" i="20"/>
  <c r="E19" i="27"/>
  <c r="R41" i="18"/>
  <c r="R41" i="20"/>
  <c r="F19" i="27"/>
  <c r="S41" i="18"/>
  <c r="S41" i="20"/>
  <c r="G19" i="27"/>
  <c r="T41" i="18"/>
  <c r="T41" i="20"/>
  <c r="H19" i="27"/>
  <c r="U41" i="15"/>
  <c r="U41" i="18"/>
  <c r="U41" i="20"/>
  <c r="I19" i="27"/>
  <c r="V41" i="15"/>
  <c r="V41" i="18"/>
  <c r="V41" i="20"/>
  <c r="J19" i="27"/>
  <c r="W41" i="15"/>
  <c r="W41" i="18"/>
  <c r="W41" i="20"/>
  <c r="K19" i="27"/>
  <c r="X41" i="15"/>
  <c r="X41" i="18"/>
  <c r="X41" i="20"/>
  <c r="L19" i="27"/>
  <c r="O42" i="15"/>
  <c r="O42" i="18"/>
  <c r="O42" i="20"/>
  <c r="C20" i="27"/>
  <c r="P42" i="15"/>
  <c r="P42" i="18"/>
  <c r="P42" i="20"/>
  <c r="D20" i="27"/>
  <c r="Q42" i="15"/>
  <c r="Q42" i="18"/>
  <c r="Q42" i="20"/>
  <c r="E20" i="27"/>
  <c r="R42" i="15"/>
  <c r="R42" i="18"/>
  <c r="R42" i="20"/>
  <c r="F20" i="27"/>
  <c r="S42" i="15"/>
  <c r="S42" i="18"/>
  <c r="S42" i="20"/>
  <c r="G20" i="27"/>
  <c r="T42" i="15"/>
  <c r="T42" i="18"/>
  <c r="T42" i="20"/>
  <c r="H20" i="27"/>
  <c r="U42" i="15"/>
  <c r="U42" i="18"/>
  <c r="U42" i="20"/>
  <c r="I20" i="27"/>
  <c r="V42" i="15"/>
  <c r="V42" i="18"/>
  <c r="V42" i="20"/>
  <c r="J20" i="27"/>
  <c r="W42" i="15"/>
  <c r="W42" i="18"/>
  <c r="W42" i="20"/>
  <c r="K20" i="27"/>
  <c r="X42" i="15"/>
  <c r="X42" i="18"/>
  <c r="X42" i="20"/>
  <c r="L20" i="27"/>
  <c r="O2" i="22"/>
  <c r="C22" i="27"/>
  <c r="P2" i="22"/>
  <c r="D22" i="27"/>
  <c r="Q2" i="22"/>
  <c r="E22" i="27"/>
  <c r="R2" i="22"/>
  <c r="F22" i="27"/>
  <c r="S2" i="22"/>
  <c r="G22" i="27"/>
  <c r="T2" i="22"/>
  <c r="H22" i="27"/>
  <c r="U2" i="22"/>
  <c r="I22" i="27"/>
  <c r="V2" i="22"/>
  <c r="J22" i="27"/>
  <c r="W2" i="22"/>
  <c r="K22" i="27"/>
  <c r="X2" i="22"/>
  <c r="L22" i="27"/>
  <c r="B4" i="15"/>
  <c r="O4" i="15"/>
  <c r="O4" i="18"/>
  <c r="O4" i="20"/>
  <c r="O3" i="22"/>
  <c r="C23" i="27"/>
  <c r="P3" i="22"/>
  <c r="D23" i="27"/>
  <c r="Q3" i="22"/>
  <c r="E23" i="27"/>
  <c r="R3" i="22"/>
  <c r="F23" i="27"/>
  <c r="S3" i="22"/>
  <c r="G23" i="27"/>
  <c r="T3" i="22"/>
  <c r="H23" i="27"/>
  <c r="U3" i="22"/>
  <c r="I23" i="27"/>
  <c r="I4" i="15"/>
  <c r="V4" i="15"/>
  <c r="V4" i="18"/>
  <c r="V4" i="20"/>
  <c r="V3" i="22"/>
  <c r="J23" i="27"/>
  <c r="J4" i="15"/>
  <c r="W4" i="15"/>
  <c r="W4" i="18"/>
  <c r="W4" i="20"/>
  <c r="W3" i="22"/>
  <c r="K23" i="27"/>
  <c r="K4" i="15"/>
  <c r="X4" i="15"/>
  <c r="X4" i="18"/>
  <c r="X4" i="20"/>
  <c r="X3" i="22"/>
  <c r="L23" i="27"/>
  <c r="O6" i="15"/>
  <c r="O6" i="18"/>
  <c r="O6" i="20"/>
  <c r="O4" i="22"/>
  <c r="C24" i="27"/>
  <c r="P4" i="22"/>
  <c r="D24" i="27"/>
  <c r="Q4" i="22"/>
  <c r="E24" i="27"/>
  <c r="R4" i="22"/>
  <c r="F24" i="27"/>
  <c r="S4" i="22"/>
  <c r="G24" i="27"/>
  <c r="T4" i="22"/>
  <c r="H24" i="27"/>
  <c r="U4" i="22"/>
  <c r="I24" i="27"/>
  <c r="V6" i="15"/>
  <c r="V6" i="18"/>
  <c r="V6" i="20"/>
  <c r="V4" i="22"/>
  <c r="J24" i="27"/>
  <c r="W6" i="15"/>
  <c r="W6" i="18"/>
  <c r="W6" i="20"/>
  <c r="W4" i="22"/>
  <c r="K24" i="27"/>
  <c r="X6" i="15"/>
  <c r="X6" i="18"/>
  <c r="X6" i="20"/>
  <c r="X4" i="22"/>
  <c r="L24" i="27"/>
  <c r="O5" i="22"/>
  <c r="C25" i="27"/>
  <c r="P5" i="22"/>
  <c r="D25" i="27"/>
  <c r="Q5" i="22"/>
  <c r="E25" i="27"/>
  <c r="R5" i="22"/>
  <c r="F25" i="27"/>
  <c r="S5" i="22"/>
  <c r="G25" i="27"/>
  <c r="T5" i="22"/>
  <c r="H25" i="27"/>
  <c r="U5" i="22"/>
  <c r="I25" i="27"/>
  <c r="V5" i="22"/>
  <c r="J25" i="27"/>
  <c r="W5" i="22"/>
  <c r="K25" i="27"/>
  <c r="X5" i="22"/>
  <c r="L25" i="27"/>
  <c r="O6" i="22"/>
  <c r="C26" i="27"/>
  <c r="P6" i="22"/>
  <c r="D26" i="27"/>
  <c r="Q6" i="22"/>
  <c r="E26" i="27"/>
  <c r="R6" i="22"/>
  <c r="F26" i="27"/>
  <c r="S6" i="22"/>
  <c r="G26" i="27"/>
  <c r="T6" i="22"/>
  <c r="H26" i="27"/>
  <c r="U6" i="22"/>
  <c r="I26" i="27"/>
  <c r="V6" i="22"/>
  <c r="J26" i="27"/>
  <c r="W6" i="22"/>
  <c r="K26" i="27"/>
  <c r="X6" i="22"/>
  <c r="L26" i="27"/>
  <c r="O7" i="22"/>
  <c r="C27" i="27"/>
  <c r="P7" i="22"/>
  <c r="D27" i="27"/>
  <c r="Q7" i="22"/>
  <c r="E27" i="27"/>
  <c r="R7" i="22"/>
  <c r="F27" i="27"/>
  <c r="S7" i="22"/>
  <c r="G27" i="27"/>
  <c r="T7" i="22"/>
  <c r="H27" i="27"/>
  <c r="U7" i="22"/>
  <c r="I27" i="27"/>
  <c r="V7" i="22"/>
  <c r="J27" i="27"/>
  <c r="W7" i="22"/>
  <c r="K27" i="27"/>
  <c r="X7" i="22"/>
  <c r="L27" i="27"/>
  <c r="O8" i="22"/>
  <c r="C28" i="27"/>
  <c r="P8" i="22"/>
  <c r="D28" i="27"/>
  <c r="Q8" i="22"/>
  <c r="E28" i="27"/>
  <c r="R8" i="22"/>
  <c r="F28" i="27"/>
  <c r="S8" i="22"/>
  <c r="G28" i="27"/>
  <c r="T8" i="22"/>
  <c r="H28" i="27"/>
  <c r="U8" i="22"/>
  <c r="I28" i="27"/>
  <c r="V8" i="22"/>
  <c r="J28" i="27"/>
  <c r="W8" i="22"/>
  <c r="K28" i="27"/>
  <c r="X8" i="22"/>
  <c r="L28" i="27"/>
  <c r="O9" i="22"/>
  <c r="C29" i="27"/>
  <c r="P9" i="22"/>
  <c r="D29" i="27"/>
  <c r="Q9" i="22"/>
  <c r="E29" i="27"/>
  <c r="R9" i="22"/>
  <c r="F29" i="27"/>
  <c r="S9" i="22"/>
  <c r="G29" i="27"/>
  <c r="T9" i="22"/>
  <c r="H29" i="27"/>
  <c r="U9" i="22"/>
  <c r="I29" i="27"/>
  <c r="V9" i="22"/>
  <c r="J29" i="27"/>
  <c r="W9" i="22"/>
  <c r="K29" i="27"/>
  <c r="X9" i="22"/>
  <c r="L29" i="27"/>
  <c r="O18" i="15"/>
  <c r="O18" i="18"/>
  <c r="O18" i="20"/>
  <c r="O10" i="22"/>
  <c r="C30" i="27"/>
  <c r="P10" i="22"/>
  <c r="D30" i="27"/>
  <c r="Q10" i="22"/>
  <c r="E30" i="27"/>
  <c r="R10" i="22"/>
  <c r="F30" i="27"/>
  <c r="S10" i="22"/>
  <c r="G30" i="27"/>
  <c r="T10" i="22"/>
  <c r="H30" i="27"/>
  <c r="U18" i="15"/>
  <c r="U18" i="18"/>
  <c r="U18" i="20"/>
  <c r="U10" i="22"/>
  <c r="I30" i="27"/>
  <c r="V10" i="22"/>
  <c r="J30" i="27"/>
  <c r="W10" i="22"/>
  <c r="K30" i="27"/>
  <c r="X18" i="15"/>
  <c r="X18" i="18"/>
  <c r="X18" i="20"/>
  <c r="X10" i="22"/>
  <c r="L30" i="27"/>
  <c r="D27" i="35"/>
  <c r="D28" i="35"/>
  <c r="D37" i="35"/>
  <c r="E27" i="35"/>
  <c r="E28" i="35"/>
  <c r="D38" i="35"/>
  <c r="F27" i="35"/>
  <c r="F28" i="35"/>
  <c r="D39" i="35"/>
  <c r="G27" i="35"/>
  <c r="G28" i="35"/>
  <c r="D40" i="35"/>
  <c r="H27" i="35"/>
  <c r="I27" i="35"/>
  <c r="H28" i="35"/>
  <c r="I28" i="35"/>
  <c r="D41" i="35"/>
  <c r="J27" i="35"/>
  <c r="J28" i="35"/>
  <c r="D42" i="35"/>
  <c r="K27" i="35"/>
  <c r="K28" i="35"/>
  <c r="D43" i="35"/>
  <c r="B7" i="35"/>
  <c r="C7" i="35"/>
  <c r="B11" i="35"/>
  <c r="C6" i="35"/>
  <c r="D7" i="35"/>
  <c r="C11" i="35"/>
  <c r="D6" i="35"/>
  <c r="E7" i="35"/>
  <c r="D11" i="35"/>
  <c r="E6" i="35"/>
  <c r="F7" i="35"/>
  <c r="E11" i="35"/>
  <c r="F6" i="35"/>
  <c r="G7" i="35"/>
  <c r="F11" i="35"/>
  <c r="G6" i="35"/>
  <c r="H7" i="35"/>
  <c r="G11" i="35"/>
  <c r="H6" i="35"/>
  <c r="I7" i="35"/>
  <c r="H11" i="35"/>
  <c r="I6" i="35"/>
  <c r="J7" i="35"/>
  <c r="I11" i="35"/>
  <c r="E43" i="35"/>
  <c r="F43" i="35"/>
  <c r="G43" i="35"/>
  <c r="H43" i="35"/>
  <c r="I43" i="35"/>
  <c r="J43" i="35"/>
  <c r="K43" i="35"/>
  <c r="L43" i="35"/>
  <c r="M43" i="35"/>
  <c r="N43" i="35"/>
  <c r="C43" i="35"/>
  <c r="B43" i="35"/>
  <c r="C41" i="35"/>
  <c r="E41" i="35"/>
  <c r="F41" i="35"/>
  <c r="G41" i="35"/>
  <c r="H41" i="35"/>
  <c r="I41" i="35"/>
  <c r="J41" i="35"/>
  <c r="K41" i="35"/>
  <c r="R41" i="35"/>
  <c r="R43" i="35"/>
  <c r="S43" i="35"/>
  <c r="C42" i="35"/>
  <c r="B42" i="35"/>
  <c r="E42" i="35"/>
  <c r="F42" i="35"/>
  <c r="G42" i="35"/>
  <c r="H42" i="35"/>
  <c r="I42" i="35"/>
  <c r="J42" i="35"/>
  <c r="K42" i="35"/>
  <c r="L42" i="35"/>
  <c r="R42" i="35"/>
  <c r="M42" i="35"/>
  <c r="S42" i="35"/>
  <c r="B41" i="35"/>
  <c r="L41" i="35"/>
  <c r="S41" i="35"/>
  <c r="C40" i="35"/>
  <c r="B40" i="35"/>
  <c r="E40" i="35"/>
  <c r="F40" i="35"/>
  <c r="G40" i="35"/>
  <c r="H40" i="35"/>
  <c r="I40" i="35"/>
  <c r="J40" i="35"/>
  <c r="R40" i="35"/>
  <c r="K40" i="35"/>
  <c r="S40" i="35"/>
  <c r="C39" i="35"/>
  <c r="B39" i="35"/>
  <c r="E39" i="35"/>
  <c r="F39" i="35"/>
  <c r="G39" i="35"/>
  <c r="H39" i="35"/>
  <c r="I39" i="35"/>
  <c r="R39" i="35"/>
  <c r="J39" i="35"/>
  <c r="S39" i="35"/>
  <c r="C38" i="35"/>
  <c r="B38" i="35"/>
  <c r="E38" i="35"/>
  <c r="F38" i="35"/>
  <c r="G38" i="35"/>
  <c r="H38" i="35"/>
  <c r="R38" i="35"/>
  <c r="I38" i="35"/>
  <c r="S38" i="35"/>
  <c r="C37" i="35"/>
  <c r="B37" i="35"/>
  <c r="E37" i="35"/>
  <c r="F37" i="35"/>
  <c r="G37" i="35"/>
  <c r="R37" i="35"/>
  <c r="H37" i="35"/>
  <c r="S37" i="35"/>
  <c r="S36" i="35"/>
  <c r="C35" i="35"/>
  <c r="B35" i="35"/>
  <c r="E35" i="35"/>
  <c r="R35" i="35"/>
  <c r="F35" i="35"/>
  <c r="S35" i="35"/>
  <c r="C34" i="35"/>
  <c r="B34" i="35"/>
  <c r="R34" i="35"/>
  <c r="E34" i="35"/>
  <c r="S34" i="35"/>
  <c r="B68" i="35"/>
  <c r="B67" i="35"/>
  <c r="C67" i="35"/>
  <c r="C68" i="35"/>
  <c r="F75" i="35"/>
  <c r="F76" i="35"/>
  <c r="D67" i="35"/>
  <c r="D68" i="35"/>
  <c r="F77" i="35"/>
  <c r="E67" i="35"/>
  <c r="E68" i="35"/>
  <c r="F78" i="35"/>
  <c r="F67" i="35"/>
  <c r="F68" i="35"/>
  <c r="F79" i="35"/>
  <c r="G67" i="35"/>
  <c r="G68" i="35"/>
  <c r="F80" i="35"/>
  <c r="H67" i="35"/>
  <c r="I67" i="35"/>
  <c r="H68" i="35"/>
  <c r="I68" i="35"/>
  <c r="F81" i="35"/>
  <c r="J67" i="35"/>
  <c r="J68" i="35"/>
  <c r="F82" i="35"/>
  <c r="K67" i="35"/>
  <c r="K68" i="35"/>
  <c r="F83" i="35"/>
  <c r="B70" i="35"/>
  <c r="C70" i="35"/>
  <c r="E83" i="35"/>
  <c r="D83" i="35"/>
  <c r="B47" i="35"/>
  <c r="C83" i="35"/>
  <c r="B83" i="35"/>
  <c r="G83" i="35"/>
  <c r="H83" i="35"/>
  <c r="I83" i="35"/>
  <c r="J83" i="35"/>
  <c r="K83" i="35"/>
  <c r="L83" i="35"/>
  <c r="M83" i="35"/>
  <c r="N83" i="35"/>
  <c r="O83" i="35"/>
  <c r="R83" i="35"/>
  <c r="P83" i="35"/>
  <c r="S83" i="35"/>
  <c r="E82" i="35"/>
  <c r="D82" i="35"/>
  <c r="C82" i="35"/>
  <c r="B82" i="35"/>
  <c r="G82" i="35"/>
  <c r="H82" i="35"/>
  <c r="I82" i="35"/>
  <c r="J82" i="35"/>
  <c r="K82" i="35"/>
  <c r="L82" i="35"/>
  <c r="M82" i="35"/>
  <c r="N82" i="35"/>
  <c r="R82" i="35"/>
  <c r="O82" i="35"/>
  <c r="S82" i="35"/>
  <c r="E81" i="35"/>
  <c r="D81" i="35"/>
  <c r="C81" i="35"/>
  <c r="B81" i="35"/>
  <c r="G81" i="35"/>
  <c r="H81" i="35"/>
  <c r="I81" i="35"/>
  <c r="J81" i="35"/>
  <c r="K81" i="35"/>
  <c r="L81" i="35"/>
  <c r="M81" i="35"/>
  <c r="R81" i="35"/>
  <c r="N81" i="35"/>
  <c r="S81" i="35"/>
  <c r="E80" i="35"/>
  <c r="D80" i="35"/>
  <c r="C80" i="35"/>
  <c r="B80" i="35"/>
  <c r="G80" i="35"/>
  <c r="H80" i="35"/>
  <c r="I80" i="35"/>
  <c r="J80" i="35"/>
  <c r="K80" i="35"/>
  <c r="L80" i="35"/>
  <c r="R80" i="35"/>
  <c r="M80" i="35"/>
  <c r="S80" i="35"/>
  <c r="E79" i="35"/>
  <c r="D79" i="35"/>
  <c r="C79" i="35"/>
  <c r="B79" i="35"/>
  <c r="G79" i="35"/>
  <c r="H79" i="35"/>
  <c r="I79" i="35"/>
  <c r="J79" i="35"/>
  <c r="K79" i="35"/>
  <c r="R79" i="35"/>
  <c r="L79" i="35"/>
  <c r="S79" i="35"/>
  <c r="E78" i="35"/>
  <c r="D78" i="35"/>
  <c r="C78" i="35"/>
  <c r="B78" i="35"/>
  <c r="G78" i="35"/>
  <c r="H78" i="35"/>
  <c r="I78" i="35"/>
  <c r="J78" i="35"/>
  <c r="R78" i="35"/>
  <c r="K78" i="35"/>
  <c r="S78" i="35"/>
  <c r="E77" i="35"/>
  <c r="D77" i="35"/>
  <c r="C77" i="35"/>
  <c r="B77" i="35"/>
  <c r="G77" i="35"/>
  <c r="H77" i="35"/>
  <c r="I77" i="35"/>
  <c r="R77" i="35"/>
  <c r="J77" i="35"/>
  <c r="S77" i="35"/>
  <c r="E76" i="35"/>
  <c r="D76" i="35"/>
  <c r="C76" i="35"/>
  <c r="B76" i="35"/>
  <c r="G76" i="35"/>
  <c r="H76" i="35"/>
  <c r="R76" i="35"/>
  <c r="I76" i="35"/>
  <c r="S76" i="35"/>
  <c r="E75" i="35"/>
  <c r="D75" i="35"/>
  <c r="C75" i="35"/>
  <c r="B75" i="35"/>
  <c r="G75" i="35"/>
  <c r="R75" i="35"/>
  <c r="H75" i="35"/>
  <c r="S75" i="35"/>
  <c r="E74" i="35"/>
  <c r="D74" i="35"/>
  <c r="C74" i="35"/>
  <c r="B74" i="35"/>
  <c r="R74" i="35"/>
  <c r="G74" i="35"/>
  <c r="S74" i="35"/>
  <c r="Q83" i="35"/>
  <c r="Q82" i="35"/>
  <c r="Q81" i="35"/>
  <c r="Q80" i="35"/>
  <c r="Q79" i="35"/>
  <c r="Q78" i="35"/>
  <c r="Q77" i="35"/>
  <c r="Q76" i="35"/>
  <c r="Q75" i="35"/>
  <c r="Q74" i="35"/>
  <c r="C47" i="35"/>
  <c r="B48" i="35"/>
  <c r="B50" i="35"/>
  <c r="B72" i="35"/>
  <c r="C72" i="35"/>
  <c r="D72" i="35"/>
  <c r="E72" i="35"/>
  <c r="F72" i="35"/>
  <c r="G72" i="35"/>
  <c r="H72" i="35"/>
  <c r="I72" i="35"/>
  <c r="J72" i="35"/>
  <c r="D70" i="35"/>
  <c r="E70" i="35"/>
  <c r="F70" i="35"/>
  <c r="G70" i="35"/>
  <c r="H70" i="35"/>
  <c r="I70" i="35"/>
  <c r="J70" i="35"/>
  <c r="B13" i="35"/>
  <c r="R13" i="35"/>
  <c r="D13" i="35"/>
  <c r="S13" i="35"/>
  <c r="C14" i="35"/>
  <c r="C15" i="35"/>
  <c r="D15" i="35"/>
  <c r="E15" i="35"/>
  <c r="R15" i="35"/>
  <c r="C48" i="35"/>
  <c r="E55" i="35"/>
  <c r="E56" i="35"/>
  <c r="D47" i="35"/>
  <c r="D48" i="35"/>
  <c r="E57" i="35"/>
  <c r="E47" i="35"/>
  <c r="E48" i="35"/>
  <c r="E58" i="35"/>
  <c r="F47" i="35"/>
  <c r="F48" i="35"/>
  <c r="E59" i="35"/>
  <c r="G47" i="35"/>
  <c r="G48" i="35"/>
  <c r="E60" i="35"/>
  <c r="H47" i="35"/>
  <c r="I47" i="35"/>
  <c r="H48" i="35"/>
  <c r="I48" i="35"/>
  <c r="E61" i="35"/>
  <c r="J47" i="35"/>
  <c r="J48" i="35"/>
  <c r="E62" i="35"/>
  <c r="K47" i="35"/>
  <c r="K48" i="35"/>
  <c r="E63" i="35"/>
  <c r="D63" i="35"/>
  <c r="C63" i="35"/>
  <c r="B63" i="35"/>
  <c r="F63" i="35"/>
  <c r="G63" i="35"/>
  <c r="H63" i="35"/>
  <c r="I63" i="35"/>
  <c r="J63" i="35"/>
  <c r="K63" i="35"/>
  <c r="L63" i="35"/>
  <c r="M63" i="35"/>
  <c r="N63" i="35"/>
  <c r="O63" i="35"/>
  <c r="Q63" i="35"/>
  <c r="D62" i="35"/>
  <c r="C62" i="35"/>
  <c r="B62" i="35"/>
  <c r="F62" i="35"/>
  <c r="G62" i="35"/>
  <c r="H62" i="35"/>
  <c r="I62" i="35"/>
  <c r="J62" i="35"/>
  <c r="K62" i="35"/>
  <c r="L62" i="35"/>
  <c r="M62" i="35"/>
  <c r="N62" i="35"/>
  <c r="Q62" i="35"/>
  <c r="D61" i="35"/>
  <c r="C61" i="35"/>
  <c r="B61" i="35"/>
  <c r="F61" i="35"/>
  <c r="G61" i="35"/>
  <c r="H61" i="35"/>
  <c r="I61" i="35"/>
  <c r="J61" i="35"/>
  <c r="K61" i="35"/>
  <c r="L61" i="35"/>
  <c r="M61" i="35"/>
  <c r="Q61" i="35"/>
  <c r="D60" i="35"/>
  <c r="C60" i="35"/>
  <c r="B60" i="35"/>
  <c r="F60" i="35"/>
  <c r="G60" i="35"/>
  <c r="H60" i="35"/>
  <c r="I60" i="35"/>
  <c r="J60" i="35"/>
  <c r="K60" i="35"/>
  <c r="L60" i="35"/>
  <c r="Q60" i="35"/>
  <c r="D59" i="35"/>
  <c r="C59" i="35"/>
  <c r="B59" i="35"/>
  <c r="F59" i="35"/>
  <c r="G59" i="35"/>
  <c r="H59" i="35"/>
  <c r="I59" i="35"/>
  <c r="J59" i="35"/>
  <c r="K59" i="35"/>
  <c r="Q59" i="35"/>
  <c r="D58" i="35"/>
  <c r="C58" i="35"/>
  <c r="B58" i="35"/>
  <c r="F58" i="35"/>
  <c r="G58" i="35"/>
  <c r="H58" i="35"/>
  <c r="I58" i="35"/>
  <c r="J58" i="35"/>
  <c r="Q58" i="35"/>
  <c r="D57" i="35"/>
  <c r="C57" i="35"/>
  <c r="B57" i="35"/>
  <c r="F57" i="35"/>
  <c r="G57" i="35"/>
  <c r="H57" i="35"/>
  <c r="I57" i="35"/>
  <c r="Q57" i="35"/>
  <c r="D56" i="35"/>
  <c r="C56" i="35"/>
  <c r="B56" i="35"/>
  <c r="F56" i="35"/>
  <c r="G56" i="35"/>
  <c r="H56" i="35"/>
  <c r="Q56" i="35"/>
  <c r="D55" i="35"/>
  <c r="C55" i="35"/>
  <c r="B55" i="35"/>
  <c r="F55" i="35"/>
  <c r="G55" i="35"/>
  <c r="Q55" i="35"/>
  <c r="D54" i="35"/>
  <c r="C54" i="35"/>
  <c r="B54" i="35"/>
  <c r="F54" i="35"/>
  <c r="Q54" i="35"/>
  <c r="Q43" i="35"/>
  <c r="Q42" i="35"/>
  <c r="Q41" i="35"/>
  <c r="Q40" i="35"/>
  <c r="Q39" i="35"/>
  <c r="Q38" i="35"/>
  <c r="Q37" i="35"/>
  <c r="Q36" i="35"/>
  <c r="Q35" i="35"/>
  <c r="Q34" i="35"/>
  <c r="C16" i="35"/>
  <c r="C17" i="35"/>
  <c r="C18" i="35"/>
  <c r="C19" i="35"/>
  <c r="C20" i="35"/>
  <c r="J6" i="35"/>
  <c r="C21" i="35"/>
  <c r="K6" i="35"/>
  <c r="K7" i="35"/>
  <c r="C22" i="35"/>
  <c r="B22" i="35"/>
  <c r="D22" i="35"/>
  <c r="E22" i="35"/>
  <c r="F22" i="35"/>
  <c r="G22" i="35"/>
  <c r="H22" i="35"/>
  <c r="I22" i="35"/>
  <c r="J22" i="35"/>
  <c r="K22" i="35"/>
  <c r="L22" i="35"/>
  <c r="M22" i="35"/>
  <c r="Q22" i="35"/>
  <c r="B21" i="35"/>
  <c r="D21" i="35"/>
  <c r="E21" i="35"/>
  <c r="F21" i="35"/>
  <c r="G21" i="35"/>
  <c r="H21" i="35"/>
  <c r="I21" i="35"/>
  <c r="J21" i="35"/>
  <c r="K21" i="35"/>
  <c r="L21" i="35"/>
  <c r="Q21" i="35"/>
  <c r="B20" i="35"/>
  <c r="D20" i="35"/>
  <c r="E20" i="35"/>
  <c r="F20" i="35"/>
  <c r="G20" i="35"/>
  <c r="H20" i="35"/>
  <c r="I20" i="35"/>
  <c r="J20" i="35"/>
  <c r="K20" i="35"/>
  <c r="Q20" i="35"/>
  <c r="B19" i="35"/>
  <c r="D19" i="35"/>
  <c r="E19" i="35"/>
  <c r="F19" i="35"/>
  <c r="G19" i="35"/>
  <c r="H19" i="35"/>
  <c r="I19" i="35"/>
  <c r="J19" i="35"/>
  <c r="Q19" i="35"/>
  <c r="B18" i="35"/>
  <c r="D18" i="35"/>
  <c r="E18" i="35"/>
  <c r="F18" i="35"/>
  <c r="G18" i="35"/>
  <c r="H18" i="35"/>
  <c r="I18" i="35"/>
  <c r="Q18" i="35"/>
  <c r="B17" i="35"/>
  <c r="D17" i="35"/>
  <c r="E17" i="35"/>
  <c r="F17" i="35"/>
  <c r="G17" i="35"/>
  <c r="H17" i="35"/>
  <c r="Q17" i="35"/>
  <c r="B16" i="35"/>
  <c r="D16" i="35"/>
  <c r="E16" i="35"/>
  <c r="F16" i="35"/>
  <c r="G16" i="35"/>
  <c r="Q16" i="35"/>
  <c r="B15" i="35"/>
  <c r="F15" i="35"/>
  <c r="Q15" i="35"/>
  <c r="B14" i="35"/>
  <c r="D14" i="35"/>
  <c r="E14" i="35"/>
  <c r="Q14" i="35"/>
  <c r="Q13" i="35"/>
  <c r="R56" i="35"/>
  <c r="S56" i="35"/>
  <c r="R55" i="35"/>
  <c r="S55" i="35"/>
  <c r="R54" i="35"/>
  <c r="S54" i="35"/>
  <c r="R63" i="35"/>
  <c r="R62" i="35"/>
  <c r="R61" i="35"/>
  <c r="R60" i="35"/>
  <c r="R59" i="35"/>
  <c r="R58" i="35"/>
  <c r="R57" i="35"/>
  <c r="R14" i="35"/>
  <c r="S14" i="35"/>
  <c r="R22" i="35"/>
  <c r="R21" i="35"/>
  <c r="R20" i="35"/>
  <c r="R19" i="35"/>
  <c r="R18" i="35"/>
  <c r="R17" i="35"/>
  <c r="R16" i="35"/>
  <c r="S63" i="35"/>
  <c r="S62" i="35"/>
  <c r="S61" i="35"/>
  <c r="S60" i="35"/>
  <c r="S59" i="35"/>
  <c r="S58" i="35"/>
  <c r="S57" i="35"/>
  <c r="C50" i="35"/>
  <c r="D50" i="35"/>
  <c r="E50" i="35"/>
  <c r="F50" i="35"/>
  <c r="G50" i="35"/>
  <c r="H50" i="35"/>
  <c r="I50" i="35"/>
  <c r="J50" i="35"/>
  <c r="B30" i="35"/>
  <c r="C30" i="35"/>
  <c r="D30" i="35"/>
  <c r="E30" i="35"/>
  <c r="F30" i="35"/>
  <c r="G30" i="35"/>
  <c r="H30" i="35"/>
  <c r="I30" i="35"/>
  <c r="J30" i="35"/>
  <c r="B9" i="35"/>
  <c r="C9" i="35"/>
  <c r="D9" i="35"/>
  <c r="E9" i="35"/>
  <c r="F9" i="35"/>
  <c r="G9" i="35"/>
  <c r="H9" i="35"/>
  <c r="I9" i="35"/>
  <c r="J9" i="35"/>
  <c r="B52" i="35"/>
  <c r="C52" i="35"/>
  <c r="D52" i="35"/>
  <c r="E52" i="35"/>
  <c r="F52" i="35"/>
  <c r="G52" i="35"/>
  <c r="H52" i="35"/>
  <c r="I52" i="35"/>
  <c r="J52" i="35"/>
  <c r="C32" i="35"/>
  <c r="D32" i="35"/>
  <c r="E32" i="35"/>
  <c r="F32" i="35"/>
  <c r="G32" i="35"/>
  <c r="H32" i="35"/>
  <c r="I32" i="35"/>
  <c r="J32" i="35"/>
  <c r="S22" i="35"/>
  <c r="S21" i="35"/>
  <c r="S20" i="35"/>
  <c r="S19" i="35"/>
  <c r="S18" i="35"/>
  <c r="S17" i="35"/>
  <c r="S16" i="35"/>
  <c r="S15" i="35"/>
  <c r="J11" i="35"/>
  <c r="P4" i="31"/>
  <c r="P5" i="31"/>
  <c r="T5" i="31"/>
  <c r="B5" i="15"/>
  <c r="O5" i="15"/>
  <c r="O5" i="18"/>
  <c r="O5" i="20"/>
  <c r="C5" i="15"/>
  <c r="P5" i="15"/>
  <c r="P5" i="18"/>
  <c r="P5" i="20"/>
  <c r="D5" i="15"/>
  <c r="Q5" i="15"/>
  <c r="Q5" i="18"/>
  <c r="Q5" i="20"/>
  <c r="E5" i="15"/>
  <c r="R5" i="15"/>
  <c r="R5" i="18"/>
  <c r="R5" i="20"/>
  <c r="F5" i="15"/>
  <c r="S5" i="15"/>
  <c r="S5" i="18"/>
  <c r="S5" i="20"/>
  <c r="G5" i="15"/>
  <c r="T5" i="15"/>
  <c r="T5" i="18"/>
  <c r="T5" i="20"/>
  <c r="H5" i="15"/>
  <c r="U5" i="15"/>
  <c r="U5" i="18"/>
  <c r="U5" i="20"/>
  <c r="I5" i="15"/>
  <c r="V5" i="15"/>
  <c r="V5" i="18"/>
  <c r="V5" i="20"/>
  <c r="J5" i="15"/>
  <c r="W5" i="15"/>
  <c r="W5" i="18"/>
  <c r="W5" i="20"/>
  <c r="K5" i="15"/>
  <c r="X5" i="15"/>
  <c r="X5" i="18"/>
  <c r="X5" i="20"/>
  <c r="P6" i="15"/>
  <c r="P6" i="18"/>
  <c r="P6" i="20"/>
  <c r="Q6" i="15"/>
  <c r="Q6" i="18"/>
  <c r="Q6" i="20"/>
  <c r="R6" i="15"/>
  <c r="R6" i="18"/>
  <c r="R6" i="20"/>
  <c r="S6" i="15"/>
  <c r="S6" i="18"/>
  <c r="S6" i="20"/>
  <c r="T6" i="15"/>
  <c r="T6" i="18"/>
  <c r="T6" i="20"/>
  <c r="U6" i="15"/>
  <c r="U6" i="18"/>
  <c r="U6" i="20"/>
  <c r="O7" i="15"/>
  <c r="O7" i="18"/>
  <c r="O7" i="20"/>
  <c r="P7" i="15"/>
  <c r="P7" i="18"/>
  <c r="P7" i="20"/>
  <c r="Q7" i="15"/>
  <c r="Q7" i="18"/>
  <c r="Q7" i="20"/>
  <c r="R7" i="15"/>
  <c r="R7" i="18"/>
  <c r="R7" i="20"/>
  <c r="S7" i="15"/>
  <c r="S7" i="18"/>
  <c r="S7" i="20"/>
  <c r="T7" i="15"/>
  <c r="T7" i="18"/>
  <c r="T7" i="20"/>
  <c r="U7" i="15"/>
  <c r="U7" i="18"/>
  <c r="U7" i="20"/>
  <c r="V7" i="15"/>
  <c r="V7" i="18"/>
  <c r="V7" i="20"/>
  <c r="W7" i="15"/>
  <c r="W7" i="18"/>
  <c r="W7" i="20"/>
  <c r="X7" i="15"/>
  <c r="X7" i="18"/>
  <c r="X7" i="20"/>
  <c r="Q9" i="15"/>
  <c r="R9" i="15"/>
  <c r="S9" i="15"/>
  <c r="T9" i="15"/>
  <c r="P10" i="15"/>
  <c r="Q10" i="15"/>
  <c r="R10" i="15"/>
  <c r="S10" i="15"/>
  <c r="T10" i="15"/>
  <c r="U10" i="15"/>
  <c r="V10" i="15"/>
  <c r="W10" i="15"/>
  <c r="P11" i="15"/>
  <c r="Q11" i="15"/>
  <c r="R11" i="15"/>
  <c r="S11" i="15"/>
  <c r="T11" i="15"/>
  <c r="U11" i="15"/>
  <c r="V11" i="15"/>
  <c r="W11" i="15"/>
  <c r="X11" i="15"/>
  <c r="X15" i="15"/>
  <c r="X15" i="18"/>
  <c r="W16" i="15"/>
  <c r="W16" i="18"/>
  <c r="X16" i="15"/>
  <c r="X16" i="18"/>
  <c r="P18" i="15"/>
  <c r="P18" i="18"/>
  <c r="P18" i="20"/>
  <c r="Q18" i="15"/>
  <c r="Q18" i="18"/>
  <c r="Q18" i="20"/>
  <c r="R18" i="15"/>
  <c r="R18" i="18"/>
  <c r="R18" i="20"/>
  <c r="S18" i="15"/>
  <c r="S18" i="18"/>
  <c r="S18" i="20"/>
  <c r="T18" i="15"/>
  <c r="T18" i="18"/>
  <c r="T18" i="20"/>
  <c r="V18" i="15"/>
  <c r="V18" i="18"/>
  <c r="V18" i="20"/>
  <c r="W18" i="15"/>
  <c r="W18" i="18"/>
  <c r="W18" i="20"/>
  <c r="O19" i="15"/>
  <c r="O19" i="18"/>
  <c r="O19" i="20"/>
  <c r="P19" i="15"/>
  <c r="P19" i="18"/>
  <c r="P19" i="20"/>
  <c r="Q19" i="15"/>
  <c r="Q19" i="18"/>
  <c r="Q19" i="20"/>
  <c r="R19" i="15"/>
  <c r="R19" i="18"/>
  <c r="R19" i="20"/>
  <c r="S19" i="15"/>
  <c r="S19" i="18"/>
  <c r="S19" i="20"/>
  <c r="T19" i="15"/>
  <c r="T19" i="18"/>
  <c r="T19" i="20"/>
  <c r="U19" i="15"/>
  <c r="U19" i="18"/>
  <c r="U19" i="20"/>
  <c r="V19" i="15"/>
  <c r="V19" i="18"/>
  <c r="V19" i="20"/>
  <c r="W19" i="15"/>
  <c r="W19" i="18"/>
  <c r="W19" i="20"/>
  <c r="X19" i="15"/>
  <c r="X19" i="18"/>
  <c r="X19" i="20"/>
  <c r="T36" i="15"/>
  <c r="S37" i="15"/>
  <c r="T37" i="15"/>
  <c r="S38" i="15"/>
  <c r="T38" i="15"/>
  <c r="R39" i="15"/>
  <c r="S39" i="15"/>
  <c r="T39" i="15"/>
  <c r="Q40" i="15"/>
  <c r="R40" i="15"/>
  <c r="S40" i="15"/>
  <c r="T40" i="15"/>
  <c r="Q41" i="15"/>
  <c r="R41" i="15"/>
  <c r="S41" i="15"/>
  <c r="T41" i="15"/>
  <c r="O43" i="15"/>
  <c r="O43" i="18"/>
  <c r="O43" i="20"/>
  <c r="P43" i="15"/>
  <c r="P43" i="18"/>
  <c r="P43" i="20"/>
  <c r="Q43" i="15"/>
  <c r="Q43" i="18"/>
  <c r="Q43" i="20"/>
  <c r="R43" i="15"/>
  <c r="R43" i="18"/>
  <c r="R43" i="20"/>
  <c r="S43" i="15"/>
  <c r="S43" i="18"/>
  <c r="S43" i="20"/>
  <c r="T43" i="15"/>
  <c r="T43" i="18"/>
  <c r="T43" i="20"/>
  <c r="U43" i="15"/>
  <c r="U43" i="18"/>
  <c r="U43" i="20"/>
  <c r="V43" i="15"/>
  <c r="V43" i="18"/>
  <c r="V43" i="20"/>
  <c r="W43" i="15"/>
  <c r="W43" i="18"/>
  <c r="W43" i="20"/>
  <c r="X43" i="15"/>
  <c r="X43" i="18"/>
  <c r="X43" i="20"/>
  <c r="B44" i="20"/>
  <c r="O44" i="15"/>
  <c r="O44" i="18"/>
  <c r="O44" i="20"/>
  <c r="C44" i="20"/>
  <c r="P44" i="15"/>
  <c r="P44" i="18"/>
  <c r="P44" i="20"/>
  <c r="D44" i="20"/>
  <c r="Q44" i="15"/>
  <c r="Q44" i="18"/>
  <c r="Q44" i="20"/>
  <c r="E44" i="20"/>
  <c r="R44" i="15"/>
  <c r="R44" i="18"/>
  <c r="R44" i="20"/>
  <c r="F44" i="20"/>
  <c r="S44" i="15"/>
  <c r="S44" i="18"/>
  <c r="S44" i="20"/>
  <c r="G44" i="20"/>
  <c r="T44" i="15"/>
  <c r="T44" i="18"/>
  <c r="T44" i="20"/>
  <c r="H44" i="20"/>
  <c r="U44" i="15"/>
  <c r="U44" i="18"/>
  <c r="U44" i="20"/>
  <c r="I44" i="20"/>
  <c r="V44" i="15"/>
  <c r="V44" i="18"/>
  <c r="V44" i="20"/>
  <c r="J44" i="20"/>
  <c r="W44" i="15"/>
  <c r="W44" i="18"/>
  <c r="W44" i="20"/>
  <c r="K44" i="20"/>
  <c r="X44" i="15"/>
  <c r="X44" i="18"/>
  <c r="X44" i="20"/>
  <c r="B29" i="22"/>
  <c r="B16" i="22"/>
  <c r="B35" i="15"/>
  <c r="B34" i="14"/>
  <c r="B34" i="13"/>
  <c r="B34" i="17"/>
  <c r="B34" i="20"/>
  <c r="B34" i="18"/>
  <c r="B34" i="15"/>
  <c r="O34" i="15"/>
  <c r="O34" i="18"/>
  <c r="O34" i="20"/>
  <c r="C29" i="22"/>
  <c r="C16" i="22"/>
  <c r="C35" i="15"/>
  <c r="C34" i="14"/>
  <c r="C34" i="13"/>
  <c r="C34" i="17"/>
  <c r="C34" i="20"/>
  <c r="C34" i="18"/>
  <c r="C34" i="15"/>
  <c r="P34" i="15"/>
  <c r="P34" i="18"/>
  <c r="P34" i="20"/>
  <c r="D29" i="22"/>
  <c r="D16" i="22"/>
  <c r="D35" i="15"/>
  <c r="D34" i="14"/>
  <c r="D34" i="13"/>
  <c r="D34" i="17"/>
  <c r="D34" i="20"/>
  <c r="D34" i="18"/>
  <c r="D34" i="15"/>
  <c r="Q34" i="15"/>
  <c r="Q34" i="18"/>
  <c r="Q34" i="20"/>
  <c r="E29" i="22"/>
  <c r="E16" i="22"/>
  <c r="E35" i="15"/>
  <c r="E34" i="14"/>
  <c r="E34" i="13"/>
  <c r="E34" i="17"/>
  <c r="E34" i="20"/>
  <c r="E34" i="18"/>
  <c r="E34" i="15"/>
  <c r="R34" i="15"/>
  <c r="R34" i="18"/>
  <c r="R34" i="20"/>
  <c r="F29" i="22"/>
  <c r="F16" i="22"/>
  <c r="F35" i="15"/>
  <c r="F34" i="14"/>
  <c r="F34" i="13"/>
  <c r="F34" i="17"/>
  <c r="F34" i="20"/>
  <c r="F34" i="18"/>
  <c r="F34" i="15"/>
  <c r="S34" i="15"/>
  <c r="S34" i="18"/>
  <c r="S34" i="20"/>
  <c r="G29" i="22"/>
  <c r="G16" i="22"/>
  <c r="G35" i="15"/>
  <c r="G34" i="14"/>
  <c r="G34" i="13"/>
  <c r="G34" i="17"/>
  <c r="G34" i="20"/>
  <c r="G34" i="18"/>
  <c r="G34" i="15"/>
  <c r="T34" i="15"/>
  <c r="T34" i="18"/>
  <c r="T34" i="20"/>
  <c r="H29" i="22"/>
  <c r="H16" i="22"/>
  <c r="H35" i="15"/>
  <c r="H34" i="14"/>
  <c r="H34" i="13"/>
  <c r="H34" i="17"/>
  <c r="H34" i="20"/>
  <c r="H34" i="18"/>
  <c r="H34" i="15"/>
  <c r="U34" i="15"/>
  <c r="U34" i="18"/>
  <c r="U34" i="20"/>
  <c r="I29" i="22"/>
  <c r="I16" i="22"/>
  <c r="I35" i="15"/>
  <c r="I34" i="14"/>
  <c r="I34" i="13"/>
  <c r="I34" i="17"/>
  <c r="I34" i="20"/>
  <c r="I34" i="18"/>
  <c r="I34" i="15"/>
  <c r="V34" i="15"/>
  <c r="V34" i="18"/>
  <c r="V34" i="20"/>
  <c r="J29" i="22"/>
  <c r="J16" i="22"/>
  <c r="J35" i="15"/>
  <c r="J34" i="14"/>
  <c r="J34" i="13"/>
  <c r="J34" i="17"/>
  <c r="J34" i="20"/>
  <c r="J34" i="18"/>
  <c r="J34" i="15"/>
  <c r="W34" i="15"/>
  <c r="W34" i="18"/>
  <c r="W34" i="20"/>
  <c r="K29" i="22"/>
  <c r="K16" i="22"/>
  <c r="K35" i="15"/>
  <c r="K34" i="14"/>
  <c r="K34" i="13"/>
  <c r="K34" i="17"/>
  <c r="K34" i="20"/>
  <c r="K34" i="18"/>
  <c r="K34" i="15"/>
  <c r="X34" i="15"/>
  <c r="X34" i="18"/>
  <c r="X34" i="20"/>
  <c r="C4" i="15"/>
  <c r="P4" i="15"/>
  <c r="P4" i="18"/>
  <c r="P4" i="20"/>
  <c r="D4" i="15"/>
  <c r="Q4" i="15"/>
  <c r="Q4" i="18"/>
  <c r="Q4" i="20"/>
  <c r="T20" i="15"/>
  <c r="T20" i="18"/>
  <c r="T20" i="20"/>
  <c r="B41" i="32"/>
  <c r="E21" i="32"/>
  <c r="F21" i="32"/>
  <c r="C35" i="32"/>
  <c r="C38" i="32"/>
  <c r="D35" i="32"/>
  <c r="D38" i="32"/>
  <c r="E35" i="32"/>
  <c r="E38" i="32"/>
  <c r="F35" i="32"/>
  <c r="F38" i="32"/>
  <c r="C36" i="32"/>
  <c r="C39" i="32"/>
  <c r="D36" i="32"/>
  <c r="D39" i="32"/>
  <c r="E36" i="32"/>
  <c r="E39" i="32"/>
  <c r="F36" i="32"/>
  <c r="F39" i="32"/>
  <c r="B35" i="32"/>
  <c r="B36" i="32"/>
  <c r="B39" i="32"/>
  <c r="B38" i="32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O11" i="33"/>
  <c r="B38" i="33"/>
  <c r="T38" i="33"/>
  <c r="O12" i="33"/>
  <c r="B39" i="33"/>
  <c r="T39" i="33"/>
  <c r="O13" i="33"/>
  <c r="B40" i="33"/>
  <c r="T40" i="33"/>
  <c r="O14" i="33"/>
  <c r="B41" i="33"/>
  <c r="T41" i="33"/>
  <c r="O15" i="33"/>
  <c r="B42" i="33"/>
  <c r="T42" i="33"/>
  <c r="T43" i="33"/>
  <c r="U39" i="33"/>
  <c r="U40" i="33"/>
  <c r="U41" i="33"/>
  <c r="U42" i="33"/>
  <c r="U43" i="33"/>
  <c r="V40" i="33"/>
  <c r="V41" i="33"/>
  <c r="V42" i="33"/>
  <c r="V43" i="33"/>
  <c r="W41" i="33"/>
  <c r="W42" i="33"/>
  <c r="W43" i="33"/>
  <c r="O3" i="33"/>
  <c r="B30" i="33"/>
  <c r="C30" i="33"/>
  <c r="C43" i="33"/>
  <c r="D30" i="33"/>
  <c r="O4" i="33"/>
  <c r="B31" i="33"/>
  <c r="D31" i="33"/>
  <c r="D43" i="33"/>
  <c r="E30" i="33"/>
  <c r="E31" i="33"/>
  <c r="O5" i="33"/>
  <c r="B32" i="33"/>
  <c r="E32" i="33"/>
  <c r="E43" i="33"/>
  <c r="F30" i="33"/>
  <c r="F31" i="33"/>
  <c r="F32" i="33"/>
  <c r="O6" i="33"/>
  <c r="B33" i="33"/>
  <c r="F33" i="33"/>
  <c r="F43" i="33"/>
  <c r="G30" i="33"/>
  <c r="G31" i="33"/>
  <c r="G32" i="33"/>
  <c r="G33" i="33"/>
  <c r="O7" i="33"/>
  <c r="B34" i="33"/>
  <c r="G34" i="33"/>
  <c r="G43" i="33"/>
  <c r="H30" i="33"/>
  <c r="H31" i="33"/>
  <c r="H32" i="33"/>
  <c r="H33" i="33"/>
  <c r="H34" i="33"/>
  <c r="O8" i="33"/>
  <c r="B35" i="33"/>
  <c r="H35" i="33"/>
  <c r="H43" i="33"/>
  <c r="I30" i="33"/>
  <c r="I31" i="33"/>
  <c r="I32" i="33"/>
  <c r="I33" i="33"/>
  <c r="I34" i="33"/>
  <c r="I35" i="33"/>
  <c r="O9" i="33"/>
  <c r="B36" i="33"/>
  <c r="I36" i="33"/>
  <c r="I43" i="33"/>
  <c r="J30" i="33"/>
  <c r="J31" i="33"/>
  <c r="J32" i="33"/>
  <c r="J33" i="33"/>
  <c r="J34" i="33"/>
  <c r="J35" i="33"/>
  <c r="J36" i="33"/>
  <c r="O10" i="33"/>
  <c r="B37" i="33"/>
  <c r="J37" i="33"/>
  <c r="J43" i="33"/>
  <c r="K30" i="33"/>
  <c r="K31" i="33"/>
  <c r="K32" i="33"/>
  <c r="K33" i="33"/>
  <c r="K34" i="33"/>
  <c r="K35" i="33"/>
  <c r="K36" i="33"/>
  <c r="K37" i="33"/>
  <c r="K38" i="33"/>
  <c r="K43" i="33"/>
  <c r="L30" i="33"/>
  <c r="L31" i="33"/>
  <c r="L32" i="33"/>
  <c r="L33" i="33"/>
  <c r="L34" i="33"/>
  <c r="L35" i="33"/>
  <c r="L36" i="33"/>
  <c r="L37" i="33"/>
  <c r="L38" i="33"/>
  <c r="L39" i="33"/>
  <c r="L43" i="33"/>
  <c r="M31" i="33"/>
  <c r="M32" i="33"/>
  <c r="M33" i="33"/>
  <c r="M34" i="33"/>
  <c r="M35" i="33"/>
  <c r="M36" i="33"/>
  <c r="M37" i="33"/>
  <c r="M38" i="33"/>
  <c r="M39" i="33"/>
  <c r="M40" i="33"/>
  <c r="M43" i="33"/>
  <c r="N32" i="33"/>
  <c r="N33" i="33"/>
  <c r="N34" i="33"/>
  <c r="N35" i="33"/>
  <c r="N36" i="33"/>
  <c r="N37" i="33"/>
  <c r="N38" i="33"/>
  <c r="N39" i="33"/>
  <c r="N40" i="33"/>
  <c r="N41" i="33"/>
  <c r="N43" i="33"/>
  <c r="O33" i="33"/>
  <c r="O34" i="33"/>
  <c r="O35" i="33"/>
  <c r="O36" i="33"/>
  <c r="O37" i="33"/>
  <c r="O38" i="33"/>
  <c r="O39" i="33"/>
  <c r="O40" i="33"/>
  <c r="O41" i="33"/>
  <c r="O42" i="33"/>
  <c r="O43" i="33"/>
  <c r="P34" i="33"/>
  <c r="P35" i="33"/>
  <c r="P36" i="33"/>
  <c r="P37" i="33"/>
  <c r="P38" i="33"/>
  <c r="P39" i="33"/>
  <c r="P40" i="33"/>
  <c r="P41" i="33"/>
  <c r="P42" i="33"/>
  <c r="P43" i="33"/>
  <c r="Q35" i="33"/>
  <c r="Q36" i="33"/>
  <c r="Q37" i="33"/>
  <c r="Q38" i="33"/>
  <c r="Q39" i="33"/>
  <c r="Q40" i="33"/>
  <c r="Q41" i="33"/>
  <c r="Q42" i="33"/>
  <c r="Q43" i="33"/>
  <c r="R36" i="33"/>
  <c r="R37" i="33"/>
  <c r="R38" i="33"/>
  <c r="R39" i="33"/>
  <c r="R40" i="33"/>
  <c r="R41" i="33"/>
  <c r="R42" i="33"/>
  <c r="R43" i="33"/>
  <c r="S37" i="33"/>
  <c r="S38" i="33"/>
  <c r="S39" i="33"/>
  <c r="S40" i="33"/>
  <c r="S41" i="33"/>
  <c r="S42" i="33"/>
  <c r="S43" i="33"/>
  <c r="X42" i="33"/>
  <c r="X43" i="33"/>
  <c r="Y43" i="33"/>
  <c r="Z43" i="33"/>
  <c r="AA43" i="33"/>
  <c r="AB43" i="33"/>
  <c r="T56" i="33"/>
  <c r="F119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L24" i="33"/>
  <c r="L25" i="33"/>
  <c r="L26" i="33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R8" i="33"/>
  <c r="B51" i="33"/>
  <c r="Q51" i="33"/>
  <c r="R9" i="33"/>
  <c r="B52" i="33"/>
  <c r="Q52" i="33"/>
  <c r="Q53" i="33"/>
  <c r="O56" i="33"/>
  <c r="R52" i="33"/>
  <c r="R53" i="33"/>
  <c r="P56" i="33"/>
  <c r="S53" i="33"/>
  <c r="Q56" i="33"/>
  <c r="T53" i="33"/>
  <c r="R56" i="33"/>
  <c r="U53" i="33"/>
  <c r="S56" i="33"/>
  <c r="R3" i="33"/>
  <c r="B46" i="33"/>
  <c r="I46" i="33"/>
  <c r="R4" i="33"/>
  <c r="B47" i="33"/>
  <c r="I47" i="33"/>
  <c r="R5" i="33"/>
  <c r="B48" i="33"/>
  <c r="I48" i="33"/>
  <c r="R6" i="33"/>
  <c r="B49" i="33"/>
  <c r="I49" i="33"/>
  <c r="R7" i="33"/>
  <c r="B50" i="33"/>
  <c r="I50" i="33"/>
  <c r="I51" i="33"/>
  <c r="I52" i="33"/>
  <c r="I53" i="33"/>
  <c r="Q57" i="33"/>
  <c r="J46" i="33"/>
  <c r="J47" i="33"/>
  <c r="J48" i="33"/>
  <c r="J49" i="33"/>
  <c r="J50" i="33"/>
  <c r="J51" i="33"/>
  <c r="J52" i="33"/>
  <c r="J53" i="33"/>
  <c r="R57" i="33"/>
  <c r="K46" i="33"/>
  <c r="K47" i="33"/>
  <c r="K48" i="33"/>
  <c r="K49" i="33"/>
  <c r="K50" i="33"/>
  <c r="K51" i="33"/>
  <c r="K52" i="33"/>
  <c r="K53" i="33"/>
  <c r="S57" i="33"/>
  <c r="V56" i="33"/>
  <c r="E119" i="33"/>
  <c r="O16" i="33"/>
  <c r="O17" i="33"/>
  <c r="O18" i="33"/>
  <c r="O19" i="33"/>
  <c r="R10" i="33"/>
  <c r="R11" i="33"/>
  <c r="R12" i="33"/>
  <c r="T23" i="33"/>
  <c r="W56" i="33"/>
  <c r="V85" i="33"/>
  <c r="U113" i="33"/>
  <c r="E118" i="33"/>
  <c r="G118" i="33"/>
  <c r="G119" i="33"/>
  <c r="L46" i="33"/>
  <c r="L47" i="33"/>
  <c r="L48" i="33"/>
  <c r="L49" i="33"/>
  <c r="L50" i="33"/>
  <c r="L51" i="33"/>
  <c r="L52" i="33"/>
  <c r="L53" i="33"/>
  <c r="J56" i="33"/>
  <c r="B68" i="33"/>
  <c r="S68" i="33"/>
  <c r="M47" i="33"/>
  <c r="M48" i="33"/>
  <c r="M49" i="33"/>
  <c r="M50" i="33"/>
  <c r="M51" i="33"/>
  <c r="M52" i="33"/>
  <c r="M53" i="33"/>
  <c r="K56" i="33"/>
  <c r="B69" i="33"/>
  <c r="S69" i="33"/>
  <c r="N48" i="33"/>
  <c r="N49" i="33"/>
  <c r="N50" i="33"/>
  <c r="N51" i="33"/>
  <c r="N52" i="33"/>
  <c r="N53" i="33"/>
  <c r="L56" i="33"/>
  <c r="B70" i="33"/>
  <c r="S70" i="33"/>
  <c r="O49" i="33"/>
  <c r="O50" i="33"/>
  <c r="O51" i="33"/>
  <c r="O52" i="33"/>
  <c r="O53" i="33"/>
  <c r="M56" i="33"/>
  <c r="B71" i="33"/>
  <c r="S71" i="33"/>
  <c r="P50" i="33"/>
  <c r="P51" i="33"/>
  <c r="P52" i="33"/>
  <c r="P53" i="33"/>
  <c r="N56" i="33"/>
  <c r="B72" i="33"/>
  <c r="S72" i="33"/>
  <c r="S73" i="33"/>
  <c r="T69" i="33"/>
  <c r="T70" i="33"/>
  <c r="T71" i="33"/>
  <c r="T72" i="33"/>
  <c r="T73" i="33"/>
  <c r="U70" i="33"/>
  <c r="U71" i="33"/>
  <c r="U72" i="33"/>
  <c r="U73" i="33"/>
  <c r="V71" i="33"/>
  <c r="V72" i="33"/>
  <c r="V73" i="33"/>
  <c r="C56" i="33"/>
  <c r="B61" i="33"/>
  <c r="C61" i="33"/>
  <c r="C73" i="33"/>
  <c r="D61" i="33"/>
  <c r="D56" i="33"/>
  <c r="B62" i="33"/>
  <c r="D62" i="33"/>
  <c r="D73" i="33"/>
  <c r="E61" i="33"/>
  <c r="E62" i="33"/>
  <c r="E56" i="33"/>
  <c r="B63" i="33"/>
  <c r="E63" i="33"/>
  <c r="E73" i="33"/>
  <c r="F61" i="33"/>
  <c r="F62" i="33"/>
  <c r="F63" i="33"/>
  <c r="F56" i="33"/>
  <c r="B64" i="33"/>
  <c r="F64" i="33"/>
  <c r="F73" i="33"/>
  <c r="G61" i="33"/>
  <c r="G62" i="33"/>
  <c r="G63" i="33"/>
  <c r="G64" i="33"/>
  <c r="G56" i="33"/>
  <c r="B65" i="33"/>
  <c r="G65" i="33"/>
  <c r="G73" i="33"/>
  <c r="H61" i="33"/>
  <c r="H62" i="33"/>
  <c r="H63" i="33"/>
  <c r="H64" i="33"/>
  <c r="H65" i="33"/>
  <c r="H56" i="33"/>
  <c r="B66" i="33"/>
  <c r="H66" i="33"/>
  <c r="H73" i="33"/>
  <c r="I61" i="33"/>
  <c r="I62" i="33"/>
  <c r="I63" i="33"/>
  <c r="I64" i="33"/>
  <c r="I65" i="33"/>
  <c r="I66" i="33"/>
  <c r="I56" i="33"/>
  <c r="B67" i="33"/>
  <c r="I67" i="33"/>
  <c r="I73" i="33"/>
  <c r="J61" i="33"/>
  <c r="J62" i="33"/>
  <c r="J63" i="33"/>
  <c r="J64" i="33"/>
  <c r="J65" i="33"/>
  <c r="J66" i="33"/>
  <c r="J67" i="33"/>
  <c r="J68" i="33"/>
  <c r="J73" i="33"/>
  <c r="K61" i="33"/>
  <c r="K62" i="33"/>
  <c r="K63" i="33"/>
  <c r="K64" i="33"/>
  <c r="K65" i="33"/>
  <c r="K66" i="33"/>
  <c r="K67" i="33"/>
  <c r="K68" i="33"/>
  <c r="K69" i="33"/>
  <c r="K73" i="33"/>
  <c r="L61" i="33"/>
  <c r="L62" i="33"/>
  <c r="L63" i="33"/>
  <c r="L64" i="33"/>
  <c r="L65" i="33"/>
  <c r="L66" i="33"/>
  <c r="L67" i="33"/>
  <c r="L68" i="33"/>
  <c r="L69" i="33"/>
  <c r="L70" i="33"/>
  <c r="L73" i="33"/>
  <c r="M62" i="33"/>
  <c r="M63" i="33"/>
  <c r="M64" i="33"/>
  <c r="M65" i="33"/>
  <c r="M66" i="33"/>
  <c r="M67" i="33"/>
  <c r="M68" i="33"/>
  <c r="M69" i="33"/>
  <c r="M70" i="33"/>
  <c r="M71" i="33"/>
  <c r="M73" i="33"/>
  <c r="N63" i="33"/>
  <c r="N64" i="33"/>
  <c r="N65" i="33"/>
  <c r="N66" i="33"/>
  <c r="N67" i="33"/>
  <c r="N68" i="33"/>
  <c r="N69" i="33"/>
  <c r="N70" i="33"/>
  <c r="N71" i="33"/>
  <c r="N72" i="33"/>
  <c r="N73" i="33"/>
  <c r="O64" i="33"/>
  <c r="O65" i="33"/>
  <c r="O66" i="33"/>
  <c r="O67" i="33"/>
  <c r="O68" i="33"/>
  <c r="O69" i="33"/>
  <c r="O70" i="33"/>
  <c r="O71" i="33"/>
  <c r="O72" i="33"/>
  <c r="O73" i="33"/>
  <c r="P65" i="33"/>
  <c r="P66" i="33"/>
  <c r="P67" i="33"/>
  <c r="P68" i="33"/>
  <c r="P69" i="33"/>
  <c r="P70" i="33"/>
  <c r="P71" i="33"/>
  <c r="P72" i="33"/>
  <c r="P73" i="33"/>
  <c r="Q66" i="33"/>
  <c r="Q67" i="33"/>
  <c r="Q68" i="33"/>
  <c r="Q69" i="33"/>
  <c r="Q70" i="33"/>
  <c r="Q71" i="33"/>
  <c r="Q72" i="33"/>
  <c r="Q73" i="33"/>
  <c r="R67" i="33"/>
  <c r="R68" i="33"/>
  <c r="R69" i="33"/>
  <c r="R70" i="33"/>
  <c r="R71" i="33"/>
  <c r="R72" i="33"/>
  <c r="R73" i="33"/>
  <c r="W72" i="33"/>
  <c r="W73" i="33"/>
  <c r="X73" i="33"/>
  <c r="Y73" i="33"/>
  <c r="Z73" i="33"/>
  <c r="AA73" i="33"/>
  <c r="AB73" i="33"/>
  <c r="S85" i="33"/>
  <c r="F120" i="33"/>
  <c r="G46" i="33"/>
  <c r="G47" i="33"/>
  <c r="G48" i="33"/>
  <c r="G49" i="33"/>
  <c r="G50" i="33"/>
  <c r="G53" i="33"/>
  <c r="O57" i="33"/>
  <c r="B80" i="33"/>
  <c r="P80" i="33"/>
  <c r="H46" i="33"/>
  <c r="H47" i="33"/>
  <c r="H48" i="33"/>
  <c r="H49" i="33"/>
  <c r="H50" i="33"/>
  <c r="H51" i="33"/>
  <c r="H53" i="33"/>
  <c r="P57" i="33"/>
  <c r="B81" i="33"/>
  <c r="P81" i="33"/>
  <c r="P82" i="33"/>
  <c r="N85" i="33"/>
  <c r="Q81" i="33"/>
  <c r="Q82" i="33"/>
  <c r="O85" i="33"/>
  <c r="R82" i="33"/>
  <c r="P85" i="33"/>
  <c r="S82" i="33"/>
  <c r="Q85" i="33"/>
  <c r="T82" i="33"/>
  <c r="R85" i="33"/>
  <c r="C46" i="33"/>
  <c r="C53" i="33"/>
  <c r="K57" i="33"/>
  <c r="B76" i="33"/>
  <c r="H76" i="33"/>
  <c r="D46" i="33"/>
  <c r="D47" i="33"/>
  <c r="D53" i="33"/>
  <c r="L57" i="33"/>
  <c r="B77" i="33"/>
  <c r="H77" i="33"/>
  <c r="E46" i="33"/>
  <c r="E47" i="33"/>
  <c r="E48" i="33"/>
  <c r="E53" i="33"/>
  <c r="M57" i="33"/>
  <c r="B78" i="33"/>
  <c r="H78" i="33"/>
  <c r="F46" i="33"/>
  <c r="F47" i="33"/>
  <c r="F48" i="33"/>
  <c r="F49" i="33"/>
  <c r="F53" i="33"/>
  <c r="N57" i="33"/>
  <c r="B79" i="33"/>
  <c r="H79" i="33"/>
  <c r="H80" i="33"/>
  <c r="H81" i="33"/>
  <c r="H82" i="33"/>
  <c r="P86" i="33"/>
  <c r="I76" i="33"/>
  <c r="I77" i="33"/>
  <c r="I78" i="33"/>
  <c r="I79" i="33"/>
  <c r="I80" i="33"/>
  <c r="I81" i="33"/>
  <c r="I82" i="33"/>
  <c r="Q86" i="33"/>
  <c r="J76" i="33"/>
  <c r="J77" i="33"/>
  <c r="J78" i="33"/>
  <c r="J79" i="33"/>
  <c r="J80" i="33"/>
  <c r="J81" i="33"/>
  <c r="J82" i="33"/>
  <c r="R86" i="33"/>
  <c r="U85" i="33"/>
  <c r="E120" i="33"/>
  <c r="G120" i="33"/>
  <c r="K76" i="33"/>
  <c r="K77" i="33"/>
  <c r="K78" i="33"/>
  <c r="K79" i="33"/>
  <c r="K80" i="33"/>
  <c r="K81" i="33"/>
  <c r="K82" i="33"/>
  <c r="I85" i="33"/>
  <c r="B97" i="33"/>
  <c r="R97" i="33"/>
  <c r="L76" i="33"/>
  <c r="L77" i="33"/>
  <c r="L78" i="33"/>
  <c r="L79" i="33"/>
  <c r="L80" i="33"/>
  <c r="L81" i="33"/>
  <c r="L82" i="33"/>
  <c r="J85" i="33"/>
  <c r="B98" i="33"/>
  <c r="R98" i="33"/>
  <c r="M77" i="33"/>
  <c r="M78" i="33"/>
  <c r="M79" i="33"/>
  <c r="M80" i="33"/>
  <c r="M81" i="33"/>
  <c r="M82" i="33"/>
  <c r="K85" i="33"/>
  <c r="B99" i="33"/>
  <c r="R99" i="33"/>
  <c r="N78" i="33"/>
  <c r="N79" i="33"/>
  <c r="N80" i="33"/>
  <c r="N81" i="33"/>
  <c r="N82" i="33"/>
  <c r="L85" i="33"/>
  <c r="B100" i="33"/>
  <c r="R100" i="33"/>
  <c r="O79" i="33"/>
  <c r="O80" i="33"/>
  <c r="O81" i="33"/>
  <c r="O82" i="33"/>
  <c r="M85" i="33"/>
  <c r="B101" i="33"/>
  <c r="R101" i="33"/>
  <c r="R102" i="33"/>
  <c r="S98" i="33"/>
  <c r="S99" i="33"/>
  <c r="S100" i="33"/>
  <c r="S101" i="33"/>
  <c r="S102" i="33"/>
  <c r="T99" i="33"/>
  <c r="T100" i="33"/>
  <c r="T101" i="33"/>
  <c r="T102" i="33"/>
  <c r="U100" i="33"/>
  <c r="U101" i="33"/>
  <c r="U102" i="33"/>
  <c r="C85" i="33"/>
  <c r="B91" i="33"/>
  <c r="C91" i="33"/>
  <c r="C102" i="33"/>
  <c r="D91" i="33"/>
  <c r="D85" i="33"/>
  <c r="B92" i="33"/>
  <c r="D92" i="33"/>
  <c r="D102" i="33"/>
  <c r="E91" i="33"/>
  <c r="E92" i="33"/>
  <c r="E85" i="33"/>
  <c r="B93" i="33"/>
  <c r="E93" i="33"/>
  <c r="E102" i="33"/>
  <c r="F91" i="33"/>
  <c r="F92" i="33"/>
  <c r="F93" i="33"/>
  <c r="F85" i="33"/>
  <c r="B94" i="33"/>
  <c r="F94" i="33"/>
  <c r="F102" i="33"/>
  <c r="G91" i="33"/>
  <c r="G92" i="33"/>
  <c r="G93" i="33"/>
  <c r="G94" i="33"/>
  <c r="G85" i="33"/>
  <c r="B95" i="33"/>
  <c r="G95" i="33"/>
  <c r="G102" i="33"/>
  <c r="H91" i="33"/>
  <c r="H92" i="33"/>
  <c r="H93" i="33"/>
  <c r="H94" i="33"/>
  <c r="H95" i="33"/>
  <c r="H85" i="33"/>
  <c r="B96" i="33"/>
  <c r="H96" i="33"/>
  <c r="H102" i="33"/>
  <c r="I91" i="33"/>
  <c r="I92" i="33"/>
  <c r="I93" i="33"/>
  <c r="I94" i="33"/>
  <c r="I95" i="33"/>
  <c r="I96" i="33"/>
  <c r="I97" i="33"/>
  <c r="I102" i="33"/>
  <c r="J91" i="33"/>
  <c r="J92" i="33"/>
  <c r="J93" i="33"/>
  <c r="J94" i="33"/>
  <c r="J95" i="33"/>
  <c r="J96" i="33"/>
  <c r="J97" i="33"/>
  <c r="J98" i="33"/>
  <c r="J102" i="33"/>
  <c r="K91" i="33"/>
  <c r="K92" i="33"/>
  <c r="K93" i="33"/>
  <c r="K94" i="33"/>
  <c r="K95" i="33"/>
  <c r="K96" i="33"/>
  <c r="K97" i="33"/>
  <c r="K98" i="33"/>
  <c r="K99" i="33"/>
  <c r="K102" i="33"/>
  <c r="L91" i="33"/>
  <c r="L92" i="33"/>
  <c r="L93" i="33"/>
  <c r="L94" i="33"/>
  <c r="L95" i="33"/>
  <c r="L96" i="33"/>
  <c r="L97" i="33"/>
  <c r="L98" i="33"/>
  <c r="L99" i="33"/>
  <c r="L100" i="33"/>
  <c r="L102" i="33"/>
  <c r="M92" i="33"/>
  <c r="M93" i="33"/>
  <c r="M94" i="33"/>
  <c r="M95" i="33"/>
  <c r="M96" i="33"/>
  <c r="M97" i="33"/>
  <c r="M98" i="33"/>
  <c r="M99" i="33"/>
  <c r="M100" i="33"/>
  <c r="M101" i="33"/>
  <c r="M102" i="33"/>
  <c r="N93" i="33"/>
  <c r="N94" i="33"/>
  <c r="N95" i="33"/>
  <c r="N96" i="33"/>
  <c r="N97" i="33"/>
  <c r="N98" i="33"/>
  <c r="N99" i="33"/>
  <c r="N100" i="33"/>
  <c r="N101" i="33"/>
  <c r="N102" i="33"/>
  <c r="O94" i="33"/>
  <c r="O95" i="33"/>
  <c r="O96" i="33"/>
  <c r="O97" i="33"/>
  <c r="O98" i="33"/>
  <c r="O99" i="33"/>
  <c r="O100" i="33"/>
  <c r="O101" i="33"/>
  <c r="O102" i="33"/>
  <c r="P95" i="33"/>
  <c r="P96" i="33"/>
  <c r="P97" i="33"/>
  <c r="P98" i="33"/>
  <c r="P99" i="33"/>
  <c r="P100" i="33"/>
  <c r="P101" i="33"/>
  <c r="P102" i="33"/>
  <c r="Q96" i="33"/>
  <c r="Q97" i="33"/>
  <c r="Q98" i="33"/>
  <c r="Q99" i="33"/>
  <c r="Q100" i="33"/>
  <c r="Q101" i="33"/>
  <c r="Q102" i="33"/>
  <c r="V101" i="33"/>
  <c r="V102" i="33"/>
  <c r="W102" i="33"/>
  <c r="X102" i="33"/>
  <c r="Y102" i="33"/>
  <c r="Z102" i="33"/>
  <c r="AA102" i="33"/>
  <c r="AB102" i="33"/>
  <c r="R113" i="33"/>
  <c r="F121" i="33"/>
  <c r="G121" i="33"/>
  <c r="G122" i="33"/>
  <c r="B14" i="12"/>
  <c r="E4" i="15"/>
  <c r="F4" i="15"/>
  <c r="G4" i="15"/>
  <c r="H4" i="15"/>
  <c r="B2" i="34"/>
  <c r="D2" i="34"/>
  <c r="C2" i="34"/>
  <c r="B15" i="12"/>
  <c r="B16" i="12"/>
  <c r="B17" i="12"/>
  <c r="B19" i="12"/>
  <c r="B18" i="12"/>
  <c r="E122" i="33"/>
  <c r="F122" i="33"/>
  <c r="H122" i="33"/>
  <c r="H119" i="33"/>
  <c r="H120" i="33"/>
  <c r="T113" i="33"/>
  <c r="H121" i="33"/>
  <c r="H118" i="33"/>
  <c r="C113" i="33"/>
  <c r="D113" i="33"/>
  <c r="E113" i="33"/>
  <c r="F113" i="33"/>
  <c r="G113" i="33"/>
  <c r="C76" i="33"/>
  <c r="C82" i="33"/>
  <c r="K86" i="33"/>
  <c r="B105" i="33"/>
  <c r="J105" i="33"/>
  <c r="D76" i="33"/>
  <c r="D77" i="33"/>
  <c r="D82" i="33"/>
  <c r="L86" i="33"/>
  <c r="B106" i="33"/>
  <c r="J106" i="33"/>
  <c r="E76" i="33"/>
  <c r="E77" i="33"/>
  <c r="E78" i="33"/>
  <c r="E82" i="33"/>
  <c r="M86" i="33"/>
  <c r="B107" i="33"/>
  <c r="J107" i="33"/>
  <c r="F76" i="33"/>
  <c r="F77" i="33"/>
  <c r="F78" i="33"/>
  <c r="F79" i="33"/>
  <c r="F82" i="33"/>
  <c r="N86" i="33"/>
  <c r="B108" i="33"/>
  <c r="J108" i="33"/>
  <c r="G76" i="33"/>
  <c r="G77" i="33"/>
  <c r="G78" i="33"/>
  <c r="G79" i="33"/>
  <c r="G80" i="33"/>
  <c r="G82" i="33"/>
  <c r="O86" i="33"/>
  <c r="B109" i="33"/>
  <c r="J109" i="33"/>
  <c r="J110" i="33"/>
  <c r="H113" i="33"/>
  <c r="K105" i="33"/>
  <c r="K106" i="33"/>
  <c r="K107" i="33"/>
  <c r="K108" i="33"/>
  <c r="K109" i="33"/>
  <c r="K110" i="33"/>
  <c r="I113" i="33"/>
  <c r="L105" i="33"/>
  <c r="L106" i="33"/>
  <c r="L107" i="33"/>
  <c r="L108" i="33"/>
  <c r="L109" i="33"/>
  <c r="L110" i="33"/>
  <c r="J113" i="33"/>
  <c r="M106" i="33"/>
  <c r="M107" i="33"/>
  <c r="M108" i="33"/>
  <c r="M109" i="33"/>
  <c r="M110" i="33"/>
  <c r="K113" i="33"/>
  <c r="N107" i="33"/>
  <c r="N108" i="33"/>
  <c r="N109" i="33"/>
  <c r="N110" i="33"/>
  <c r="L113" i="33"/>
  <c r="O108" i="33"/>
  <c r="O109" i="33"/>
  <c r="O110" i="33"/>
  <c r="M113" i="33"/>
  <c r="P109" i="33"/>
  <c r="P110" i="33"/>
  <c r="N113" i="33"/>
  <c r="Q110" i="33"/>
  <c r="O113" i="33"/>
  <c r="R110" i="33"/>
  <c r="P113" i="33"/>
  <c r="S110" i="33"/>
  <c r="Q113" i="33"/>
  <c r="S113" i="33"/>
  <c r="R114" i="33"/>
  <c r="C114" i="33"/>
  <c r="D114" i="33"/>
  <c r="E114" i="33"/>
  <c r="F114" i="33"/>
  <c r="G114" i="33"/>
  <c r="H114" i="33"/>
  <c r="I114" i="33"/>
  <c r="J114" i="33"/>
  <c r="C105" i="33"/>
  <c r="C110" i="33"/>
  <c r="K114" i="33"/>
  <c r="D105" i="33"/>
  <c r="D106" i="33"/>
  <c r="D110" i="33"/>
  <c r="L114" i="33"/>
  <c r="E105" i="33"/>
  <c r="E106" i="33"/>
  <c r="E107" i="33"/>
  <c r="E110" i="33"/>
  <c r="M114" i="33"/>
  <c r="F105" i="33"/>
  <c r="F106" i="33"/>
  <c r="F107" i="33"/>
  <c r="F108" i="33"/>
  <c r="F110" i="33"/>
  <c r="N114" i="33"/>
  <c r="G105" i="33"/>
  <c r="G106" i="33"/>
  <c r="G107" i="33"/>
  <c r="G108" i="33"/>
  <c r="G109" i="33"/>
  <c r="G110" i="33"/>
  <c r="O114" i="33"/>
  <c r="H105" i="33"/>
  <c r="H106" i="33"/>
  <c r="H107" i="33"/>
  <c r="H108" i="33"/>
  <c r="H109" i="33"/>
  <c r="H110" i="33"/>
  <c r="P114" i="33"/>
  <c r="I105" i="33"/>
  <c r="I106" i="33"/>
  <c r="I107" i="33"/>
  <c r="I108" i="33"/>
  <c r="I109" i="33"/>
  <c r="I110" i="33"/>
  <c r="Q114" i="33"/>
  <c r="S114" i="33"/>
  <c r="S115" i="33"/>
  <c r="W113" i="33"/>
  <c r="W85" i="33"/>
  <c r="V113" i="33"/>
  <c r="X115" i="33"/>
  <c r="T85" i="33"/>
  <c r="C86" i="33"/>
  <c r="D86" i="33"/>
  <c r="E86" i="33"/>
  <c r="F86" i="33"/>
  <c r="G86" i="33"/>
  <c r="H86" i="33"/>
  <c r="I86" i="33"/>
  <c r="J86" i="33"/>
  <c r="S86" i="33"/>
  <c r="T86" i="33"/>
  <c r="T87" i="33"/>
  <c r="W87" i="33"/>
  <c r="U56" i="33"/>
  <c r="C57" i="33"/>
  <c r="D57" i="33"/>
  <c r="E57" i="33"/>
  <c r="F57" i="33"/>
  <c r="G57" i="33"/>
  <c r="H57" i="33"/>
  <c r="I57" i="33"/>
  <c r="J57" i="33"/>
  <c r="U57" i="33"/>
  <c r="U58" i="33"/>
  <c r="T110" i="33"/>
  <c r="R14" i="33"/>
  <c r="O23" i="33"/>
  <c r="R15" i="33"/>
  <c r="W20" i="12"/>
  <c r="Q20" i="12"/>
  <c r="P20" i="12"/>
  <c r="O20" i="12"/>
  <c r="N20" i="12"/>
  <c r="M20" i="12"/>
  <c r="K20" i="12"/>
  <c r="L20" i="12"/>
  <c r="I20" i="12"/>
  <c r="J20" i="12"/>
  <c r="M30" i="12"/>
  <c r="N30" i="12"/>
  <c r="O30" i="12"/>
  <c r="P30" i="12"/>
  <c r="Q30" i="12"/>
  <c r="H30" i="12"/>
  <c r="G20" i="12"/>
  <c r="H20" i="12"/>
  <c r="G30" i="12"/>
  <c r="F30" i="12"/>
  <c r="E20" i="12"/>
  <c r="F20" i="12"/>
  <c r="E30" i="12"/>
  <c r="D30" i="12"/>
  <c r="C20" i="12"/>
  <c r="C9" i="12"/>
  <c r="C10" i="12"/>
  <c r="D20" i="12"/>
  <c r="D9" i="12"/>
  <c r="D10" i="12"/>
  <c r="E9" i="12"/>
  <c r="E10" i="12"/>
  <c r="F9" i="12"/>
  <c r="F10" i="12"/>
  <c r="G9" i="12"/>
  <c r="G10" i="12"/>
  <c r="H9" i="12"/>
  <c r="H10" i="12"/>
  <c r="I9" i="12"/>
  <c r="I10" i="12"/>
  <c r="J9" i="12"/>
  <c r="J10" i="12"/>
  <c r="K9" i="12"/>
  <c r="K10" i="12"/>
  <c r="C30" i="12"/>
  <c r="L9" i="12"/>
  <c r="L10" i="12"/>
  <c r="B9" i="12"/>
  <c r="B10" i="12"/>
  <c r="R24" i="12"/>
  <c r="R25" i="12"/>
  <c r="R26" i="12"/>
  <c r="R27" i="12"/>
  <c r="R28" i="12"/>
  <c r="R29" i="12"/>
  <c r="R30" i="12"/>
  <c r="R31" i="12"/>
  <c r="S24" i="12"/>
  <c r="S25" i="12"/>
  <c r="S26" i="12"/>
  <c r="S27" i="12"/>
  <c r="S28" i="12"/>
  <c r="S29" i="12"/>
  <c r="S30" i="12"/>
  <c r="S31" i="12"/>
  <c r="T24" i="12"/>
  <c r="T25" i="12"/>
  <c r="T26" i="12"/>
  <c r="T27" i="12"/>
  <c r="T28" i="12"/>
  <c r="T29" i="12"/>
  <c r="T30" i="12"/>
  <c r="T31" i="12"/>
  <c r="U24" i="12"/>
  <c r="U25" i="12"/>
  <c r="U26" i="12"/>
  <c r="U27" i="12"/>
  <c r="U28" i="12"/>
  <c r="U29" i="12"/>
  <c r="U30" i="12"/>
  <c r="U31" i="12"/>
  <c r="V24" i="12"/>
  <c r="V25" i="12"/>
  <c r="V26" i="12"/>
  <c r="V27" i="12"/>
  <c r="V28" i="12"/>
  <c r="V29" i="12"/>
  <c r="V30" i="12"/>
  <c r="V31" i="12"/>
  <c r="W24" i="12"/>
  <c r="W30" i="12"/>
  <c r="W25" i="12"/>
  <c r="W26" i="12"/>
  <c r="W27" i="12"/>
  <c r="W28" i="12"/>
  <c r="W29" i="12"/>
  <c r="W31" i="12"/>
  <c r="B24" i="12"/>
  <c r="B30" i="12"/>
  <c r="B25" i="12"/>
  <c r="B26" i="12"/>
  <c r="B27" i="12"/>
  <c r="B28" i="12"/>
  <c r="B29" i="12"/>
  <c r="B31" i="12"/>
  <c r="C31" i="12"/>
  <c r="D31" i="12"/>
  <c r="E31" i="12"/>
  <c r="F31" i="12"/>
  <c r="G31" i="12"/>
  <c r="H31" i="12"/>
  <c r="I31" i="12"/>
  <c r="J31" i="12"/>
  <c r="K31" i="12"/>
  <c r="L31" i="12"/>
  <c r="N31" i="12"/>
  <c r="O31" i="12"/>
  <c r="P31" i="12"/>
  <c r="Q31" i="12"/>
  <c r="M31" i="12"/>
  <c r="B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4" i="15"/>
  <c r="R4" i="18"/>
  <c r="R4" i="20"/>
  <c r="C41" i="32"/>
  <c r="D41" i="32"/>
  <c r="E41" i="32"/>
  <c r="F41" i="32"/>
  <c r="C3" i="22"/>
  <c r="D3" i="22"/>
  <c r="E3" i="22"/>
  <c r="F3" i="22"/>
  <c r="G3" i="22"/>
  <c r="H3" i="22"/>
  <c r="I3" i="22"/>
  <c r="J3" i="22"/>
  <c r="K3" i="22"/>
  <c r="B3" i="22"/>
  <c r="I34" i="32"/>
  <c r="B33" i="31"/>
  <c r="E19" i="32"/>
  <c r="L43" i="26"/>
  <c r="L44" i="26"/>
  <c r="L45" i="26"/>
  <c r="C4" i="22"/>
  <c r="D4" i="22"/>
  <c r="E4" i="22"/>
  <c r="F4" i="22"/>
  <c r="G4" i="22"/>
  <c r="H4" i="22"/>
  <c r="I4" i="22"/>
  <c r="J4" i="22"/>
  <c r="K4" i="22"/>
  <c r="C5" i="22"/>
  <c r="D5" i="22"/>
  <c r="E5" i="22"/>
  <c r="F5" i="22"/>
  <c r="G5" i="22"/>
  <c r="H5" i="22"/>
  <c r="I5" i="22"/>
  <c r="J5" i="22"/>
  <c r="K5" i="22"/>
  <c r="C6" i="22"/>
  <c r="D6" i="22"/>
  <c r="E6" i="22"/>
  <c r="F6" i="22"/>
  <c r="G6" i="22"/>
  <c r="H6" i="22"/>
  <c r="I6" i="22"/>
  <c r="J6" i="22"/>
  <c r="K6" i="22"/>
  <c r="C7" i="22"/>
  <c r="D7" i="22"/>
  <c r="E7" i="22"/>
  <c r="F7" i="22"/>
  <c r="G7" i="22"/>
  <c r="H7" i="22"/>
  <c r="I7" i="22"/>
  <c r="J7" i="22"/>
  <c r="K7" i="22"/>
  <c r="C8" i="22"/>
  <c r="D8" i="22"/>
  <c r="E8" i="22"/>
  <c r="F8" i="22"/>
  <c r="G8" i="22"/>
  <c r="H8" i="22"/>
  <c r="I8" i="22"/>
  <c r="J8" i="22"/>
  <c r="K8" i="22"/>
  <c r="C9" i="22"/>
  <c r="D9" i="22"/>
  <c r="E9" i="22"/>
  <c r="F9" i="22"/>
  <c r="G9" i="22"/>
  <c r="H9" i="22"/>
  <c r="I9" i="22"/>
  <c r="J9" i="22"/>
  <c r="K9" i="22"/>
  <c r="C10" i="22"/>
  <c r="D10" i="22"/>
  <c r="E10" i="22"/>
  <c r="F10" i="22"/>
  <c r="G10" i="22"/>
  <c r="H10" i="22"/>
  <c r="I10" i="22"/>
  <c r="J10" i="22"/>
  <c r="K10" i="22"/>
  <c r="C11" i="22"/>
  <c r="D11" i="22"/>
  <c r="E11" i="22"/>
  <c r="F11" i="22"/>
  <c r="G11" i="22"/>
  <c r="H11" i="22"/>
  <c r="I11" i="22"/>
  <c r="J11" i="22"/>
  <c r="K11" i="22"/>
  <c r="C12" i="22"/>
  <c r="D12" i="22"/>
  <c r="E12" i="22"/>
  <c r="F12" i="22"/>
  <c r="G12" i="22"/>
  <c r="H12" i="22"/>
  <c r="I12" i="22"/>
  <c r="J12" i="22"/>
  <c r="K12" i="22"/>
  <c r="B5" i="22"/>
  <c r="B6" i="22"/>
  <c r="B7" i="22"/>
  <c r="B8" i="22"/>
  <c r="B9" i="22"/>
  <c r="B10" i="22"/>
  <c r="B11" i="22"/>
  <c r="B12" i="22"/>
  <c r="B4" i="22"/>
  <c r="D21" i="32"/>
  <c r="D22" i="32"/>
  <c r="E22" i="32"/>
  <c r="F22" i="32"/>
  <c r="C23" i="32"/>
  <c r="D23" i="32"/>
  <c r="E23" i="32"/>
  <c r="F23" i="32"/>
  <c r="C24" i="32"/>
  <c r="D24" i="32"/>
  <c r="C42" i="25"/>
  <c r="O10" i="29"/>
  <c r="C43" i="25"/>
  <c r="O9" i="29"/>
  <c r="J43" i="26"/>
  <c r="C44" i="25"/>
  <c r="C29" i="32"/>
  <c r="D29" i="32"/>
  <c r="E29" i="32"/>
  <c r="F29" i="32"/>
  <c r="B29" i="32"/>
  <c r="C28" i="32"/>
  <c r="D28" i="32"/>
  <c r="E28" i="32"/>
  <c r="F28" i="32"/>
  <c r="B28" i="32"/>
  <c r="F30" i="32"/>
  <c r="F31" i="32"/>
  <c r="E30" i="32"/>
  <c r="E31" i="32"/>
  <c r="D30" i="32"/>
  <c r="D31" i="32"/>
  <c r="C30" i="32"/>
  <c r="C31" i="32"/>
  <c r="B30" i="32"/>
  <c r="B31" i="32"/>
  <c r="Q5" i="31"/>
  <c r="Q4" i="31"/>
  <c r="Q7" i="31"/>
  <c r="Q6" i="31"/>
  <c r="B32" i="31"/>
  <c r="P3" i="31"/>
  <c r="M38" i="12"/>
  <c r="N38" i="12"/>
  <c r="O38" i="12"/>
  <c r="M37" i="12"/>
  <c r="N37" i="12"/>
  <c r="O37" i="12"/>
  <c r="M36" i="12"/>
  <c r="N36" i="12"/>
  <c r="O36" i="12"/>
  <c r="M35" i="12"/>
  <c r="N35" i="12"/>
  <c r="O35" i="12"/>
  <c r="M34" i="12"/>
  <c r="N34" i="12"/>
  <c r="O34" i="12"/>
  <c r="C5" i="32"/>
  <c r="B45" i="17"/>
  <c r="B45" i="20"/>
  <c r="B46" i="17"/>
  <c r="B46" i="20"/>
  <c r="B47" i="17"/>
  <c r="B47" i="20"/>
  <c r="B48" i="17"/>
  <c r="B48" i="20"/>
  <c r="B49" i="17"/>
  <c r="B49" i="20"/>
  <c r="B50" i="17"/>
  <c r="B50" i="20"/>
  <c r="B51" i="17"/>
  <c r="B51" i="20"/>
  <c r="B52" i="17"/>
  <c r="B52" i="20"/>
  <c r="B53" i="17"/>
  <c r="B53" i="20"/>
  <c r="B21" i="17"/>
  <c r="B54" i="17"/>
  <c r="B54" i="20"/>
  <c r="B3" i="14"/>
  <c r="B3" i="15"/>
  <c r="B3" i="17"/>
  <c r="B3" i="20"/>
  <c r="B21" i="20"/>
  <c r="B22" i="20"/>
  <c r="B23" i="20"/>
  <c r="B24" i="20"/>
  <c r="B25" i="20"/>
  <c r="B26" i="20"/>
  <c r="B27" i="20"/>
  <c r="B28" i="20"/>
  <c r="B29" i="20"/>
  <c r="B30" i="20"/>
  <c r="B31" i="20"/>
  <c r="B2" i="14"/>
  <c r="B2" i="15"/>
  <c r="B2" i="17"/>
  <c r="B2" i="20"/>
  <c r="K21" i="17"/>
  <c r="K54" i="17"/>
  <c r="J21" i="17"/>
  <c r="J54" i="17"/>
  <c r="J54" i="20"/>
  <c r="I21" i="17"/>
  <c r="I54" i="17"/>
  <c r="H21" i="17"/>
  <c r="H54" i="17"/>
  <c r="G21" i="17"/>
  <c r="G54" i="17"/>
  <c r="F21" i="17"/>
  <c r="F54" i="17"/>
  <c r="E21" i="17"/>
  <c r="E54" i="17"/>
  <c r="D21" i="17"/>
  <c r="D54" i="17"/>
  <c r="C21" i="17"/>
  <c r="C54" i="17"/>
  <c r="J53" i="17"/>
  <c r="J53" i="20"/>
  <c r="J52" i="17"/>
  <c r="J52" i="20"/>
  <c r="J51" i="17"/>
  <c r="J51" i="20"/>
  <c r="J50" i="17"/>
  <c r="J50" i="20"/>
  <c r="J49" i="17"/>
  <c r="J49" i="20"/>
  <c r="J48" i="17"/>
  <c r="J48" i="20"/>
  <c r="J47" i="17"/>
  <c r="J47" i="20"/>
  <c r="J46" i="17"/>
  <c r="J46" i="20"/>
  <c r="J45" i="17"/>
  <c r="J45" i="20"/>
  <c r="J3" i="14"/>
  <c r="J3" i="15"/>
  <c r="J3" i="17"/>
  <c r="J3" i="20"/>
  <c r="J21" i="20"/>
  <c r="C22" i="20"/>
  <c r="D22" i="20"/>
  <c r="E22" i="20"/>
  <c r="F22" i="20"/>
  <c r="G22" i="20"/>
  <c r="H22" i="20"/>
  <c r="I22" i="20"/>
  <c r="J22" i="20"/>
  <c r="K22" i="20"/>
  <c r="C23" i="20"/>
  <c r="D23" i="20"/>
  <c r="E23" i="20"/>
  <c r="F23" i="20"/>
  <c r="G23" i="20"/>
  <c r="H23" i="20"/>
  <c r="I23" i="20"/>
  <c r="J23" i="20"/>
  <c r="K23" i="20"/>
  <c r="C24" i="20"/>
  <c r="D24" i="20"/>
  <c r="E24" i="20"/>
  <c r="F24" i="20"/>
  <c r="G24" i="20"/>
  <c r="H24" i="20"/>
  <c r="I24" i="20"/>
  <c r="J24" i="20"/>
  <c r="K24" i="20"/>
  <c r="C25" i="20"/>
  <c r="D25" i="20"/>
  <c r="E25" i="20"/>
  <c r="F25" i="20"/>
  <c r="G25" i="20"/>
  <c r="H25" i="20"/>
  <c r="I25" i="20"/>
  <c r="J25" i="20"/>
  <c r="K25" i="20"/>
  <c r="C26" i="20"/>
  <c r="D26" i="20"/>
  <c r="E26" i="20"/>
  <c r="F26" i="20"/>
  <c r="G26" i="20"/>
  <c r="H26" i="20"/>
  <c r="I26" i="20"/>
  <c r="J26" i="20"/>
  <c r="K26" i="20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J28" i="20"/>
  <c r="K28" i="20"/>
  <c r="C29" i="20"/>
  <c r="D29" i="20"/>
  <c r="E29" i="20"/>
  <c r="F29" i="20"/>
  <c r="G29" i="20"/>
  <c r="H29" i="20"/>
  <c r="I29" i="20"/>
  <c r="J29" i="20"/>
  <c r="K29" i="20"/>
  <c r="C30" i="20"/>
  <c r="D30" i="20"/>
  <c r="E30" i="20"/>
  <c r="F30" i="20"/>
  <c r="G30" i="20"/>
  <c r="H30" i="20"/>
  <c r="I30" i="20"/>
  <c r="J30" i="20"/>
  <c r="K30" i="20"/>
  <c r="C31" i="20"/>
  <c r="D31" i="20"/>
  <c r="E31" i="20"/>
  <c r="F31" i="20"/>
  <c r="G31" i="20"/>
  <c r="H31" i="20"/>
  <c r="I31" i="20"/>
  <c r="J31" i="20"/>
  <c r="K31" i="20"/>
  <c r="J2" i="14"/>
  <c r="J2" i="15"/>
  <c r="J2" i="17"/>
  <c r="J2" i="20"/>
  <c r="B35" i="18"/>
  <c r="O35" i="15"/>
  <c r="O35" i="18"/>
  <c r="J35" i="18"/>
  <c r="W35" i="15"/>
  <c r="W35" i="18"/>
  <c r="B45" i="18"/>
  <c r="O45" i="15"/>
  <c r="O45" i="18"/>
  <c r="J45" i="18"/>
  <c r="W45" i="15"/>
  <c r="W45" i="18"/>
  <c r="B46" i="18"/>
  <c r="O46" i="15"/>
  <c r="O46" i="18"/>
  <c r="J46" i="18"/>
  <c r="W46" i="15"/>
  <c r="W46" i="18"/>
  <c r="B47" i="18"/>
  <c r="O47" i="15"/>
  <c r="O47" i="18"/>
  <c r="J47" i="18"/>
  <c r="W47" i="15"/>
  <c r="W47" i="18"/>
  <c r="B48" i="18"/>
  <c r="O48" i="15"/>
  <c r="O48" i="18"/>
  <c r="J48" i="18"/>
  <c r="W48" i="15"/>
  <c r="W48" i="18"/>
  <c r="B49" i="18"/>
  <c r="O49" i="15"/>
  <c r="O49" i="18"/>
  <c r="J49" i="18"/>
  <c r="W49" i="15"/>
  <c r="W49" i="18"/>
  <c r="B50" i="18"/>
  <c r="O50" i="15"/>
  <c r="O50" i="18"/>
  <c r="J50" i="18"/>
  <c r="W50" i="15"/>
  <c r="W50" i="18"/>
  <c r="B51" i="18"/>
  <c r="O51" i="15"/>
  <c r="O51" i="18"/>
  <c r="J51" i="18"/>
  <c r="W51" i="15"/>
  <c r="W51" i="18"/>
  <c r="B52" i="18"/>
  <c r="O52" i="15"/>
  <c r="O52" i="18"/>
  <c r="J52" i="18"/>
  <c r="W52" i="15"/>
  <c r="W52" i="18"/>
  <c r="B53" i="18"/>
  <c r="O53" i="15"/>
  <c r="O53" i="18"/>
  <c r="J53" i="18"/>
  <c r="W53" i="15"/>
  <c r="W53" i="18"/>
  <c r="B54" i="18"/>
  <c r="O54" i="15"/>
  <c r="O54" i="18"/>
  <c r="J54" i="18"/>
  <c r="W54" i="15"/>
  <c r="W54" i="18"/>
  <c r="B3" i="18"/>
  <c r="O3" i="15"/>
  <c r="O3" i="18"/>
  <c r="J3" i="18"/>
  <c r="W3" i="15"/>
  <c r="W3" i="18"/>
  <c r="B21" i="18"/>
  <c r="O21" i="15"/>
  <c r="O21" i="18"/>
  <c r="J21" i="18"/>
  <c r="W21" i="15"/>
  <c r="W21" i="18"/>
  <c r="B22" i="18"/>
  <c r="O22" i="15"/>
  <c r="O22" i="18"/>
  <c r="C22" i="18"/>
  <c r="P22" i="15"/>
  <c r="P22" i="18"/>
  <c r="D22" i="18"/>
  <c r="Q22" i="15"/>
  <c r="Q22" i="18"/>
  <c r="E22" i="18"/>
  <c r="R22" i="15"/>
  <c r="R22" i="18"/>
  <c r="F22" i="18"/>
  <c r="S22" i="15"/>
  <c r="S22" i="18"/>
  <c r="G22" i="18"/>
  <c r="T22" i="15"/>
  <c r="T22" i="18"/>
  <c r="H22" i="18"/>
  <c r="U22" i="15"/>
  <c r="U22" i="18"/>
  <c r="I22" i="18"/>
  <c r="V22" i="15"/>
  <c r="V22" i="18"/>
  <c r="J22" i="18"/>
  <c r="W22" i="15"/>
  <c r="W22" i="18"/>
  <c r="K22" i="18"/>
  <c r="X22" i="15"/>
  <c r="X22" i="18"/>
  <c r="B23" i="18"/>
  <c r="O23" i="15"/>
  <c r="O23" i="18"/>
  <c r="C23" i="18"/>
  <c r="P23" i="15"/>
  <c r="P23" i="18"/>
  <c r="D23" i="18"/>
  <c r="Q23" i="15"/>
  <c r="Q23" i="18"/>
  <c r="E23" i="18"/>
  <c r="R23" i="15"/>
  <c r="R23" i="18"/>
  <c r="F23" i="18"/>
  <c r="S23" i="15"/>
  <c r="S23" i="18"/>
  <c r="G23" i="18"/>
  <c r="T23" i="15"/>
  <c r="T23" i="18"/>
  <c r="H23" i="18"/>
  <c r="U23" i="15"/>
  <c r="U23" i="18"/>
  <c r="I23" i="18"/>
  <c r="V23" i="15"/>
  <c r="V23" i="18"/>
  <c r="J23" i="18"/>
  <c r="W23" i="15"/>
  <c r="W23" i="18"/>
  <c r="K23" i="18"/>
  <c r="X23" i="15"/>
  <c r="X23" i="18"/>
  <c r="B24" i="18"/>
  <c r="O24" i="15"/>
  <c r="O24" i="18"/>
  <c r="C24" i="18"/>
  <c r="P24" i="15"/>
  <c r="P24" i="18"/>
  <c r="D24" i="18"/>
  <c r="Q24" i="15"/>
  <c r="Q24" i="18"/>
  <c r="E24" i="18"/>
  <c r="R24" i="15"/>
  <c r="R24" i="18"/>
  <c r="F24" i="18"/>
  <c r="S24" i="15"/>
  <c r="S24" i="18"/>
  <c r="G24" i="18"/>
  <c r="T24" i="15"/>
  <c r="T24" i="18"/>
  <c r="H24" i="18"/>
  <c r="U24" i="15"/>
  <c r="U24" i="18"/>
  <c r="I24" i="18"/>
  <c r="V24" i="15"/>
  <c r="V24" i="18"/>
  <c r="J24" i="18"/>
  <c r="W24" i="15"/>
  <c r="W24" i="18"/>
  <c r="K24" i="18"/>
  <c r="X24" i="15"/>
  <c r="X24" i="18"/>
  <c r="B25" i="18"/>
  <c r="O25" i="15"/>
  <c r="O25" i="18"/>
  <c r="C25" i="18"/>
  <c r="P25" i="15"/>
  <c r="P25" i="18"/>
  <c r="D25" i="18"/>
  <c r="Q25" i="15"/>
  <c r="Q25" i="18"/>
  <c r="E25" i="18"/>
  <c r="R25" i="15"/>
  <c r="R25" i="18"/>
  <c r="F25" i="18"/>
  <c r="S25" i="15"/>
  <c r="S25" i="18"/>
  <c r="G25" i="18"/>
  <c r="T25" i="15"/>
  <c r="T25" i="18"/>
  <c r="H25" i="18"/>
  <c r="U25" i="15"/>
  <c r="U25" i="18"/>
  <c r="I25" i="18"/>
  <c r="V25" i="15"/>
  <c r="V25" i="18"/>
  <c r="J25" i="18"/>
  <c r="W25" i="15"/>
  <c r="W25" i="18"/>
  <c r="K25" i="18"/>
  <c r="X25" i="15"/>
  <c r="X25" i="18"/>
  <c r="B26" i="18"/>
  <c r="O26" i="15"/>
  <c r="O26" i="18"/>
  <c r="C26" i="18"/>
  <c r="P26" i="15"/>
  <c r="P26" i="18"/>
  <c r="D26" i="18"/>
  <c r="Q26" i="15"/>
  <c r="Q26" i="18"/>
  <c r="E26" i="18"/>
  <c r="R26" i="15"/>
  <c r="R26" i="18"/>
  <c r="F26" i="18"/>
  <c r="S26" i="15"/>
  <c r="S26" i="18"/>
  <c r="G26" i="18"/>
  <c r="T26" i="15"/>
  <c r="T26" i="18"/>
  <c r="H26" i="18"/>
  <c r="U26" i="15"/>
  <c r="U26" i="18"/>
  <c r="I26" i="18"/>
  <c r="V26" i="15"/>
  <c r="V26" i="18"/>
  <c r="J26" i="18"/>
  <c r="W26" i="15"/>
  <c r="W26" i="18"/>
  <c r="K26" i="18"/>
  <c r="X26" i="15"/>
  <c r="X26" i="18"/>
  <c r="B27" i="18"/>
  <c r="O27" i="15"/>
  <c r="O27" i="18"/>
  <c r="C27" i="18"/>
  <c r="P27" i="15"/>
  <c r="P27" i="18"/>
  <c r="D27" i="18"/>
  <c r="Q27" i="15"/>
  <c r="Q27" i="18"/>
  <c r="E27" i="18"/>
  <c r="R27" i="15"/>
  <c r="R27" i="18"/>
  <c r="F27" i="18"/>
  <c r="S27" i="15"/>
  <c r="S27" i="18"/>
  <c r="G27" i="18"/>
  <c r="T27" i="15"/>
  <c r="T27" i="18"/>
  <c r="H27" i="18"/>
  <c r="U27" i="15"/>
  <c r="U27" i="18"/>
  <c r="I27" i="18"/>
  <c r="V27" i="15"/>
  <c r="V27" i="18"/>
  <c r="J27" i="18"/>
  <c r="W27" i="15"/>
  <c r="W27" i="18"/>
  <c r="K27" i="18"/>
  <c r="X27" i="15"/>
  <c r="X27" i="18"/>
  <c r="B28" i="18"/>
  <c r="O28" i="15"/>
  <c r="O28" i="18"/>
  <c r="C28" i="18"/>
  <c r="P28" i="15"/>
  <c r="P28" i="18"/>
  <c r="D28" i="18"/>
  <c r="Q28" i="15"/>
  <c r="Q28" i="18"/>
  <c r="E28" i="18"/>
  <c r="R28" i="15"/>
  <c r="R28" i="18"/>
  <c r="F28" i="18"/>
  <c r="S28" i="15"/>
  <c r="S28" i="18"/>
  <c r="G28" i="18"/>
  <c r="T28" i="15"/>
  <c r="T28" i="18"/>
  <c r="H28" i="18"/>
  <c r="U28" i="15"/>
  <c r="U28" i="18"/>
  <c r="I28" i="18"/>
  <c r="V28" i="15"/>
  <c r="V28" i="18"/>
  <c r="J28" i="18"/>
  <c r="W28" i="15"/>
  <c r="W28" i="18"/>
  <c r="K28" i="18"/>
  <c r="X28" i="15"/>
  <c r="X28" i="18"/>
  <c r="B29" i="18"/>
  <c r="O29" i="15"/>
  <c r="O29" i="18"/>
  <c r="C29" i="18"/>
  <c r="P29" i="15"/>
  <c r="P29" i="18"/>
  <c r="D29" i="18"/>
  <c r="Q29" i="15"/>
  <c r="Q29" i="18"/>
  <c r="E29" i="18"/>
  <c r="R29" i="15"/>
  <c r="R29" i="18"/>
  <c r="F29" i="18"/>
  <c r="S29" i="15"/>
  <c r="S29" i="18"/>
  <c r="G29" i="18"/>
  <c r="T29" i="15"/>
  <c r="T29" i="18"/>
  <c r="H29" i="18"/>
  <c r="U29" i="15"/>
  <c r="U29" i="18"/>
  <c r="I29" i="18"/>
  <c r="V29" i="15"/>
  <c r="V29" i="18"/>
  <c r="J29" i="18"/>
  <c r="W29" i="15"/>
  <c r="W29" i="18"/>
  <c r="K29" i="18"/>
  <c r="X29" i="15"/>
  <c r="X29" i="18"/>
  <c r="B30" i="18"/>
  <c r="O30" i="15"/>
  <c r="O30" i="18"/>
  <c r="C30" i="18"/>
  <c r="P30" i="15"/>
  <c r="P30" i="18"/>
  <c r="D30" i="18"/>
  <c r="Q30" i="15"/>
  <c r="Q30" i="18"/>
  <c r="E30" i="18"/>
  <c r="R30" i="15"/>
  <c r="R30" i="18"/>
  <c r="F30" i="18"/>
  <c r="S30" i="15"/>
  <c r="S30" i="18"/>
  <c r="G30" i="18"/>
  <c r="T30" i="15"/>
  <c r="T30" i="18"/>
  <c r="H30" i="18"/>
  <c r="U30" i="15"/>
  <c r="U30" i="18"/>
  <c r="I30" i="18"/>
  <c r="V30" i="15"/>
  <c r="V30" i="18"/>
  <c r="J30" i="18"/>
  <c r="W30" i="15"/>
  <c r="W30" i="18"/>
  <c r="K30" i="18"/>
  <c r="X30" i="15"/>
  <c r="X30" i="18"/>
  <c r="B31" i="18"/>
  <c r="O31" i="15"/>
  <c r="O31" i="18"/>
  <c r="C31" i="18"/>
  <c r="P31" i="15"/>
  <c r="P31" i="18"/>
  <c r="D31" i="18"/>
  <c r="Q31" i="15"/>
  <c r="Q31" i="18"/>
  <c r="E31" i="18"/>
  <c r="R31" i="15"/>
  <c r="R31" i="18"/>
  <c r="F31" i="18"/>
  <c r="S31" i="15"/>
  <c r="S31" i="18"/>
  <c r="G31" i="18"/>
  <c r="T31" i="15"/>
  <c r="T31" i="18"/>
  <c r="H31" i="18"/>
  <c r="U31" i="15"/>
  <c r="U31" i="18"/>
  <c r="I31" i="18"/>
  <c r="V31" i="15"/>
  <c r="V31" i="18"/>
  <c r="J31" i="18"/>
  <c r="W31" i="15"/>
  <c r="W31" i="18"/>
  <c r="K31" i="18"/>
  <c r="X31" i="15"/>
  <c r="X31" i="18"/>
  <c r="J2" i="18"/>
  <c r="W2" i="15"/>
  <c r="W2" i="18"/>
  <c r="B2" i="18"/>
  <c r="O2" i="15"/>
  <c r="O2" i="18"/>
  <c r="J24" i="32"/>
  <c r="R24" i="32"/>
  <c r="J25" i="32"/>
  <c r="R25" i="32"/>
  <c r="J26" i="32"/>
  <c r="R26" i="32"/>
  <c r="J27" i="32"/>
  <c r="R27" i="32"/>
  <c r="J28" i="32"/>
  <c r="R28" i="32"/>
  <c r="J29" i="32"/>
  <c r="R29" i="32"/>
  <c r="J30" i="32"/>
  <c r="R30" i="32"/>
  <c r="J31" i="32"/>
  <c r="R31" i="32"/>
  <c r="J32" i="32"/>
  <c r="R32" i="32"/>
  <c r="R23" i="32"/>
  <c r="J23" i="32"/>
  <c r="J16" i="32"/>
  <c r="R16" i="32"/>
  <c r="J17" i="32"/>
  <c r="R17" i="32"/>
  <c r="J18" i="32"/>
  <c r="R18" i="32"/>
  <c r="J19" i="32"/>
  <c r="R19" i="32"/>
  <c r="J20" i="32"/>
  <c r="R20" i="32"/>
  <c r="J21" i="32"/>
  <c r="R21" i="32"/>
  <c r="R15" i="32"/>
  <c r="J15" i="32"/>
  <c r="J5" i="32"/>
  <c r="R5" i="32"/>
  <c r="J6" i="32"/>
  <c r="R6" i="32"/>
  <c r="J7" i="32"/>
  <c r="R7" i="32"/>
  <c r="J8" i="32"/>
  <c r="R8" i="32"/>
  <c r="J9" i="32"/>
  <c r="R9" i="32"/>
  <c r="J10" i="32"/>
  <c r="R10" i="32"/>
  <c r="J11" i="32"/>
  <c r="R11" i="32"/>
  <c r="J12" i="32"/>
  <c r="R12" i="32"/>
  <c r="J13" i="32"/>
  <c r="R13" i="32"/>
  <c r="R4" i="32"/>
  <c r="J4" i="32"/>
  <c r="O35" i="20"/>
  <c r="W35" i="20"/>
  <c r="O45" i="20"/>
  <c r="W45" i="20"/>
  <c r="O46" i="20"/>
  <c r="W46" i="20"/>
  <c r="O47" i="20"/>
  <c r="W47" i="20"/>
  <c r="O48" i="20"/>
  <c r="W48" i="20"/>
  <c r="O49" i="20"/>
  <c r="W49" i="20"/>
  <c r="O50" i="20"/>
  <c r="W50" i="20"/>
  <c r="O51" i="20"/>
  <c r="W51" i="20"/>
  <c r="O52" i="20"/>
  <c r="W52" i="20"/>
  <c r="O53" i="20"/>
  <c r="W53" i="20"/>
  <c r="O54" i="20"/>
  <c r="W54" i="20"/>
  <c r="O3" i="20"/>
  <c r="W3" i="20"/>
  <c r="O21" i="20"/>
  <c r="W21" i="20"/>
  <c r="O22" i="20"/>
  <c r="P22" i="20"/>
  <c r="Q22" i="20"/>
  <c r="R22" i="20"/>
  <c r="S22" i="20"/>
  <c r="T22" i="20"/>
  <c r="U22" i="20"/>
  <c r="V22" i="20"/>
  <c r="W22" i="20"/>
  <c r="X22" i="20"/>
  <c r="O23" i="20"/>
  <c r="P23" i="20"/>
  <c r="Q23" i="20"/>
  <c r="R23" i="20"/>
  <c r="S23" i="20"/>
  <c r="T23" i="20"/>
  <c r="U23" i="20"/>
  <c r="V23" i="20"/>
  <c r="W23" i="20"/>
  <c r="X23" i="20"/>
  <c r="O24" i="20"/>
  <c r="P24" i="20"/>
  <c r="Q24" i="20"/>
  <c r="R24" i="20"/>
  <c r="S24" i="20"/>
  <c r="T24" i="20"/>
  <c r="U24" i="20"/>
  <c r="V24" i="20"/>
  <c r="W24" i="20"/>
  <c r="X24" i="20"/>
  <c r="O25" i="20"/>
  <c r="P25" i="20"/>
  <c r="Q25" i="20"/>
  <c r="R25" i="20"/>
  <c r="S25" i="20"/>
  <c r="T25" i="20"/>
  <c r="U25" i="20"/>
  <c r="V25" i="20"/>
  <c r="W25" i="20"/>
  <c r="X25" i="20"/>
  <c r="O26" i="20"/>
  <c r="P26" i="20"/>
  <c r="Q26" i="20"/>
  <c r="R26" i="20"/>
  <c r="S26" i="20"/>
  <c r="T26" i="20"/>
  <c r="U26" i="20"/>
  <c r="V26" i="20"/>
  <c r="W26" i="20"/>
  <c r="X26" i="20"/>
  <c r="O27" i="20"/>
  <c r="P27" i="20"/>
  <c r="Q27" i="20"/>
  <c r="R27" i="20"/>
  <c r="S27" i="20"/>
  <c r="T27" i="20"/>
  <c r="U27" i="20"/>
  <c r="V27" i="20"/>
  <c r="W27" i="20"/>
  <c r="X27" i="20"/>
  <c r="O28" i="20"/>
  <c r="P28" i="20"/>
  <c r="Q28" i="20"/>
  <c r="R28" i="20"/>
  <c r="S28" i="20"/>
  <c r="T28" i="20"/>
  <c r="U28" i="20"/>
  <c r="V28" i="20"/>
  <c r="W28" i="20"/>
  <c r="X28" i="20"/>
  <c r="O29" i="20"/>
  <c r="P29" i="20"/>
  <c r="Q29" i="20"/>
  <c r="R29" i="20"/>
  <c r="S29" i="20"/>
  <c r="T29" i="20"/>
  <c r="U29" i="20"/>
  <c r="V29" i="20"/>
  <c r="W29" i="20"/>
  <c r="X29" i="20"/>
  <c r="O30" i="20"/>
  <c r="P30" i="20"/>
  <c r="Q30" i="20"/>
  <c r="R30" i="20"/>
  <c r="S30" i="20"/>
  <c r="T30" i="20"/>
  <c r="U30" i="20"/>
  <c r="V30" i="20"/>
  <c r="W30" i="20"/>
  <c r="X30" i="20"/>
  <c r="O31" i="20"/>
  <c r="P31" i="20"/>
  <c r="Q31" i="20"/>
  <c r="R31" i="20"/>
  <c r="S31" i="20"/>
  <c r="T31" i="20"/>
  <c r="U31" i="20"/>
  <c r="V31" i="20"/>
  <c r="W31" i="20"/>
  <c r="X31" i="20"/>
  <c r="W2" i="20"/>
  <c r="O2" i="20"/>
  <c r="F43" i="12"/>
  <c r="F42" i="12"/>
  <c r="F41" i="12"/>
  <c r="F40" i="12"/>
  <c r="F39" i="12"/>
  <c r="F38" i="12"/>
  <c r="F37" i="12"/>
  <c r="F36" i="12"/>
  <c r="F35" i="12"/>
  <c r="F34" i="12"/>
  <c r="O36" i="31"/>
  <c r="O37" i="31"/>
  <c r="O38" i="31"/>
  <c r="O39" i="31"/>
  <c r="X39" i="31"/>
  <c r="X38" i="31"/>
  <c r="X37" i="31"/>
  <c r="X36" i="31"/>
  <c r="X35" i="31"/>
  <c r="Y35" i="31"/>
  <c r="Y36" i="31"/>
  <c r="Y37" i="31"/>
  <c r="Y38" i="31"/>
  <c r="Y39" i="31"/>
  <c r="V39" i="31"/>
  <c r="V38" i="31"/>
  <c r="V37" i="31"/>
  <c r="V36" i="31"/>
  <c r="V35" i="31"/>
  <c r="W35" i="31"/>
  <c r="W36" i="31"/>
  <c r="W37" i="31"/>
  <c r="W38" i="31"/>
  <c r="W39" i="31"/>
  <c r="T39" i="31"/>
  <c r="T38" i="31"/>
  <c r="T37" i="31"/>
  <c r="T36" i="31"/>
  <c r="T35" i="31"/>
  <c r="U35" i="31"/>
  <c r="U36" i="31"/>
  <c r="U37" i="31"/>
  <c r="U38" i="31"/>
  <c r="U39" i="31"/>
  <c r="R39" i="31"/>
  <c r="R38" i="31"/>
  <c r="R37" i="31"/>
  <c r="R36" i="31"/>
  <c r="R35" i="31"/>
  <c r="S35" i="31"/>
  <c r="S36" i="31"/>
  <c r="S37" i="31"/>
  <c r="S38" i="31"/>
  <c r="S39" i="31"/>
  <c r="P39" i="31"/>
  <c r="P38" i="31"/>
  <c r="P37" i="31"/>
  <c r="P36" i="31"/>
  <c r="P35" i="31"/>
  <c r="Q35" i="31"/>
  <c r="Q36" i="31"/>
  <c r="Q37" i="31"/>
  <c r="Q38" i="31"/>
  <c r="Q39" i="31"/>
  <c r="O30" i="31"/>
  <c r="O31" i="31"/>
  <c r="O32" i="31"/>
  <c r="O33" i="31"/>
  <c r="X33" i="31"/>
  <c r="X32" i="31"/>
  <c r="X31" i="31"/>
  <c r="X30" i="31"/>
  <c r="X29" i="31"/>
  <c r="Y29" i="31"/>
  <c r="Y30" i="31"/>
  <c r="Y31" i="31"/>
  <c r="Y32" i="31"/>
  <c r="Y33" i="31"/>
  <c r="V33" i="31"/>
  <c r="V32" i="31"/>
  <c r="V31" i="31"/>
  <c r="V30" i="31"/>
  <c r="V29" i="31"/>
  <c r="W29" i="31"/>
  <c r="W30" i="31"/>
  <c r="W31" i="31"/>
  <c r="W32" i="31"/>
  <c r="W33" i="31"/>
  <c r="T33" i="31"/>
  <c r="T32" i="31"/>
  <c r="T31" i="31"/>
  <c r="T30" i="31"/>
  <c r="T29" i="31"/>
  <c r="U29" i="31"/>
  <c r="U30" i="31"/>
  <c r="U31" i="31"/>
  <c r="U32" i="31"/>
  <c r="U33" i="31"/>
  <c r="R33" i="31"/>
  <c r="R32" i="31"/>
  <c r="R31" i="31"/>
  <c r="R30" i="31"/>
  <c r="R29" i="31"/>
  <c r="S29" i="31"/>
  <c r="S30" i="31"/>
  <c r="S31" i="31"/>
  <c r="S32" i="31"/>
  <c r="S33" i="31"/>
  <c r="P33" i="31"/>
  <c r="P32" i="31"/>
  <c r="P31" i="31"/>
  <c r="P30" i="31"/>
  <c r="P29" i="31"/>
  <c r="Q29" i="31"/>
  <c r="Q30" i="31"/>
  <c r="Q31" i="31"/>
  <c r="Q32" i="31"/>
  <c r="Q33" i="31"/>
  <c r="O24" i="31"/>
  <c r="O25" i="31"/>
  <c r="O26" i="31"/>
  <c r="O27" i="31"/>
  <c r="O18" i="31"/>
  <c r="O19" i="31"/>
  <c r="O20" i="31"/>
  <c r="O21" i="31"/>
  <c r="X27" i="31"/>
  <c r="X26" i="31"/>
  <c r="X25" i="31"/>
  <c r="X24" i="31"/>
  <c r="X23" i="31"/>
  <c r="Y23" i="31"/>
  <c r="Y24" i="31"/>
  <c r="Y25" i="31"/>
  <c r="Y26" i="31"/>
  <c r="Y27" i="31"/>
  <c r="V27" i="31"/>
  <c r="V26" i="31"/>
  <c r="V25" i="31"/>
  <c r="V24" i="31"/>
  <c r="V23" i="31"/>
  <c r="W23" i="31"/>
  <c r="W24" i="31"/>
  <c r="W25" i="31"/>
  <c r="W26" i="31"/>
  <c r="W27" i="31"/>
  <c r="T27" i="31"/>
  <c r="T26" i="31"/>
  <c r="T25" i="31"/>
  <c r="T24" i="31"/>
  <c r="T23" i="31"/>
  <c r="U23" i="31"/>
  <c r="U24" i="31"/>
  <c r="U25" i="31"/>
  <c r="U26" i="31"/>
  <c r="U27" i="31"/>
  <c r="R27" i="31"/>
  <c r="R26" i="31"/>
  <c r="R25" i="31"/>
  <c r="R24" i="31"/>
  <c r="R23" i="31"/>
  <c r="S23" i="31"/>
  <c r="S24" i="31"/>
  <c r="S25" i="31"/>
  <c r="S26" i="31"/>
  <c r="S27" i="31"/>
  <c r="P27" i="31"/>
  <c r="P26" i="31"/>
  <c r="P25" i="31"/>
  <c r="P24" i="31"/>
  <c r="P23" i="31"/>
  <c r="Q23" i="31"/>
  <c r="Q24" i="31"/>
  <c r="Q25" i="31"/>
  <c r="Q26" i="31"/>
  <c r="Q27" i="31"/>
  <c r="X21" i="31"/>
  <c r="X20" i="31"/>
  <c r="X19" i="31"/>
  <c r="X18" i="31"/>
  <c r="X17" i="31"/>
  <c r="Y17" i="31"/>
  <c r="Y18" i="31"/>
  <c r="Y19" i="31"/>
  <c r="Y20" i="31"/>
  <c r="Y21" i="31"/>
  <c r="V17" i="31"/>
  <c r="W17" i="31"/>
  <c r="V21" i="31"/>
  <c r="V20" i="31"/>
  <c r="V19" i="31"/>
  <c r="V18" i="31"/>
  <c r="T17" i="31"/>
  <c r="U17" i="31"/>
  <c r="T21" i="31"/>
  <c r="T20" i="31"/>
  <c r="T19" i="31"/>
  <c r="T18" i="31"/>
  <c r="R18" i="31"/>
  <c r="R17" i="31"/>
  <c r="S17" i="31"/>
  <c r="S18" i="31"/>
  <c r="R19" i="31"/>
  <c r="R20" i="31"/>
  <c r="R21" i="31"/>
  <c r="P18" i="31"/>
  <c r="P17" i="31"/>
  <c r="W18" i="31"/>
  <c r="W19" i="31"/>
  <c r="W20" i="31"/>
  <c r="W21" i="31"/>
  <c r="U18" i="31"/>
  <c r="U19" i="31"/>
  <c r="U20" i="31"/>
  <c r="U21" i="31"/>
  <c r="S19" i="31"/>
  <c r="S20" i="31"/>
  <c r="S21" i="31"/>
  <c r="X12" i="31"/>
  <c r="X13" i="31"/>
  <c r="X14" i="31"/>
  <c r="X15" i="31"/>
  <c r="Y11" i="31"/>
  <c r="Y12" i="31"/>
  <c r="Y13" i="31"/>
  <c r="Y14" i="31"/>
  <c r="Y15" i="31"/>
  <c r="V12" i="31"/>
  <c r="V13" i="31"/>
  <c r="V14" i="31"/>
  <c r="V15" i="31"/>
  <c r="W11" i="31"/>
  <c r="W12" i="31"/>
  <c r="W13" i="31"/>
  <c r="W14" i="31"/>
  <c r="W15" i="31"/>
  <c r="T12" i="31"/>
  <c r="T13" i="31"/>
  <c r="T14" i="31"/>
  <c r="T15" i="31"/>
  <c r="U11" i="31"/>
  <c r="U12" i="31"/>
  <c r="U13" i="31"/>
  <c r="U14" i="31"/>
  <c r="U15" i="31"/>
  <c r="R12" i="31"/>
  <c r="R13" i="31"/>
  <c r="S11" i="31"/>
  <c r="S12" i="31"/>
  <c r="S13" i="31"/>
  <c r="R14" i="31"/>
  <c r="S14" i="31"/>
  <c r="R15" i="31"/>
  <c r="S15" i="31"/>
  <c r="P12" i="31"/>
  <c r="P13" i="31"/>
  <c r="Q11" i="31"/>
  <c r="Q12" i="31"/>
  <c r="Q13" i="31"/>
  <c r="P14" i="31"/>
  <c r="Q14" i="31"/>
  <c r="P15" i="31"/>
  <c r="Q15" i="31"/>
  <c r="Q17" i="31"/>
  <c r="Q18" i="31"/>
  <c r="P19" i="31"/>
  <c r="Q19" i="31"/>
  <c r="P20" i="31"/>
  <c r="Q20" i="31"/>
  <c r="P21" i="31"/>
  <c r="Q21" i="31"/>
  <c r="K31" i="31"/>
  <c r="C31" i="31"/>
  <c r="K30" i="31"/>
  <c r="C30" i="31"/>
  <c r="K29" i="31"/>
  <c r="C29" i="31"/>
  <c r="K28" i="31"/>
  <c r="C28" i="31"/>
  <c r="K27" i="31"/>
  <c r="C27" i="31"/>
  <c r="K26" i="31"/>
  <c r="C26" i="31"/>
  <c r="K25" i="31"/>
  <c r="C25" i="31"/>
  <c r="K24" i="31"/>
  <c r="C24" i="31"/>
  <c r="K23" i="31"/>
  <c r="C23" i="31"/>
  <c r="K22" i="31"/>
  <c r="C22" i="31"/>
  <c r="K20" i="31"/>
  <c r="C20" i="31"/>
  <c r="K19" i="31"/>
  <c r="C19" i="31"/>
  <c r="K18" i="31"/>
  <c r="C18" i="31"/>
  <c r="K17" i="31"/>
  <c r="C17" i="31"/>
  <c r="K16" i="31"/>
  <c r="C16" i="31"/>
  <c r="K15" i="31"/>
  <c r="C15" i="31"/>
  <c r="K14" i="31"/>
  <c r="C14" i="31"/>
  <c r="K12" i="31"/>
  <c r="C12" i="31"/>
  <c r="K11" i="31"/>
  <c r="C11" i="31"/>
  <c r="K10" i="31"/>
  <c r="C10" i="31"/>
  <c r="K9" i="31"/>
  <c r="C9" i="31"/>
  <c r="K8" i="31"/>
  <c r="C8" i="31"/>
  <c r="K7" i="31"/>
  <c r="C7" i="31"/>
  <c r="K6" i="31"/>
  <c r="C6" i="31"/>
  <c r="K5" i="31"/>
  <c r="C5" i="31"/>
  <c r="K4" i="31"/>
  <c r="C4" i="31"/>
  <c r="K3" i="31"/>
  <c r="C3" i="31"/>
  <c r="B41" i="29"/>
  <c r="B39" i="29"/>
  <c r="B44" i="29"/>
  <c r="J41" i="29"/>
  <c r="J39" i="29"/>
  <c r="J44" i="29"/>
  <c r="B43" i="29"/>
  <c r="J43" i="29"/>
  <c r="J42" i="29"/>
  <c r="B42" i="29"/>
  <c r="J40" i="29"/>
  <c r="B40" i="29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N46" i="12"/>
  <c r="M46" i="12"/>
  <c r="C34" i="12"/>
  <c r="C35" i="12"/>
  <c r="C36" i="12"/>
  <c r="C37" i="12"/>
  <c r="C38" i="12"/>
  <c r="C39" i="12"/>
  <c r="D34" i="12"/>
  <c r="D42" i="12"/>
  <c r="C40" i="12"/>
  <c r="C41" i="12"/>
  <c r="C42" i="12"/>
  <c r="C43" i="12"/>
  <c r="O40" i="12"/>
  <c r="O41" i="12"/>
  <c r="O42" i="12"/>
  <c r="O43" i="12"/>
  <c r="O44" i="12"/>
  <c r="O45" i="12"/>
  <c r="O39" i="12"/>
  <c r="M40" i="24"/>
  <c r="M41" i="24"/>
  <c r="M38" i="24"/>
  <c r="M27" i="24"/>
  <c r="E85" i="24"/>
  <c r="E71" i="24"/>
  <c r="E72" i="24"/>
  <c r="E74" i="24"/>
  <c r="E76" i="24"/>
  <c r="E78" i="24"/>
  <c r="E80" i="24"/>
  <c r="E82" i="24"/>
  <c r="E84" i="24"/>
  <c r="E81" i="24"/>
  <c r="E77" i="24"/>
  <c r="E73" i="24"/>
  <c r="C87" i="24"/>
  <c r="E83" i="24"/>
  <c r="E79" i="24"/>
  <c r="E75" i="24"/>
  <c r="M17" i="24"/>
  <c r="F44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E42" i="12"/>
  <c r="G42" i="12"/>
  <c r="E34" i="12"/>
  <c r="G34" i="12"/>
  <c r="D35" i="12"/>
  <c r="G35" i="12"/>
  <c r="E35" i="12"/>
  <c r="D36" i="12"/>
  <c r="E36" i="12"/>
  <c r="D38" i="12"/>
  <c r="G38" i="12"/>
  <c r="E38" i="12"/>
  <c r="G36" i="12"/>
  <c r="D37" i="12"/>
  <c r="G37" i="12"/>
  <c r="E37" i="12"/>
  <c r="D40" i="12"/>
  <c r="G40" i="12"/>
  <c r="E40" i="12"/>
  <c r="D39" i="12"/>
  <c r="G39" i="12"/>
  <c r="E39" i="12"/>
  <c r="D41" i="12"/>
  <c r="E41" i="12"/>
  <c r="G41" i="12"/>
  <c r="D43" i="12"/>
  <c r="E43" i="12"/>
  <c r="G43" i="12"/>
  <c r="C44" i="12"/>
  <c r="D44" i="12"/>
  <c r="O6" i="29"/>
  <c r="P6" i="29"/>
  <c r="Q4" i="29"/>
  <c r="R4" i="29"/>
  <c r="Q6" i="29"/>
  <c r="R6" i="29"/>
  <c r="Q5" i="29"/>
  <c r="R5" i="29"/>
  <c r="C41" i="29"/>
  <c r="C39" i="29"/>
  <c r="C44" i="29"/>
  <c r="D41" i="29"/>
  <c r="D39" i="29"/>
  <c r="D44" i="29"/>
  <c r="E41" i="29"/>
  <c r="E39" i="29"/>
  <c r="E44" i="29"/>
  <c r="F41" i="29"/>
  <c r="F39" i="29"/>
  <c r="F44" i="29"/>
  <c r="G41" i="29"/>
  <c r="G39" i="29"/>
  <c r="G44" i="29"/>
  <c r="H41" i="29"/>
  <c r="H39" i="29"/>
  <c r="H44" i="29"/>
  <c r="I41" i="29"/>
  <c r="I39" i="29"/>
  <c r="I44" i="29"/>
  <c r="K41" i="29"/>
  <c r="K39" i="29"/>
  <c r="K44" i="29"/>
  <c r="C47" i="29"/>
  <c r="C48" i="29"/>
  <c r="O7" i="29"/>
  <c r="P5" i="29"/>
  <c r="P4" i="29"/>
  <c r="P7" i="29"/>
  <c r="K40" i="29"/>
  <c r="I40" i="29"/>
  <c r="H40" i="29"/>
  <c r="G40" i="29"/>
  <c r="F40" i="29"/>
  <c r="E40" i="29"/>
  <c r="D40" i="29"/>
  <c r="C40" i="29"/>
  <c r="K42" i="29"/>
  <c r="I42" i="29"/>
  <c r="H42" i="29"/>
  <c r="G42" i="29"/>
  <c r="F42" i="29"/>
  <c r="E42" i="29"/>
  <c r="D42" i="29"/>
  <c r="C42" i="29"/>
  <c r="C43" i="29"/>
  <c r="D43" i="29"/>
  <c r="E43" i="29"/>
  <c r="F43" i="29"/>
  <c r="G43" i="29"/>
  <c r="H43" i="29"/>
  <c r="I43" i="29"/>
  <c r="K43" i="29"/>
  <c r="L43" i="29"/>
  <c r="L44" i="29"/>
  <c r="H47" i="26"/>
  <c r="E42" i="25"/>
  <c r="D42" i="25"/>
  <c r="D43" i="25"/>
  <c r="E43" i="25"/>
  <c r="C45" i="25"/>
  <c r="D44" i="25"/>
  <c r="E44" i="25"/>
  <c r="D3" i="31"/>
  <c r="E3" i="31"/>
  <c r="F3" i="31"/>
  <c r="G3" i="31"/>
  <c r="H3" i="31"/>
  <c r="I3" i="31"/>
  <c r="J3" i="31"/>
  <c r="L3" i="31"/>
  <c r="D4" i="31"/>
  <c r="E4" i="31"/>
  <c r="F4" i="31"/>
  <c r="G4" i="31"/>
  <c r="H4" i="31"/>
  <c r="I4" i="31"/>
  <c r="J4" i="31"/>
  <c r="L4" i="31"/>
  <c r="D5" i="31"/>
  <c r="E5" i="31"/>
  <c r="F5" i="31"/>
  <c r="G5" i="31"/>
  <c r="H5" i="31"/>
  <c r="I5" i="31"/>
  <c r="J5" i="31"/>
  <c r="L5" i="31"/>
  <c r="D6" i="31"/>
  <c r="E6" i="31"/>
  <c r="F6" i="31"/>
  <c r="G6" i="31"/>
  <c r="H6" i="31"/>
  <c r="I6" i="31"/>
  <c r="J6" i="31"/>
  <c r="L6" i="31"/>
  <c r="D7" i="31"/>
  <c r="E7" i="31"/>
  <c r="F7" i="31"/>
  <c r="G7" i="31"/>
  <c r="H7" i="31"/>
  <c r="I7" i="31"/>
  <c r="J7" i="31"/>
  <c r="L7" i="31"/>
  <c r="D8" i="31"/>
  <c r="E8" i="31"/>
  <c r="F8" i="31"/>
  <c r="G8" i="31"/>
  <c r="H8" i="31"/>
  <c r="I8" i="31"/>
  <c r="J8" i="31"/>
  <c r="L8" i="31"/>
  <c r="D9" i="31"/>
  <c r="E9" i="31"/>
  <c r="F9" i="31"/>
  <c r="G9" i="31"/>
  <c r="H9" i="31"/>
  <c r="I9" i="31"/>
  <c r="J9" i="31"/>
  <c r="L9" i="31"/>
  <c r="D10" i="31"/>
  <c r="E10" i="31"/>
  <c r="F10" i="31"/>
  <c r="G10" i="31"/>
  <c r="H10" i="31"/>
  <c r="I10" i="31"/>
  <c r="J10" i="31"/>
  <c r="L10" i="31"/>
  <c r="D11" i="31"/>
  <c r="E11" i="31"/>
  <c r="F11" i="31"/>
  <c r="G11" i="31"/>
  <c r="H11" i="31"/>
  <c r="I11" i="31"/>
  <c r="J11" i="31"/>
  <c r="L11" i="31"/>
  <c r="D12" i="31"/>
  <c r="E12" i="31"/>
  <c r="F12" i="31"/>
  <c r="G12" i="31"/>
  <c r="H12" i="31"/>
  <c r="I12" i="31"/>
  <c r="J12" i="31"/>
  <c r="L12" i="31"/>
  <c r="D14" i="31"/>
  <c r="E14" i="31"/>
  <c r="F14" i="31"/>
  <c r="G14" i="31"/>
  <c r="H14" i="31"/>
  <c r="I14" i="31"/>
  <c r="J14" i="31"/>
  <c r="L14" i="31"/>
  <c r="D15" i="31"/>
  <c r="E15" i="31"/>
  <c r="F15" i="31"/>
  <c r="G15" i="31"/>
  <c r="H15" i="31"/>
  <c r="I15" i="31"/>
  <c r="J15" i="31"/>
  <c r="L15" i="31"/>
  <c r="D16" i="31"/>
  <c r="E16" i="31"/>
  <c r="F16" i="31"/>
  <c r="G16" i="31"/>
  <c r="H16" i="31"/>
  <c r="I16" i="31"/>
  <c r="J16" i="31"/>
  <c r="L16" i="31"/>
  <c r="D17" i="31"/>
  <c r="E17" i="31"/>
  <c r="F17" i="31"/>
  <c r="G17" i="31"/>
  <c r="H17" i="31"/>
  <c r="I17" i="31"/>
  <c r="J17" i="31"/>
  <c r="L17" i="31"/>
  <c r="D18" i="31"/>
  <c r="E18" i="31"/>
  <c r="F18" i="31"/>
  <c r="G18" i="31"/>
  <c r="H18" i="31"/>
  <c r="I18" i="31"/>
  <c r="J18" i="31"/>
  <c r="L18" i="31"/>
  <c r="D19" i="31"/>
  <c r="E19" i="31"/>
  <c r="F19" i="31"/>
  <c r="G19" i="31"/>
  <c r="H19" i="31"/>
  <c r="I19" i="31"/>
  <c r="J19" i="31"/>
  <c r="L19" i="31"/>
  <c r="D20" i="31"/>
  <c r="E20" i="31"/>
  <c r="F20" i="31"/>
  <c r="G20" i="31"/>
  <c r="H20" i="31"/>
  <c r="I20" i="31"/>
  <c r="J20" i="31"/>
  <c r="L20" i="31"/>
  <c r="D22" i="31"/>
  <c r="E22" i="31"/>
  <c r="F22" i="31"/>
  <c r="G22" i="31"/>
  <c r="H22" i="31"/>
  <c r="I22" i="31"/>
  <c r="J22" i="31"/>
  <c r="L22" i="31"/>
  <c r="D23" i="31"/>
  <c r="E23" i="31"/>
  <c r="F23" i="31"/>
  <c r="S4" i="15"/>
  <c r="S4" i="18"/>
  <c r="S4" i="20"/>
  <c r="G23" i="31"/>
  <c r="T4" i="15"/>
  <c r="T4" i="18"/>
  <c r="T4" i="20"/>
  <c r="H23" i="31"/>
  <c r="U4" i="15"/>
  <c r="U4" i="18"/>
  <c r="U4" i="20"/>
  <c r="I23" i="31"/>
  <c r="J23" i="31"/>
  <c r="L23" i="31"/>
  <c r="D24" i="31"/>
  <c r="E24" i="31"/>
  <c r="F24" i="31"/>
  <c r="G24" i="31"/>
  <c r="H24" i="31"/>
  <c r="I24" i="31"/>
  <c r="J24" i="31"/>
  <c r="L24" i="31"/>
  <c r="D25" i="31"/>
  <c r="E25" i="31"/>
  <c r="F25" i="31"/>
  <c r="G25" i="31"/>
  <c r="H25" i="31"/>
  <c r="I25" i="31"/>
  <c r="J25" i="31"/>
  <c r="L25" i="31"/>
  <c r="D26" i="31"/>
  <c r="E26" i="31"/>
  <c r="F26" i="31"/>
  <c r="G26" i="31"/>
  <c r="H26" i="31"/>
  <c r="I26" i="31"/>
  <c r="J26" i="31"/>
  <c r="L26" i="31"/>
  <c r="D27" i="31"/>
  <c r="E27" i="31"/>
  <c r="F27" i="31"/>
  <c r="G27" i="31"/>
  <c r="H27" i="31"/>
  <c r="I27" i="31"/>
  <c r="J27" i="31"/>
  <c r="L27" i="31"/>
  <c r="D28" i="31"/>
  <c r="E28" i="31"/>
  <c r="F28" i="31"/>
  <c r="G28" i="31"/>
  <c r="H28" i="31"/>
  <c r="I28" i="31"/>
  <c r="J28" i="31"/>
  <c r="L28" i="31"/>
  <c r="D29" i="31"/>
  <c r="E29" i="31"/>
  <c r="F29" i="31"/>
  <c r="G29" i="31"/>
  <c r="H29" i="31"/>
  <c r="I29" i="31"/>
  <c r="J29" i="31"/>
  <c r="L29" i="31"/>
  <c r="D30" i="31"/>
  <c r="E30" i="31"/>
  <c r="F30" i="31"/>
  <c r="G30" i="31"/>
  <c r="H30" i="31"/>
  <c r="I30" i="31"/>
  <c r="J30" i="31"/>
  <c r="L30" i="31"/>
  <c r="D31" i="31"/>
  <c r="E31" i="31"/>
  <c r="F31" i="31"/>
  <c r="G31" i="31"/>
  <c r="H31" i="31"/>
  <c r="I31" i="31"/>
  <c r="J31" i="31"/>
  <c r="L31" i="31"/>
  <c r="P6" i="31"/>
  <c r="R6" i="31"/>
  <c r="S6" i="31"/>
  <c r="P7" i="31"/>
  <c r="R4" i="31"/>
  <c r="S4" i="31"/>
  <c r="U4" i="31"/>
  <c r="R5" i="31"/>
  <c r="U5" i="31"/>
  <c r="U6" i="31"/>
  <c r="U7" i="31"/>
  <c r="V4" i="31"/>
  <c r="V5" i="31"/>
  <c r="V6" i="31"/>
  <c r="V7" i="31"/>
  <c r="W4" i="31"/>
  <c r="W5" i="31"/>
  <c r="W6" i="31"/>
  <c r="W7" i="31"/>
  <c r="X4" i="31"/>
  <c r="X5" i="31"/>
  <c r="X6" i="31"/>
  <c r="X7" i="31"/>
  <c r="Y4" i="31"/>
  <c r="Y5" i="31"/>
  <c r="Y6" i="31"/>
  <c r="Y7" i="31"/>
  <c r="K2" i="14"/>
  <c r="K2" i="15"/>
  <c r="K2" i="17"/>
  <c r="K2" i="20"/>
  <c r="K2" i="18"/>
  <c r="X2" i="15"/>
  <c r="X2" i="18"/>
  <c r="X2" i="20"/>
  <c r="I2" i="14"/>
  <c r="I2" i="15"/>
  <c r="I2" i="17"/>
  <c r="I2" i="20"/>
  <c r="I2" i="18"/>
  <c r="V2" i="15"/>
  <c r="V2" i="18"/>
  <c r="V2" i="20"/>
  <c r="H2" i="14"/>
  <c r="H2" i="15"/>
  <c r="H2" i="17"/>
  <c r="H2" i="20"/>
  <c r="H2" i="18"/>
  <c r="U2" i="15"/>
  <c r="U2" i="18"/>
  <c r="U2" i="20"/>
  <c r="G2" i="14"/>
  <c r="G2" i="15"/>
  <c r="G2" i="17"/>
  <c r="G2" i="20"/>
  <c r="G2" i="18"/>
  <c r="T2" i="15"/>
  <c r="T2" i="18"/>
  <c r="T2" i="20"/>
  <c r="F2" i="14"/>
  <c r="F2" i="15"/>
  <c r="F2" i="17"/>
  <c r="F2" i="20"/>
  <c r="F2" i="18"/>
  <c r="S2" i="15"/>
  <c r="S2" i="18"/>
  <c r="S2" i="20"/>
  <c r="E2" i="14"/>
  <c r="E2" i="15"/>
  <c r="E2" i="17"/>
  <c r="E2" i="20"/>
  <c r="E2" i="18"/>
  <c r="R2" i="15"/>
  <c r="R2" i="18"/>
  <c r="R2" i="20"/>
  <c r="D2" i="14"/>
  <c r="D2" i="15"/>
  <c r="D2" i="17"/>
  <c r="D2" i="20"/>
  <c r="D2" i="18"/>
  <c r="Q2" i="15"/>
  <c r="Q2" i="18"/>
  <c r="Q2" i="20"/>
  <c r="C2" i="14"/>
  <c r="C2" i="15"/>
  <c r="C2" i="17"/>
  <c r="C2" i="20"/>
  <c r="C2" i="18"/>
  <c r="P2" i="15"/>
  <c r="P2" i="18"/>
  <c r="P2" i="20"/>
  <c r="K21" i="20"/>
  <c r="K21" i="18"/>
  <c r="X21" i="15"/>
  <c r="X21" i="18"/>
  <c r="X21" i="20"/>
  <c r="I21" i="20"/>
  <c r="I21" i="18"/>
  <c r="V21" i="15"/>
  <c r="V21" i="18"/>
  <c r="V21" i="20"/>
  <c r="H21" i="20"/>
  <c r="H21" i="18"/>
  <c r="U21" i="15"/>
  <c r="U21" i="18"/>
  <c r="U21" i="20"/>
  <c r="G21" i="20"/>
  <c r="G21" i="18"/>
  <c r="T21" i="15"/>
  <c r="T21" i="18"/>
  <c r="T21" i="20"/>
  <c r="F21" i="20"/>
  <c r="F21" i="18"/>
  <c r="S21" i="15"/>
  <c r="S21" i="18"/>
  <c r="S21" i="20"/>
  <c r="E21" i="20"/>
  <c r="E21" i="18"/>
  <c r="R21" i="15"/>
  <c r="R21" i="18"/>
  <c r="R21" i="20"/>
  <c r="D21" i="20"/>
  <c r="D21" i="18"/>
  <c r="Q21" i="15"/>
  <c r="Q21" i="18"/>
  <c r="Q21" i="20"/>
  <c r="C21" i="20"/>
  <c r="C21" i="18"/>
  <c r="P21" i="15"/>
  <c r="P21" i="18"/>
  <c r="P21" i="20"/>
  <c r="K3" i="14"/>
  <c r="K3" i="15"/>
  <c r="K3" i="17"/>
  <c r="K3" i="20"/>
  <c r="K3" i="18"/>
  <c r="X3" i="15"/>
  <c r="X3" i="18"/>
  <c r="X3" i="20"/>
  <c r="I3" i="14"/>
  <c r="I3" i="15"/>
  <c r="I3" i="17"/>
  <c r="I3" i="20"/>
  <c r="I3" i="18"/>
  <c r="V3" i="15"/>
  <c r="V3" i="18"/>
  <c r="V3" i="20"/>
  <c r="H3" i="14"/>
  <c r="H3" i="15"/>
  <c r="H3" i="17"/>
  <c r="H3" i="20"/>
  <c r="H3" i="18"/>
  <c r="U3" i="15"/>
  <c r="U3" i="18"/>
  <c r="U3" i="20"/>
  <c r="G3" i="14"/>
  <c r="G3" i="15"/>
  <c r="G3" i="17"/>
  <c r="G3" i="20"/>
  <c r="G3" i="18"/>
  <c r="T3" i="15"/>
  <c r="T3" i="18"/>
  <c r="T3" i="20"/>
  <c r="F3" i="14"/>
  <c r="F3" i="15"/>
  <c r="F3" i="17"/>
  <c r="F3" i="20"/>
  <c r="F3" i="18"/>
  <c r="S3" i="15"/>
  <c r="S3" i="18"/>
  <c r="S3" i="20"/>
  <c r="E3" i="14"/>
  <c r="E3" i="15"/>
  <c r="E3" i="17"/>
  <c r="E3" i="20"/>
  <c r="E3" i="18"/>
  <c r="R3" i="15"/>
  <c r="R3" i="18"/>
  <c r="R3" i="20"/>
  <c r="D3" i="14"/>
  <c r="D3" i="15"/>
  <c r="D3" i="17"/>
  <c r="D3" i="20"/>
  <c r="D3" i="18"/>
  <c r="Q3" i="15"/>
  <c r="Q3" i="18"/>
  <c r="Q3" i="20"/>
  <c r="C3" i="14"/>
  <c r="C3" i="15"/>
  <c r="C3" i="17"/>
  <c r="C3" i="20"/>
  <c r="C3" i="18"/>
  <c r="P3" i="15"/>
  <c r="P3" i="18"/>
  <c r="P3" i="20"/>
  <c r="K54" i="20"/>
  <c r="K54" i="18"/>
  <c r="X54" i="15"/>
  <c r="X54" i="18"/>
  <c r="X54" i="20"/>
  <c r="I54" i="20"/>
  <c r="I54" i="18"/>
  <c r="V54" i="15"/>
  <c r="V54" i="18"/>
  <c r="V54" i="20"/>
  <c r="H54" i="20"/>
  <c r="H54" i="18"/>
  <c r="U54" i="15"/>
  <c r="U54" i="18"/>
  <c r="U54" i="20"/>
  <c r="G54" i="20"/>
  <c r="G54" i="18"/>
  <c r="T54" i="15"/>
  <c r="T54" i="18"/>
  <c r="T54" i="20"/>
  <c r="F54" i="20"/>
  <c r="F54" i="18"/>
  <c r="S54" i="15"/>
  <c r="S54" i="18"/>
  <c r="S54" i="20"/>
  <c r="E54" i="20"/>
  <c r="E54" i="18"/>
  <c r="R54" i="15"/>
  <c r="R54" i="18"/>
  <c r="R54" i="20"/>
  <c r="D54" i="20"/>
  <c r="D54" i="18"/>
  <c r="Q54" i="15"/>
  <c r="Q54" i="18"/>
  <c r="Q54" i="20"/>
  <c r="C54" i="20"/>
  <c r="C54" i="18"/>
  <c r="P54" i="15"/>
  <c r="P54" i="18"/>
  <c r="P54" i="20"/>
  <c r="K53" i="17"/>
  <c r="K53" i="20"/>
  <c r="K53" i="18"/>
  <c r="X53" i="15"/>
  <c r="X53" i="18"/>
  <c r="X53" i="20"/>
  <c r="I53" i="17"/>
  <c r="I53" i="20"/>
  <c r="I53" i="18"/>
  <c r="V53" i="15"/>
  <c r="V53" i="18"/>
  <c r="V53" i="20"/>
  <c r="H53" i="17"/>
  <c r="H53" i="20"/>
  <c r="H53" i="18"/>
  <c r="U53" i="15"/>
  <c r="U53" i="18"/>
  <c r="U53" i="20"/>
  <c r="G53" i="17"/>
  <c r="G53" i="20"/>
  <c r="G53" i="18"/>
  <c r="T53" i="15"/>
  <c r="T53" i="18"/>
  <c r="T53" i="20"/>
  <c r="F53" i="17"/>
  <c r="F53" i="20"/>
  <c r="F53" i="18"/>
  <c r="S53" i="15"/>
  <c r="S53" i="18"/>
  <c r="S53" i="20"/>
  <c r="E53" i="17"/>
  <c r="E53" i="20"/>
  <c r="E53" i="18"/>
  <c r="R53" i="15"/>
  <c r="R53" i="18"/>
  <c r="R53" i="20"/>
  <c r="D53" i="17"/>
  <c r="D53" i="20"/>
  <c r="D53" i="18"/>
  <c r="Q53" i="15"/>
  <c r="Q53" i="18"/>
  <c r="Q53" i="20"/>
  <c r="C53" i="17"/>
  <c r="C53" i="20"/>
  <c r="C53" i="18"/>
  <c r="P53" i="15"/>
  <c r="P53" i="18"/>
  <c r="P53" i="20"/>
  <c r="K52" i="17"/>
  <c r="K52" i="20"/>
  <c r="K52" i="18"/>
  <c r="X52" i="15"/>
  <c r="X52" i="18"/>
  <c r="X52" i="20"/>
  <c r="I52" i="17"/>
  <c r="I52" i="20"/>
  <c r="I52" i="18"/>
  <c r="V52" i="15"/>
  <c r="V52" i="18"/>
  <c r="V52" i="20"/>
  <c r="H52" i="17"/>
  <c r="H52" i="20"/>
  <c r="H52" i="18"/>
  <c r="U52" i="15"/>
  <c r="U52" i="18"/>
  <c r="U52" i="20"/>
  <c r="G52" i="17"/>
  <c r="G52" i="20"/>
  <c r="G52" i="18"/>
  <c r="T52" i="15"/>
  <c r="T52" i="18"/>
  <c r="T52" i="20"/>
  <c r="F52" i="17"/>
  <c r="F52" i="20"/>
  <c r="F52" i="18"/>
  <c r="S52" i="15"/>
  <c r="S52" i="18"/>
  <c r="S52" i="20"/>
  <c r="E52" i="17"/>
  <c r="E52" i="20"/>
  <c r="E52" i="18"/>
  <c r="R52" i="15"/>
  <c r="R52" i="18"/>
  <c r="R52" i="20"/>
  <c r="D52" i="17"/>
  <c r="D52" i="20"/>
  <c r="D52" i="18"/>
  <c r="Q52" i="15"/>
  <c r="Q52" i="18"/>
  <c r="Q52" i="20"/>
  <c r="C52" i="17"/>
  <c r="C52" i="20"/>
  <c r="C52" i="18"/>
  <c r="P52" i="15"/>
  <c r="P52" i="18"/>
  <c r="P52" i="20"/>
  <c r="K51" i="17"/>
  <c r="K51" i="20"/>
  <c r="K51" i="18"/>
  <c r="X51" i="15"/>
  <c r="X51" i="18"/>
  <c r="X51" i="20"/>
  <c r="I51" i="17"/>
  <c r="I51" i="20"/>
  <c r="I51" i="18"/>
  <c r="V51" i="15"/>
  <c r="V51" i="18"/>
  <c r="V51" i="20"/>
  <c r="H51" i="17"/>
  <c r="H51" i="20"/>
  <c r="H51" i="18"/>
  <c r="U51" i="15"/>
  <c r="U51" i="18"/>
  <c r="U51" i="20"/>
  <c r="G51" i="17"/>
  <c r="G51" i="20"/>
  <c r="G51" i="18"/>
  <c r="T51" i="15"/>
  <c r="T51" i="18"/>
  <c r="T51" i="20"/>
  <c r="F51" i="17"/>
  <c r="F51" i="20"/>
  <c r="F51" i="18"/>
  <c r="S51" i="15"/>
  <c r="S51" i="18"/>
  <c r="S51" i="20"/>
  <c r="E51" i="17"/>
  <c r="E51" i="20"/>
  <c r="E51" i="18"/>
  <c r="R51" i="15"/>
  <c r="R51" i="18"/>
  <c r="R51" i="20"/>
  <c r="D51" i="17"/>
  <c r="D51" i="20"/>
  <c r="D51" i="18"/>
  <c r="Q51" i="15"/>
  <c r="Q51" i="18"/>
  <c r="Q51" i="20"/>
  <c r="C51" i="17"/>
  <c r="C51" i="20"/>
  <c r="C51" i="18"/>
  <c r="P51" i="15"/>
  <c r="P51" i="18"/>
  <c r="P51" i="20"/>
  <c r="K50" i="17"/>
  <c r="K50" i="20"/>
  <c r="K50" i="18"/>
  <c r="X50" i="15"/>
  <c r="X50" i="18"/>
  <c r="X50" i="20"/>
  <c r="I50" i="17"/>
  <c r="I50" i="20"/>
  <c r="I50" i="18"/>
  <c r="V50" i="15"/>
  <c r="V50" i="18"/>
  <c r="V50" i="20"/>
  <c r="H50" i="17"/>
  <c r="H50" i="20"/>
  <c r="H50" i="18"/>
  <c r="U50" i="15"/>
  <c r="U50" i="18"/>
  <c r="U50" i="20"/>
  <c r="G50" i="17"/>
  <c r="G50" i="20"/>
  <c r="G50" i="18"/>
  <c r="T50" i="15"/>
  <c r="T50" i="18"/>
  <c r="T50" i="20"/>
  <c r="F50" i="17"/>
  <c r="F50" i="20"/>
  <c r="F50" i="18"/>
  <c r="S50" i="15"/>
  <c r="S50" i="18"/>
  <c r="S50" i="20"/>
  <c r="E50" i="17"/>
  <c r="E50" i="20"/>
  <c r="E50" i="18"/>
  <c r="R50" i="15"/>
  <c r="R50" i="18"/>
  <c r="R50" i="20"/>
  <c r="D50" i="17"/>
  <c r="D50" i="20"/>
  <c r="D50" i="18"/>
  <c r="Q50" i="15"/>
  <c r="Q50" i="18"/>
  <c r="Q50" i="20"/>
  <c r="C50" i="17"/>
  <c r="C50" i="20"/>
  <c r="C50" i="18"/>
  <c r="P50" i="15"/>
  <c r="P50" i="18"/>
  <c r="P50" i="20"/>
  <c r="K49" i="17"/>
  <c r="K49" i="20"/>
  <c r="K49" i="18"/>
  <c r="X49" i="15"/>
  <c r="X49" i="18"/>
  <c r="X49" i="20"/>
  <c r="I49" i="17"/>
  <c r="I49" i="20"/>
  <c r="I49" i="18"/>
  <c r="V49" i="15"/>
  <c r="V49" i="18"/>
  <c r="V49" i="20"/>
  <c r="H49" i="17"/>
  <c r="H49" i="20"/>
  <c r="H49" i="18"/>
  <c r="U49" i="15"/>
  <c r="U49" i="18"/>
  <c r="U49" i="20"/>
  <c r="G49" i="17"/>
  <c r="G49" i="20"/>
  <c r="G49" i="18"/>
  <c r="T49" i="15"/>
  <c r="T49" i="18"/>
  <c r="T49" i="20"/>
  <c r="F49" i="17"/>
  <c r="F49" i="20"/>
  <c r="F49" i="18"/>
  <c r="S49" i="15"/>
  <c r="S49" i="18"/>
  <c r="S49" i="20"/>
  <c r="E49" i="17"/>
  <c r="E49" i="20"/>
  <c r="E49" i="18"/>
  <c r="R49" i="15"/>
  <c r="R49" i="18"/>
  <c r="R49" i="20"/>
  <c r="D49" i="17"/>
  <c r="D49" i="20"/>
  <c r="D49" i="18"/>
  <c r="Q49" i="15"/>
  <c r="Q49" i="18"/>
  <c r="Q49" i="20"/>
  <c r="C49" i="17"/>
  <c r="C49" i="20"/>
  <c r="C49" i="18"/>
  <c r="P49" i="15"/>
  <c r="P49" i="18"/>
  <c r="P49" i="20"/>
  <c r="K48" i="17"/>
  <c r="K48" i="20"/>
  <c r="K48" i="18"/>
  <c r="X48" i="15"/>
  <c r="X48" i="18"/>
  <c r="X48" i="20"/>
  <c r="I48" i="17"/>
  <c r="I48" i="20"/>
  <c r="I48" i="18"/>
  <c r="V48" i="15"/>
  <c r="V48" i="18"/>
  <c r="V48" i="20"/>
  <c r="H48" i="17"/>
  <c r="H48" i="20"/>
  <c r="H48" i="18"/>
  <c r="U48" i="15"/>
  <c r="U48" i="18"/>
  <c r="U48" i="20"/>
  <c r="G48" i="17"/>
  <c r="G48" i="20"/>
  <c r="G48" i="18"/>
  <c r="T48" i="15"/>
  <c r="T48" i="18"/>
  <c r="T48" i="20"/>
  <c r="F48" i="17"/>
  <c r="F48" i="20"/>
  <c r="F48" i="18"/>
  <c r="S48" i="15"/>
  <c r="S48" i="18"/>
  <c r="S48" i="20"/>
  <c r="E48" i="17"/>
  <c r="E48" i="20"/>
  <c r="E48" i="18"/>
  <c r="R48" i="15"/>
  <c r="R48" i="18"/>
  <c r="R48" i="20"/>
  <c r="D48" i="17"/>
  <c r="D48" i="20"/>
  <c r="D48" i="18"/>
  <c r="Q48" i="15"/>
  <c r="Q48" i="18"/>
  <c r="Q48" i="20"/>
  <c r="C48" i="17"/>
  <c r="C48" i="20"/>
  <c r="C48" i="18"/>
  <c r="P48" i="15"/>
  <c r="P48" i="18"/>
  <c r="P48" i="20"/>
  <c r="K47" i="17"/>
  <c r="K47" i="20"/>
  <c r="K47" i="18"/>
  <c r="X47" i="15"/>
  <c r="X47" i="18"/>
  <c r="X47" i="20"/>
  <c r="I47" i="17"/>
  <c r="I47" i="20"/>
  <c r="I47" i="18"/>
  <c r="V47" i="15"/>
  <c r="V47" i="18"/>
  <c r="V47" i="20"/>
  <c r="H47" i="17"/>
  <c r="H47" i="20"/>
  <c r="H47" i="18"/>
  <c r="U47" i="15"/>
  <c r="U47" i="18"/>
  <c r="U47" i="20"/>
  <c r="G47" i="17"/>
  <c r="G47" i="20"/>
  <c r="G47" i="18"/>
  <c r="T47" i="15"/>
  <c r="T47" i="18"/>
  <c r="T47" i="20"/>
  <c r="F47" i="17"/>
  <c r="F47" i="20"/>
  <c r="F47" i="18"/>
  <c r="S47" i="15"/>
  <c r="S47" i="18"/>
  <c r="S47" i="20"/>
  <c r="E47" i="17"/>
  <c r="E47" i="20"/>
  <c r="E47" i="18"/>
  <c r="R47" i="15"/>
  <c r="R47" i="18"/>
  <c r="R47" i="20"/>
  <c r="D47" i="17"/>
  <c r="D47" i="20"/>
  <c r="D47" i="18"/>
  <c r="Q47" i="15"/>
  <c r="Q47" i="18"/>
  <c r="Q47" i="20"/>
  <c r="C47" i="17"/>
  <c r="C47" i="20"/>
  <c r="C47" i="18"/>
  <c r="P47" i="15"/>
  <c r="P47" i="18"/>
  <c r="P47" i="20"/>
  <c r="K46" i="17"/>
  <c r="K46" i="20"/>
  <c r="K46" i="18"/>
  <c r="X46" i="15"/>
  <c r="X46" i="18"/>
  <c r="X46" i="20"/>
  <c r="I46" i="17"/>
  <c r="I46" i="20"/>
  <c r="I46" i="18"/>
  <c r="V46" i="15"/>
  <c r="V46" i="18"/>
  <c r="V46" i="20"/>
  <c r="H46" i="17"/>
  <c r="H46" i="20"/>
  <c r="H46" i="18"/>
  <c r="U46" i="15"/>
  <c r="U46" i="18"/>
  <c r="U46" i="20"/>
  <c r="G46" i="17"/>
  <c r="G46" i="20"/>
  <c r="G46" i="18"/>
  <c r="T46" i="15"/>
  <c r="T46" i="18"/>
  <c r="T46" i="20"/>
  <c r="F46" i="17"/>
  <c r="F46" i="20"/>
  <c r="F46" i="18"/>
  <c r="S46" i="15"/>
  <c r="S46" i="18"/>
  <c r="S46" i="20"/>
  <c r="E46" i="17"/>
  <c r="E46" i="20"/>
  <c r="E46" i="18"/>
  <c r="R46" i="15"/>
  <c r="R46" i="18"/>
  <c r="R46" i="20"/>
  <c r="D46" i="17"/>
  <c r="D46" i="20"/>
  <c r="D46" i="18"/>
  <c r="Q46" i="15"/>
  <c r="Q46" i="18"/>
  <c r="Q46" i="20"/>
  <c r="C46" i="17"/>
  <c r="C46" i="20"/>
  <c r="C46" i="18"/>
  <c r="P46" i="15"/>
  <c r="P46" i="18"/>
  <c r="P46" i="20"/>
  <c r="K45" i="17"/>
  <c r="K45" i="20"/>
  <c r="K45" i="18"/>
  <c r="X45" i="15"/>
  <c r="X45" i="18"/>
  <c r="X45" i="20"/>
  <c r="I45" i="17"/>
  <c r="I45" i="20"/>
  <c r="I45" i="18"/>
  <c r="V45" i="15"/>
  <c r="V45" i="18"/>
  <c r="V45" i="20"/>
  <c r="H45" i="17"/>
  <c r="H45" i="20"/>
  <c r="H45" i="18"/>
  <c r="U45" i="15"/>
  <c r="U45" i="18"/>
  <c r="U45" i="20"/>
  <c r="G45" i="17"/>
  <c r="G45" i="20"/>
  <c r="G45" i="18"/>
  <c r="T45" i="15"/>
  <c r="T45" i="18"/>
  <c r="T45" i="20"/>
  <c r="F45" i="17"/>
  <c r="F45" i="20"/>
  <c r="F45" i="18"/>
  <c r="S45" i="15"/>
  <c r="S45" i="18"/>
  <c r="S45" i="20"/>
  <c r="E45" i="17"/>
  <c r="E45" i="20"/>
  <c r="E45" i="18"/>
  <c r="R45" i="15"/>
  <c r="R45" i="18"/>
  <c r="R45" i="20"/>
  <c r="D45" i="17"/>
  <c r="D45" i="20"/>
  <c r="D45" i="18"/>
  <c r="Q45" i="15"/>
  <c r="Q45" i="18"/>
  <c r="Q45" i="20"/>
  <c r="C45" i="17"/>
  <c r="C45" i="20"/>
  <c r="C45" i="18"/>
  <c r="P45" i="15"/>
  <c r="P45" i="18"/>
  <c r="P45" i="20"/>
  <c r="K35" i="18"/>
  <c r="X35" i="15"/>
  <c r="X35" i="18"/>
  <c r="X35" i="20"/>
  <c r="I35" i="18"/>
  <c r="V35" i="15"/>
  <c r="V35" i="18"/>
  <c r="V35" i="20"/>
  <c r="H35" i="18"/>
  <c r="U35" i="15"/>
  <c r="U35" i="18"/>
  <c r="U35" i="20"/>
  <c r="G35" i="18"/>
  <c r="T35" i="15"/>
  <c r="T35" i="18"/>
  <c r="T35" i="20"/>
  <c r="F35" i="18"/>
  <c r="S35" i="15"/>
  <c r="S35" i="18"/>
  <c r="S35" i="20"/>
  <c r="E35" i="18"/>
  <c r="R35" i="15"/>
  <c r="R35" i="18"/>
  <c r="R35" i="20"/>
  <c r="D35" i="18"/>
  <c r="Q35" i="15"/>
  <c r="Q35" i="18"/>
  <c r="Q35" i="20"/>
  <c r="C35" i="18"/>
  <c r="P35" i="15"/>
  <c r="P35" i="18"/>
  <c r="P35" i="20"/>
  <c r="S4" i="32"/>
  <c r="Q4" i="32"/>
  <c r="P4" i="32"/>
  <c r="O4" i="32"/>
  <c r="N4" i="32"/>
  <c r="M4" i="32"/>
  <c r="L4" i="32"/>
  <c r="K4" i="32"/>
  <c r="S13" i="32"/>
  <c r="Q13" i="32"/>
  <c r="P13" i="32"/>
  <c r="O13" i="32"/>
  <c r="N13" i="32"/>
  <c r="M13" i="32"/>
  <c r="L13" i="32"/>
  <c r="K13" i="32"/>
  <c r="S12" i="32"/>
  <c r="Q12" i="32"/>
  <c r="P12" i="32"/>
  <c r="O12" i="32"/>
  <c r="N12" i="32"/>
  <c r="M12" i="32"/>
  <c r="L12" i="32"/>
  <c r="K12" i="32"/>
  <c r="S11" i="32"/>
  <c r="Q11" i="32"/>
  <c r="P11" i="32"/>
  <c r="O11" i="32"/>
  <c r="N11" i="32"/>
  <c r="M11" i="32"/>
  <c r="L11" i="32"/>
  <c r="K11" i="32"/>
  <c r="S10" i="32"/>
  <c r="Q10" i="32"/>
  <c r="P10" i="32"/>
  <c r="O10" i="32"/>
  <c r="N10" i="32"/>
  <c r="M10" i="32"/>
  <c r="L10" i="32"/>
  <c r="K10" i="32"/>
  <c r="S9" i="32"/>
  <c r="Q9" i="32"/>
  <c r="P9" i="32"/>
  <c r="O9" i="32"/>
  <c r="N9" i="32"/>
  <c r="M9" i="32"/>
  <c r="L9" i="32"/>
  <c r="K9" i="32"/>
  <c r="S8" i="32"/>
  <c r="Q8" i="32"/>
  <c r="P8" i="32"/>
  <c r="O8" i="32"/>
  <c r="N8" i="32"/>
  <c r="M8" i="32"/>
  <c r="L8" i="32"/>
  <c r="K8" i="32"/>
  <c r="S7" i="32"/>
  <c r="Q7" i="32"/>
  <c r="P7" i="32"/>
  <c r="O7" i="32"/>
  <c r="N7" i="32"/>
  <c r="M7" i="32"/>
  <c r="L7" i="32"/>
  <c r="K7" i="32"/>
  <c r="S6" i="32"/>
  <c r="Q6" i="32"/>
  <c r="P6" i="32"/>
  <c r="O6" i="32"/>
  <c r="N6" i="32"/>
  <c r="M6" i="32"/>
  <c r="L6" i="32"/>
  <c r="K6" i="32"/>
  <c r="S5" i="32"/>
  <c r="Q5" i="32"/>
  <c r="P5" i="32"/>
  <c r="O5" i="32"/>
  <c r="N5" i="32"/>
  <c r="M5" i="32"/>
  <c r="L5" i="32"/>
  <c r="K5" i="32"/>
  <c r="S15" i="32"/>
  <c r="Q15" i="32"/>
  <c r="P15" i="32"/>
  <c r="O15" i="32"/>
  <c r="N15" i="32"/>
  <c r="M15" i="32"/>
  <c r="L15" i="32"/>
  <c r="K15" i="32"/>
  <c r="S21" i="32"/>
  <c r="Q21" i="32"/>
  <c r="P21" i="32"/>
  <c r="O21" i="32"/>
  <c r="N21" i="32"/>
  <c r="M21" i="32"/>
  <c r="L21" i="32"/>
  <c r="K21" i="32"/>
  <c r="S20" i="32"/>
  <c r="Q20" i="32"/>
  <c r="P20" i="32"/>
  <c r="O20" i="32"/>
  <c r="N20" i="32"/>
  <c r="M20" i="32"/>
  <c r="L20" i="32"/>
  <c r="K20" i="32"/>
  <c r="S19" i="32"/>
  <c r="Q19" i="32"/>
  <c r="P19" i="32"/>
  <c r="O19" i="32"/>
  <c r="N19" i="32"/>
  <c r="M19" i="32"/>
  <c r="L19" i="32"/>
  <c r="K19" i="32"/>
  <c r="S18" i="32"/>
  <c r="Q18" i="32"/>
  <c r="P18" i="32"/>
  <c r="O18" i="32"/>
  <c r="N18" i="32"/>
  <c r="M18" i="32"/>
  <c r="L18" i="32"/>
  <c r="K18" i="32"/>
  <c r="S17" i="32"/>
  <c r="Q17" i="32"/>
  <c r="P17" i="32"/>
  <c r="O17" i="32"/>
  <c r="N17" i="32"/>
  <c r="M17" i="32"/>
  <c r="L17" i="32"/>
  <c r="K17" i="32"/>
  <c r="S16" i="32"/>
  <c r="Q16" i="32"/>
  <c r="P16" i="32"/>
  <c r="O16" i="32"/>
  <c r="N16" i="32"/>
  <c r="M16" i="32"/>
  <c r="L16" i="32"/>
  <c r="K16" i="32"/>
  <c r="S23" i="32"/>
  <c r="Q23" i="32"/>
  <c r="P23" i="32"/>
  <c r="O23" i="32"/>
  <c r="N23" i="32"/>
  <c r="M23" i="32"/>
  <c r="L23" i="32"/>
  <c r="K23" i="32"/>
  <c r="S32" i="32"/>
  <c r="Q32" i="32"/>
  <c r="P32" i="32"/>
  <c r="O32" i="32"/>
  <c r="N32" i="32"/>
  <c r="M32" i="32"/>
  <c r="L32" i="32"/>
  <c r="K32" i="32"/>
  <c r="S31" i="32"/>
  <c r="Q31" i="32"/>
  <c r="P31" i="32"/>
  <c r="O31" i="32"/>
  <c r="N31" i="32"/>
  <c r="M31" i="32"/>
  <c r="L31" i="32"/>
  <c r="K31" i="32"/>
  <c r="S30" i="32"/>
  <c r="Q30" i="32"/>
  <c r="P30" i="32"/>
  <c r="O30" i="32"/>
  <c r="N30" i="32"/>
  <c r="M30" i="32"/>
  <c r="L30" i="32"/>
  <c r="K30" i="32"/>
  <c r="S29" i="32"/>
  <c r="Q29" i="32"/>
  <c r="P29" i="32"/>
  <c r="O29" i="32"/>
  <c r="N29" i="32"/>
  <c r="M29" i="32"/>
  <c r="L29" i="32"/>
  <c r="K29" i="32"/>
  <c r="S28" i="32"/>
  <c r="Q28" i="32"/>
  <c r="P28" i="32"/>
  <c r="O28" i="32"/>
  <c r="N28" i="32"/>
  <c r="M28" i="32"/>
  <c r="L28" i="32"/>
  <c r="K28" i="32"/>
  <c r="S27" i="32"/>
  <c r="Q27" i="32"/>
  <c r="P27" i="32"/>
  <c r="O27" i="32"/>
  <c r="N27" i="32"/>
  <c r="M27" i="32"/>
  <c r="L27" i="32"/>
  <c r="K27" i="32"/>
  <c r="S26" i="32"/>
  <c r="Q26" i="32"/>
  <c r="P26" i="32"/>
  <c r="O26" i="32"/>
  <c r="N26" i="32"/>
  <c r="M26" i="32"/>
  <c r="L26" i="32"/>
  <c r="K26" i="32"/>
  <c r="S25" i="32"/>
  <c r="Q25" i="32"/>
  <c r="P25" i="32"/>
  <c r="O25" i="32"/>
  <c r="N25" i="32"/>
  <c r="M25" i="32"/>
  <c r="L25" i="32"/>
  <c r="K25" i="32"/>
  <c r="S24" i="32"/>
  <c r="Q24" i="32"/>
  <c r="P24" i="32"/>
  <c r="O24" i="32"/>
  <c r="N24" i="32"/>
  <c r="M24" i="32"/>
  <c r="L24" i="32"/>
  <c r="K24" i="32"/>
  <c r="I33" i="32"/>
</calcChain>
</file>

<file path=xl/sharedStrings.xml><?xml version="1.0" encoding="utf-8"?>
<sst xmlns="http://schemas.openxmlformats.org/spreadsheetml/2006/main" count="1050" uniqueCount="210">
  <si>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</si>
  <si>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</si>
  <si>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</si>
  <si>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</si>
  <si>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</si>
  <si>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</si>
  <si>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</si>
  <si>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</si>
  <si>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</si>
  <si>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</si>
  <si>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</si>
  <si>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</si>
  <si>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</si>
  <si>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</si>
  <si>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</si>
  <si>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</si>
  <si>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</si>
  <si>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</si>
  <si>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</si>
  <si>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</si>
  <si>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</si>
  <si>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</si>
  <si>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</si>
  <si>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</si>
  <si>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</si>
  <si>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</si>
  <si>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</si>
  <si>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</si>
  <si>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</si>
  <si>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</si>
  <si>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</si>
  <si>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</si>
  <si>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</si>
  <si>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</si>
  <si>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</si>
  <si>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</si>
  <si>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</si>
  <si>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</si>
  <si>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</si>
  <si>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</si>
  <si>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</si>
  <si>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</si>
  <si>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</si>
  <si>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</si>
  <si>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</si>
  <si>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</si>
  <si>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Win ER</t>
  </si>
  <si>
    <t>Lose ER</t>
  </si>
  <si>
    <t>Total ER</t>
  </si>
  <si>
    <t>Level1</t>
  </si>
  <si>
    <t>Level2</t>
  </si>
  <si>
    <t>Level3</t>
  </si>
  <si>
    <t>Level4</t>
  </si>
  <si>
    <t>Level5</t>
  </si>
  <si>
    <t>Bank roll</t>
  </si>
  <si>
    <t>Let Lose</t>
  </si>
  <si>
    <t>Unit</t>
  </si>
  <si>
    <t>Multiplier</t>
  </si>
  <si>
    <t>Return</t>
  </si>
  <si>
    <t>Blackjack MAC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</si>
  <si>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</si>
  <si>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</si>
  <si>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</si>
  <si>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</si>
  <si>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</si>
  <si>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</si>
  <si>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</si>
  <si>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</si>
  <si>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</si>
  <si>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</si>
  <si>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</si>
  <si>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</si>
  <si>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</si>
  <si>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</si>
  <si>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</si>
  <si>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</si>
  <si>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</si>
  <si>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</si>
  <si>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</si>
  <si>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</si>
  <si>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</si>
  <si>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</si>
  <si>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</si>
  <si>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Total Lost ER</t>
  </si>
  <si>
    <t>Total Win ER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</si>
  <si>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</si>
  <si>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</si>
  <si>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</si>
  <si>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</si>
  <si>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</si>
  <si>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</si>
  <si>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</si>
  <si>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</si>
  <si>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2 Level Bankroll</t>
  </si>
  <si>
    <t>3 Level Bankroll</t>
  </si>
  <si>
    <t>Levels</t>
  </si>
  <si>
    <t xml:space="preserve">x 2 </t>
  </si>
  <si>
    <t>x 3</t>
  </si>
  <si>
    <t>x 4</t>
  </si>
  <si>
    <t>x 5</t>
  </si>
  <si>
    <t>x 6</t>
  </si>
  <si>
    <t>Suggest Bankroll</t>
  </si>
  <si>
    <t>lost</t>
  </si>
  <si>
    <t>win</t>
  </si>
  <si>
    <t>Hit After Split Ace</t>
  </si>
  <si>
    <t>Max :5</t>
  </si>
  <si>
    <t>Max :100</t>
  </si>
  <si>
    <t>Min :0</t>
  </si>
  <si>
    <t>Pay Instantly</t>
  </si>
  <si>
    <t>Normal</t>
  </si>
  <si>
    <t>H</t>
  </si>
  <si>
    <t>D</t>
  </si>
  <si>
    <t>S</t>
  </si>
  <si>
    <t>R</t>
  </si>
  <si>
    <t xml:space="preserve">P </t>
  </si>
  <si>
    <t>Probabilities</t>
  </si>
  <si>
    <t>Actions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</si>
  <si>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</si>
  <si>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</si>
  <si>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</si>
  <si>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</si>
  <si>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</si>
  <si>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</si>
  <si>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</si>
  <si>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</si>
  <si>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</si>
  <si>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</si>
  <si>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</si>
  <si>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</si>
  <si>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</si>
  <si>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</si>
  <si>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</si>
  <si>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</si>
  <si>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</si>
  <si>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</si>
  <si>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</si>
  <si>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</si>
  <si>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</si>
  <si>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</si>
  <si>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</si>
  <si>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</si>
  <si>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</si>
  <si>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</si>
  <si>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</si>
  <si>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</si>
  <si>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</si>
  <si>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</si>
  <si>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</si>
  <si>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</si>
  <si>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</si>
  <si>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</si>
  <si>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</si>
  <si>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for 8 times saftey</t>
  </si>
  <si>
    <t>Total Bankroll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</si>
  <si>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</si>
  <si>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</si>
  <si>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</si>
  <si>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</si>
  <si>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</si>
  <si>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</si>
  <si>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</si>
  <si>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</si>
  <si>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</si>
  <si>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Sequence</t>
  </si>
  <si>
    <t>Strategy 2</t>
  </si>
  <si>
    <t>Strategy 3</t>
  </si>
  <si>
    <t>Strategy 4</t>
  </si>
  <si>
    <t>Win</t>
  </si>
  <si>
    <t>Lose</t>
  </si>
  <si>
    <t>Total INV</t>
  </si>
  <si>
    <t>AVG INV</t>
  </si>
  <si>
    <t>AVG Retrun</t>
  </si>
  <si>
    <t>ROI</t>
  </si>
  <si>
    <t>Bet Edge</t>
  </si>
  <si>
    <t>Just Enough</t>
  </si>
  <si>
    <t>1 x 2</t>
  </si>
  <si>
    <t>Risk</t>
  </si>
  <si>
    <t>ER</t>
  </si>
  <si>
    <t>Max</t>
  </si>
  <si>
    <t>Blackjack Final EV</t>
  </si>
  <si>
    <t>Blackjack Hand Probabilities</t>
  </si>
  <si>
    <t>Blackjack Hand Expected Return</t>
  </si>
  <si>
    <t>Losing EV</t>
  </si>
  <si>
    <t>Winning EV</t>
  </si>
  <si>
    <t>Result</t>
  </si>
  <si>
    <t>Hand</t>
  </si>
  <si>
    <t>Losing Steps</t>
  </si>
  <si>
    <t>Win Steps</t>
  </si>
  <si>
    <t>Losing Streak</t>
  </si>
  <si>
    <t>Bankroll</t>
  </si>
  <si>
    <t>Level</t>
  </si>
  <si>
    <t>Bet Amount</t>
  </si>
  <si>
    <t xml:space="preserve">Bet </t>
  </si>
  <si>
    <t>Progressive</t>
  </si>
  <si>
    <t>Disable</t>
  </si>
  <si>
    <t>Total Invested</t>
  </si>
  <si>
    <t>Provit</t>
  </si>
  <si>
    <t>Prog Multiplier</t>
  </si>
  <si>
    <t>Min Bet</t>
  </si>
  <si>
    <t>Avg Bankroll</t>
  </si>
  <si>
    <t>Atipat's</t>
  </si>
  <si>
    <t>PlusMinus</t>
  </si>
  <si>
    <t>Fibonaci</t>
  </si>
  <si>
    <t>Winging</t>
  </si>
  <si>
    <t>Bet</t>
  </si>
  <si>
    <t>INV Amount</t>
  </si>
  <si>
    <t>Lose EV</t>
  </si>
  <si>
    <t>Win EV</t>
  </si>
  <si>
    <t>P.EV</t>
  </si>
  <si>
    <t>Fibonacci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</si>
</sst>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_(* #,##0.00000_);_(* \(#,##0.0000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9">
    <xf numFmtId="0" fontId="0" fillId="0" borderId="0" xfId="0"/>
    <xf numFmtId="0" fontId="0" fillId="0" borderId="1" xfId="0" applyBorder="1"/>
    <xf numFmtId="0" fontId="0" fillId="0" borderId="3" xfId="0" applyBorder="1"/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8" fillId="3" borderId="5" xfId="0" applyFont="1" applyFill="1" applyBorder="1" applyAlignment="1">
      <alignment horizontal="center"/>
    </xf>
    <xf numFmtId="164" fontId="6" fillId="3" borderId="3" xfId="1" applyNumberFormat="1" applyFont="1" applyFill="1" applyBorder="1"/>
    <xf numFmtId="164" fontId="6" fillId="3" borderId="1" xfId="1" applyNumberFormat="1" applyFont="1" applyFill="1" applyBorder="1"/>
    <xf numFmtId="164" fontId="6" fillId="3" borderId="16" xfId="1" applyNumberFormat="1" applyFont="1" applyFill="1" applyBorder="1"/>
    <xf numFmtId="0" fontId="8" fillId="2" borderId="7" xfId="0" applyFont="1" applyFill="1" applyBorder="1" applyAlignment="1">
      <alignment horizontal="center"/>
    </xf>
    <xf numFmtId="164" fontId="6" fillId="2" borderId="8" xfId="1" applyNumberFormat="1" applyFont="1" applyFill="1" applyBorder="1"/>
    <xf numFmtId="164" fontId="6" fillId="2" borderId="9" xfId="1" applyNumberFormat="1" applyFont="1" applyFill="1" applyBorder="1"/>
    <xf numFmtId="164" fontId="6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9" fillId="4" borderId="1" xfId="18" applyFont="1" applyFill="1" applyBorder="1" applyAlignment="1">
      <alignment horizontal="center" vertical="center"/>
    </xf>
    <xf numFmtId="0" fontId="2" fillId="0" borderId="0" xfId="18"/>
    <xf numFmtId="0" fontId="2" fillId="0" borderId="1" xfId="18" applyBorder="1" applyAlignment="1">
      <alignment horizontal="center" vertical="center"/>
    </xf>
    <xf numFmtId="0" fontId="11" fillId="4" borderId="1" xfId="18" applyFont="1" applyFill="1" applyBorder="1" applyAlignment="1">
      <alignment horizontal="center" vertical="center"/>
    </xf>
    <xf numFmtId="0" fontId="2" fillId="0" borderId="0" xfId="18" applyBorder="1" applyAlignment="1">
      <alignment horizontal="center" vertical="center"/>
    </xf>
    <xf numFmtId="0" fontId="9" fillId="4" borderId="24" xfId="18" applyFont="1" applyFill="1" applyBorder="1"/>
    <xf numFmtId="0" fontId="9" fillId="4" borderId="25" xfId="18" applyFont="1" applyFill="1" applyBorder="1"/>
    <xf numFmtId="0" fontId="2" fillId="0" borderId="9" xfId="18" applyBorder="1"/>
    <xf numFmtId="0" fontId="2" fillId="0" borderId="0" xfId="18" applyFill="1" applyBorder="1" applyAlignment="1">
      <alignment horizontal="center" vertical="center"/>
    </xf>
    <xf numFmtId="0" fontId="10" fillId="0" borderId="0" xfId="18" applyFont="1"/>
    <xf numFmtId="165" fontId="0" fillId="0" borderId="0" xfId="19" applyNumberFormat="1" applyFont="1"/>
    <xf numFmtId="0" fontId="9" fillId="4" borderId="26" xfId="18" applyFont="1" applyFill="1" applyBorder="1" applyAlignment="1">
      <alignment horizontal="center" vertical="center"/>
    </xf>
    <xf numFmtId="0" fontId="9" fillId="4" borderId="27" xfId="18" applyFont="1" applyFill="1" applyBorder="1" applyAlignment="1">
      <alignment horizontal="center" vertical="center"/>
    </xf>
    <xf numFmtId="0" fontId="9" fillId="4" borderId="28" xfId="18" applyFont="1" applyFill="1" applyBorder="1" applyAlignment="1">
      <alignment horizontal="center" vertical="center"/>
    </xf>
    <xf numFmtId="0" fontId="9" fillId="4" borderId="19" xfId="18" applyFont="1" applyFill="1" applyBorder="1" applyAlignment="1">
      <alignment horizontal="center" vertical="center"/>
    </xf>
    <xf numFmtId="0" fontId="2" fillId="0" borderId="14" xfId="18" applyBorder="1" applyAlignment="1">
      <alignment horizontal="center" vertical="center"/>
    </xf>
    <xf numFmtId="0" fontId="11" fillId="4" borderId="14" xfId="18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3" xfId="18" applyFont="1" applyBorder="1"/>
    <xf numFmtId="0" fontId="13" fillId="7" borderId="17" xfId="18" applyFont="1" applyFill="1" applyBorder="1"/>
    <xf numFmtId="0" fontId="7" fillId="0" borderId="1" xfId="0" applyFont="1" applyBorder="1"/>
    <xf numFmtId="164" fontId="6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6" fillId="2" borderId="27" xfId="1" applyNumberFormat="1" applyFont="1" applyFill="1" applyBorder="1"/>
    <xf numFmtId="164" fontId="6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64" fontId="8" fillId="3" borderId="27" xfId="1" applyNumberFormat="1" applyFont="1" applyFill="1" applyBorder="1" applyAlignment="1">
      <alignment horizontal="center"/>
    </xf>
    <xf numFmtId="164" fontId="8" fillId="2" borderId="27" xfId="1" applyNumberFormat="1" applyFont="1" applyFill="1" applyBorder="1" applyAlignment="1">
      <alignment horizontal="center"/>
    </xf>
    <xf numFmtId="164" fontId="6" fillId="2" borderId="16" xfId="1" applyNumberFormat="1" applyFont="1" applyFill="1" applyBorder="1"/>
    <xf numFmtId="164" fontId="6" fillId="3" borderId="5" xfId="1" applyNumberFormat="1" applyFont="1" applyFill="1" applyBorder="1"/>
    <xf numFmtId="10" fontId="0" fillId="0" borderId="0" xfId="0" applyNumberFormat="1"/>
    <xf numFmtId="0" fontId="9" fillId="4" borderId="36" xfId="18" applyFont="1" applyFill="1" applyBorder="1" applyAlignment="1">
      <alignment horizontal="center" vertical="center"/>
    </xf>
    <xf numFmtId="0" fontId="2" fillId="0" borderId="22" xfId="18" applyBorder="1" applyAlignment="1">
      <alignment horizontal="center" vertical="center"/>
    </xf>
    <xf numFmtId="0" fontId="2" fillId="0" borderId="5" xfId="18" applyBorder="1" applyAlignment="1">
      <alignment horizontal="center" vertical="center"/>
    </xf>
    <xf numFmtId="0" fontId="2" fillId="0" borderId="6" xfId="18" applyBorder="1" applyAlignment="1">
      <alignment horizontal="center" vertical="center"/>
    </xf>
    <xf numFmtId="0" fontId="2" fillId="0" borderId="26" xfId="18" applyBorder="1"/>
    <xf numFmtId="0" fontId="2" fillId="0" borderId="28" xfId="18" applyBorder="1"/>
    <xf numFmtId="10" fontId="2" fillId="0" borderId="27" xfId="1" applyNumberFormat="1" applyFont="1" applyBorder="1"/>
    <xf numFmtId="2" fontId="2" fillId="0" borderId="27" xfId="18" applyNumberFormat="1" applyBorder="1"/>
    <xf numFmtId="0" fontId="10" fillId="0" borderId="39" xfId="18" applyFont="1" applyBorder="1"/>
    <xf numFmtId="0" fontId="10" fillId="0" borderId="40" xfId="18" applyFont="1" applyBorder="1"/>
    <xf numFmtId="0" fontId="10" fillId="0" borderId="41" xfId="18" applyFont="1" applyBorder="1"/>
    <xf numFmtId="0" fontId="2" fillId="0" borderId="36" xfId="18" applyBorder="1"/>
    <xf numFmtId="10" fontId="2" fillId="0" borderId="22" xfId="1" applyNumberFormat="1" applyFont="1" applyBorder="1"/>
    <xf numFmtId="2" fontId="2" fillId="0" borderId="22" xfId="18" applyNumberFormat="1" applyBorder="1"/>
    <xf numFmtId="0" fontId="2" fillId="0" borderId="23" xfId="18" applyBorder="1"/>
    <xf numFmtId="0" fontId="2" fillId="0" borderId="43" xfId="18" applyBorder="1"/>
    <xf numFmtId="10" fontId="2" fillId="0" borderId="45" xfId="1" applyNumberFormat="1" applyFont="1" applyBorder="1"/>
    <xf numFmtId="0" fontId="2" fillId="0" borderId="45" xfId="18" applyBorder="1"/>
    <xf numFmtId="0" fontId="2" fillId="0" borderId="46" xfId="18" applyBorder="1"/>
    <xf numFmtId="0" fontId="2" fillId="0" borderId="4" xfId="18" applyBorder="1"/>
    <xf numFmtId="10" fontId="2" fillId="0" borderId="5" xfId="1" applyNumberFormat="1" applyFont="1" applyBorder="1"/>
    <xf numFmtId="2" fontId="2" fillId="0" borderId="5" xfId="18" applyNumberFormat="1" applyBorder="1"/>
    <xf numFmtId="0" fontId="2" fillId="0" borderId="6" xfId="18" applyBorder="1"/>
    <xf numFmtId="0" fontId="2" fillId="0" borderId="1" xfId="18" applyBorder="1"/>
    <xf numFmtId="0" fontId="9" fillId="4" borderId="48" xfId="18" applyFont="1" applyFill="1" applyBorder="1" applyAlignment="1">
      <alignment horizontal="center" vertical="center"/>
    </xf>
    <xf numFmtId="10" fontId="2" fillId="0" borderId="49" xfId="1" applyNumberFormat="1" applyFont="1" applyBorder="1" applyAlignment="1">
      <alignment horizontal="center" vertical="center"/>
    </xf>
    <xf numFmtId="10" fontId="2" fillId="0" borderId="0" xfId="18" applyNumberFormat="1"/>
    <xf numFmtId="0" fontId="2" fillId="0" borderId="35" xfId="18" applyBorder="1"/>
    <xf numFmtId="0" fontId="9" fillId="4" borderId="50" xfId="18" applyFont="1" applyFill="1" applyBorder="1" applyAlignment="1">
      <alignment horizontal="center" vertical="center"/>
    </xf>
    <xf numFmtId="0" fontId="9" fillId="4" borderId="22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1" fillId="4" borderId="23" xfId="18" applyFont="1" applyFill="1" applyBorder="1" applyAlignment="1">
      <alignment horizontal="center" vertical="center"/>
    </xf>
    <xf numFmtId="0" fontId="2" fillId="0" borderId="26" xfId="18" applyBorder="1" applyAlignment="1">
      <alignment horizontal="center" vertical="center"/>
    </xf>
    <xf numFmtId="0" fontId="2" fillId="0" borderId="27" xfId="18" applyBorder="1" applyAlignment="1">
      <alignment horizontal="center" vertical="center"/>
    </xf>
    <xf numFmtId="0" fontId="2" fillId="0" borderId="28" xfId="18" applyBorder="1" applyAlignment="1">
      <alignment horizontal="center" vertical="center"/>
    </xf>
    <xf numFmtId="10" fontId="2" fillId="0" borderId="29" xfId="1" applyNumberFormat="1" applyFont="1" applyBorder="1" applyAlignment="1">
      <alignment horizontal="center" vertical="center"/>
    </xf>
    <xf numFmtId="10" fontId="2" fillId="0" borderId="16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0" fontId="9" fillId="4" borderId="34" xfId="18" applyFont="1" applyFill="1" applyBorder="1" applyAlignment="1">
      <alignment horizontal="center" vertical="center"/>
    </xf>
    <xf numFmtId="10" fontId="2" fillId="0" borderId="48" xfId="1" applyNumberFormat="1" applyFont="1" applyBorder="1" applyAlignment="1">
      <alignment horizontal="center" vertical="center"/>
    </xf>
    <xf numFmtId="10" fontId="2" fillId="0" borderId="51" xfId="1" applyNumberFormat="1" applyFont="1" applyBorder="1" applyAlignment="1">
      <alignment horizontal="center" vertical="center"/>
    </xf>
    <xf numFmtId="0" fontId="2" fillId="0" borderId="4" xfId="18" applyBorder="1" applyAlignment="1">
      <alignment horizontal="center" vertical="center"/>
    </xf>
    <xf numFmtId="10" fontId="13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3" xfId="0" applyBorder="1"/>
    <xf numFmtId="0" fontId="0" fillId="0" borderId="10" xfId="0" applyBorder="1"/>
    <xf numFmtId="0" fontId="0" fillId="0" borderId="11" xfId="0" applyBorder="1"/>
    <xf numFmtId="0" fontId="0" fillId="0" borderId="52" xfId="0" applyBorder="1"/>
    <xf numFmtId="0" fontId="0" fillId="0" borderId="25" xfId="0" applyBorder="1"/>
    <xf numFmtId="0" fontId="0" fillId="0" borderId="34" xfId="0" applyBorder="1"/>
    <xf numFmtId="0" fontId="0" fillId="0" borderId="55" xfId="0" applyBorder="1"/>
    <xf numFmtId="0" fontId="0" fillId="0" borderId="31" xfId="0" applyBorder="1"/>
    <xf numFmtId="0" fontId="0" fillId="0" borderId="56" xfId="0" applyBorder="1"/>
    <xf numFmtId="166" fontId="0" fillId="0" borderId="14" xfId="20" applyNumberFormat="1" applyFont="1" applyBorder="1"/>
    <xf numFmtId="166" fontId="0" fillId="0" borderId="17" xfId="20" applyNumberFormat="1" applyFont="1" applyBorder="1"/>
    <xf numFmtId="0" fontId="10" fillId="0" borderId="57" xfId="18" applyFont="1" applyBorder="1"/>
    <xf numFmtId="0" fontId="0" fillId="0" borderId="53" xfId="0" applyBorder="1"/>
    <xf numFmtId="166" fontId="0" fillId="0" borderId="28" xfId="20" applyNumberFormat="1" applyFont="1" applyBorder="1"/>
    <xf numFmtId="166" fontId="0" fillId="0" borderId="19" xfId="20" applyNumberFormat="1" applyFont="1" applyBorder="1"/>
    <xf numFmtId="166" fontId="0" fillId="0" borderId="29" xfId="20" applyNumberFormat="1" applyFont="1" applyBorder="1"/>
    <xf numFmtId="166" fontId="0" fillId="0" borderId="26" xfId="20" applyNumberFormat="1" applyFont="1" applyBorder="1"/>
    <xf numFmtId="0" fontId="0" fillId="0" borderId="21" xfId="0" applyBorder="1"/>
    <xf numFmtId="0" fontId="0" fillId="0" borderId="61" xfId="0" applyBorder="1"/>
    <xf numFmtId="0" fontId="0" fillId="0" borderId="36" xfId="0" applyBorder="1"/>
    <xf numFmtId="0" fontId="0" fillId="0" borderId="51" xfId="0" applyBorder="1"/>
    <xf numFmtId="0" fontId="0" fillId="0" borderId="37" xfId="0" applyBorder="1"/>
    <xf numFmtId="0" fontId="0" fillId="0" borderId="2" xfId="0" applyBorder="1"/>
    <xf numFmtId="0" fontId="0" fillId="0" borderId="4" xfId="0" applyBorder="1" applyAlignment="1"/>
    <xf numFmtId="0" fontId="0" fillId="0" borderId="39" xfId="0" applyBorder="1" applyAlignment="1"/>
    <xf numFmtId="0" fontId="0" fillId="0" borderId="41" xfId="0" applyBorder="1"/>
    <xf numFmtId="0" fontId="0" fillId="0" borderId="62" xfId="0" applyBorder="1"/>
    <xf numFmtId="0" fontId="10" fillId="0" borderId="26" xfId="18" applyFont="1" applyFill="1" applyBorder="1"/>
    <xf numFmtId="0" fontId="10" fillId="0" borderId="27" xfId="18" applyFont="1" applyFill="1" applyBorder="1"/>
    <xf numFmtId="0" fontId="10" fillId="0" borderId="28" xfId="18" applyFont="1" applyFill="1" applyBorder="1"/>
    <xf numFmtId="0" fontId="2" fillId="0" borderId="20" xfId="18" applyBorder="1"/>
    <xf numFmtId="10" fontId="0" fillId="0" borderId="3" xfId="1" applyNumberFormat="1" applyFont="1" applyBorder="1"/>
    <xf numFmtId="2" fontId="2" fillId="0" borderId="3" xfId="18" applyNumberFormat="1" applyBorder="1"/>
    <xf numFmtId="0" fontId="2" fillId="0" borderId="13" xfId="18" applyBorder="1"/>
    <xf numFmtId="0" fontId="2" fillId="0" borderId="34" xfId="18" applyBorder="1" applyAlignment="1">
      <alignment horizontal="center"/>
    </xf>
    <xf numFmtId="0" fontId="2" fillId="0" borderId="18" xfId="18" applyBorder="1" applyAlignment="1">
      <alignment horizontal="center"/>
    </xf>
    <xf numFmtId="0" fontId="10" fillId="0" borderId="29" xfId="18" applyFont="1" applyFill="1" applyBorder="1"/>
    <xf numFmtId="0" fontId="10" fillId="0" borderId="16" xfId="18" applyFont="1" applyFill="1" applyBorder="1"/>
    <xf numFmtId="0" fontId="10" fillId="0" borderId="17" xfId="18" applyFont="1" applyFill="1" applyBorder="1"/>
    <xf numFmtId="0" fontId="0" fillId="0" borderId="64" xfId="0" applyBorder="1"/>
    <xf numFmtId="167" fontId="2" fillId="0" borderId="5" xfId="20" applyNumberFormat="1" applyFont="1" applyBorder="1"/>
    <xf numFmtId="0" fontId="2" fillId="0" borderId="5" xfId="18" applyBorder="1"/>
    <xf numFmtId="0" fontId="2" fillId="0" borderId="47" xfId="18" applyBorder="1"/>
    <xf numFmtId="10" fontId="0" fillId="0" borderId="22" xfId="1" applyNumberFormat="1" applyFont="1" applyBorder="1"/>
    <xf numFmtId="0" fontId="12" fillId="0" borderId="0" xfId="0" applyFont="1" applyBorder="1" applyAlignment="1"/>
    <xf numFmtId="0" fontId="0" fillId="0" borderId="0" xfId="0" applyBorder="1"/>
    <xf numFmtId="0" fontId="0" fillId="0" borderId="50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2" fillId="0" borderId="32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7" xfId="18" applyBorder="1" applyAlignment="1">
      <alignment horizontal="center"/>
    </xf>
    <xf numFmtId="0" fontId="2" fillId="0" borderId="44" xfId="18" applyBorder="1" applyAlignment="1">
      <alignment horizontal="center"/>
    </xf>
    <xf numFmtId="0" fontId="9" fillId="4" borderId="26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0" fillId="0" borderId="38" xfId="0" applyBorder="1"/>
    <xf numFmtId="0" fontId="9" fillId="4" borderId="26" xfId="18" applyFont="1" applyFill="1" applyBorder="1" applyAlignment="1">
      <alignment horizontal="left" vertical="center"/>
    </xf>
    <xf numFmtId="0" fontId="10" fillId="0" borderId="28" xfId="18" applyFont="1" applyBorder="1"/>
    <xf numFmtId="0" fontId="10" fillId="0" borderId="17" xfId="18" applyFont="1" applyBorder="1"/>
    <xf numFmtId="0" fontId="0" fillId="0" borderId="39" xfId="0" applyBorder="1"/>
    <xf numFmtId="0" fontId="0" fillId="0" borderId="40" xfId="0" applyBorder="1"/>
    <xf numFmtId="0" fontId="0" fillId="0" borderId="1" xfId="0" applyFont="1" applyBorder="1"/>
    <xf numFmtId="0" fontId="0" fillId="0" borderId="19" xfId="0" applyFont="1" applyBorder="1"/>
    <xf numFmtId="0" fontId="0" fillId="0" borderId="14" xfId="0" applyFont="1" applyBorder="1"/>
    <xf numFmtId="0" fontId="0" fillId="0" borderId="29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53" xfId="0" applyFont="1" applyBorder="1"/>
    <xf numFmtId="0" fontId="0" fillId="0" borderId="31" xfId="0" applyFont="1" applyBorder="1"/>
    <xf numFmtId="0" fontId="0" fillId="0" borderId="5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50" xfId="0" applyFont="1" applyBorder="1"/>
    <xf numFmtId="0" fontId="0" fillId="0" borderId="48" xfId="0" applyFont="1" applyBorder="1"/>
    <xf numFmtId="0" fontId="0" fillId="0" borderId="49" xfId="0" applyFont="1" applyBorder="1"/>
    <xf numFmtId="0" fontId="0" fillId="0" borderId="51" xfId="0" applyFont="1" applyBorder="1"/>
    <xf numFmtId="0" fontId="0" fillId="0" borderId="65" xfId="0" applyBorder="1"/>
    <xf numFmtId="0" fontId="0" fillId="0" borderId="25" xfId="0" applyFill="1" applyBorder="1"/>
    <xf numFmtId="0" fontId="0" fillId="0" borderId="66" xfId="0" applyFill="1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16" xfId="0" applyFill="1" applyBorder="1"/>
    <xf numFmtId="0" fontId="0" fillId="8" borderId="17" xfId="0" applyFill="1" applyBorder="1"/>
    <xf numFmtId="0" fontId="2" fillId="0" borderId="34" xfId="18" applyBorder="1" applyAlignment="1"/>
    <xf numFmtId="0" fontId="2" fillId="0" borderId="35" xfId="18" applyBorder="1" applyAlignment="1"/>
    <xf numFmtId="0" fontId="9" fillId="4" borderId="26" xfId="18" applyFont="1" applyFill="1" applyBorder="1" applyAlignment="1">
      <alignment horizontal="left" vertical="center"/>
    </xf>
    <xf numFmtId="0" fontId="0" fillId="0" borderId="61" xfId="0" applyFill="1" applyBorder="1"/>
    <xf numFmtId="0" fontId="0" fillId="8" borderId="36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8" xfId="0" applyFill="1" applyBorder="1" applyAlignment="1" applyProtection="1">
      <alignment horizontal="left"/>
      <protection locked="0"/>
    </xf>
    <xf numFmtId="0" fontId="0" fillId="7" borderId="33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0" fontId="0" fillId="7" borderId="12" xfId="0" applyFill="1" applyBorder="1" applyAlignment="1" applyProtection="1">
      <alignment horizontal="left"/>
      <protection locked="0"/>
    </xf>
    <xf numFmtId="10" fontId="2" fillId="0" borderId="0" xfId="1" applyNumberFormat="1" applyFont="1"/>
    <xf numFmtId="0" fontId="7" fillId="0" borderId="0" xfId="0" applyFont="1" applyBorder="1" applyAlignment="1"/>
    <xf numFmtId="10" fontId="0" fillId="0" borderId="1" xfId="1" applyNumberFormat="1" applyFont="1" applyBorder="1"/>
    <xf numFmtId="10" fontId="7" fillId="0" borderId="0" xfId="0" applyNumberFormat="1" applyFont="1" applyBorder="1" applyAlignment="1"/>
    <xf numFmtId="0" fontId="9" fillId="4" borderId="26" xfId="18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center"/>
    </xf>
    <xf numFmtId="9" fontId="7" fillId="0" borderId="0" xfId="1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2" fillId="0" borderId="0" xfId="18" applyBorder="1"/>
    <xf numFmtId="10" fontId="0" fillId="0" borderId="0" xfId="1" applyNumberFormat="1" applyFont="1" applyBorder="1"/>
    <xf numFmtId="0" fontId="0" fillId="8" borderId="27" xfId="0" applyFill="1" applyBorder="1"/>
    <xf numFmtId="0" fontId="7" fillId="0" borderId="59" xfId="0" applyFont="1" applyBorder="1" applyAlignment="1">
      <alignment horizontal="center"/>
    </xf>
    <xf numFmtId="0" fontId="0" fillId="0" borderId="49" xfId="0" applyBorder="1"/>
    <xf numFmtId="0" fontId="7" fillId="0" borderId="50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0" fillId="0" borderId="69" xfId="0" applyBorder="1"/>
    <xf numFmtId="0" fontId="2" fillId="0" borderId="0" xfId="18" applyFont="1" applyFill="1"/>
    <xf numFmtId="0" fontId="0" fillId="0" borderId="0" xfId="0" applyFont="1"/>
    <xf numFmtId="0" fontId="10" fillId="0" borderId="0" xfId="18" applyFont="1" applyFill="1"/>
    <xf numFmtId="0" fontId="9" fillId="4" borderId="26" xfId="18" applyFont="1" applyFill="1" applyBorder="1" applyAlignment="1">
      <alignment horizontal="left" vertical="center"/>
    </xf>
    <xf numFmtId="0" fontId="9" fillId="4" borderId="26" xfId="18" applyFont="1" applyFill="1" applyBorder="1" applyAlignment="1">
      <alignment horizontal="left" vertical="center"/>
    </xf>
    <xf numFmtId="0" fontId="0" fillId="0" borderId="9" xfId="0" applyBorder="1"/>
    <xf numFmtId="0" fontId="0" fillId="0" borderId="12" xfId="0" applyBorder="1"/>
    <xf numFmtId="0" fontId="0" fillId="0" borderId="60" xfId="0" applyBorder="1"/>
    <xf numFmtId="0" fontId="9" fillId="4" borderId="64" xfId="18" applyFont="1" applyFill="1" applyBorder="1" applyAlignment="1">
      <alignment horizontal="left" vertical="center"/>
    </xf>
    <xf numFmtId="0" fontId="9" fillId="4" borderId="67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1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0" fillId="0" borderId="19" xfId="0" applyNumberFormat="1" applyBorder="1"/>
    <xf numFmtId="0" fontId="0" fillId="0" borderId="29" xfId="0" applyNumberFormat="1" applyBorder="1"/>
    <xf numFmtId="0" fontId="0" fillId="0" borderId="16" xfId="0" applyNumberFormat="1" applyBorder="1"/>
    <xf numFmtId="0" fontId="0" fillId="0" borderId="39" xfId="0" applyNumberFormat="1" applyBorder="1"/>
    <xf numFmtId="0" fontId="0" fillId="0" borderId="40" xfId="0" applyNumberFormat="1" applyBorder="1"/>
    <xf numFmtId="0" fontId="0" fillId="0" borderId="37" xfId="0" applyNumberFormat="1" applyBorder="1"/>
    <xf numFmtId="0" fontId="0" fillId="0" borderId="53" xfId="0" applyNumberFormat="1" applyBorder="1"/>
    <xf numFmtId="0" fontId="0" fillId="0" borderId="31" xfId="0" applyNumberFormat="1" applyBorder="1"/>
    <xf numFmtId="0" fontId="0" fillId="0" borderId="56" xfId="0" applyNumberFormat="1" applyBorder="1"/>
    <xf numFmtId="0" fontId="0" fillId="0" borderId="57" xfId="0" applyBorder="1"/>
    <xf numFmtId="0" fontId="0" fillId="0" borderId="32" xfId="0" applyBorder="1"/>
    <xf numFmtId="0" fontId="0" fillId="0" borderId="24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15" xfId="0" applyBorder="1"/>
    <xf numFmtId="0" fontId="0" fillId="0" borderId="58" xfId="0" applyBorder="1"/>
    <xf numFmtId="0" fontId="7" fillId="0" borderId="33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42" xfId="0" applyBorder="1"/>
    <xf numFmtId="0" fontId="0" fillId="7" borderId="31" xfId="0" applyNumberFormat="1" applyFill="1" applyBorder="1"/>
    <xf numFmtId="0" fontId="0" fillId="7" borderId="19" xfId="0" applyNumberFormat="1" applyFill="1" applyBorder="1"/>
    <xf numFmtId="0" fontId="0" fillId="7" borderId="24" xfId="0" applyFill="1" applyBorder="1"/>
    <xf numFmtId="0" fontId="0" fillId="7" borderId="11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14" xfId="0" applyFill="1" applyBorder="1"/>
    <xf numFmtId="0" fontId="0" fillId="7" borderId="0" xfId="0" applyFill="1"/>
    <xf numFmtId="0" fontId="0" fillId="7" borderId="19" xfId="0" applyFill="1" applyBorder="1"/>
    <xf numFmtId="0" fontId="0" fillId="0" borderId="31" xfId="0" applyNumberFormat="1" applyFill="1" applyBorder="1"/>
    <xf numFmtId="0" fontId="0" fillId="0" borderId="19" xfId="0" applyNumberFormat="1" applyFill="1" applyBorder="1"/>
    <xf numFmtId="0" fontId="0" fillId="0" borderId="24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0" xfId="0" applyFill="1"/>
    <xf numFmtId="0" fontId="0" fillId="0" borderId="19" xfId="0" applyFill="1" applyBorder="1"/>
    <xf numFmtId="0" fontId="7" fillId="0" borderId="10" xfId="0" applyFont="1" applyBorder="1"/>
    <xf numFmtId="0" fontId="0" fillId="7" borderId="0" xfId="0" applyFill="1" applyAlignment="1" applyProtection="1">
      <alignment horizontal="left"/>
      <protection locked="0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9" fillId="4" borderId="31" xfId="18" applyFont="1" applyFill="1" applyBorder="1" applyAlignment="1">
      <alignment horizontal="left" vertical="center"/>
    </xf>
    <xf numFmtId="0" fontId="9" fillId="4" borderId="9" xfId="18" applyFont="1" applyFill="1" applyBorder="1" applyAlignment="1">
      <alignment horizontal="left" vertical="center"/>
    </xf>
    <xf numFmtId="0" fontId="10" fillId="0" borderId="14" xfId="18" applyFont="1" applyBorder="1"/>
    <xf numFmtId="0" fontId="2" fillId="0" borderId="23" xfId="18" applyBorder="1" applyAlignment="1">
      <alignment horizontal="center" vertical="center"/>
    </xf>
    <xf numFmtId="0" fontId="9" fillId="4" borderId="4" xfId="18" applyFont="1" applyFill="1" applyBorder="1" applyAlignment="1">
      <alignment horizontal="center" vertical="center"/>
    </xf>
    <xf numFmtId="0" fontId="9" fillId="4" borderId="3" xfId="18" applyFont="1" applyFill="1" applyBorder="1" applyAlignment="1">
      <alignment horizontal="center" vertical="center"/>
    </xf>
    <xf numFmtId="0" fontId="0" fillId="7" borderId="1" xfId="0" applyFill="1" applyBorder="1" applyProtection="1">
      <protection locked="0"/>
    </xf>
    <xf numFmtId="0" fontId="0" fillId="0" borderId="30" xfId="0" applyFill="1" applyBorder="1"/>
    <xf numFmtId="0" fontId="0" fillId="0" borderId="48" xfId="0" applyNumberFormat="1" applyFill="1" applyBorder="1"/>
    <xf numFmtId="0" fontId="0" fillId="0" borderId="63" xfId="0" applyBorder="1"/>
    <xf numFmtId="0" fontId="16" fillId="7" borderId="34" xfId="0" applyFont="1" applyFill="1" applyBorder="1" applyAlignment="1" applyProtection="1">
      <alignment horizontal="center"/>
      <protection locked="0"/>
    </xf>
    <xf numFmtId="0" fontId="16" fillId="7" borderId="18" xfId="0" applyFont="1" applyFill="1" applyBorder="1" applyAlignment="1" applyProtection="1">
      <alignment horizontal="center"/>
      <protection locked="0"/>
    </xf>
    <xf numFmtId="0" fontId="16" fillId="7" borderId="35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5" fillId="5" borderId="3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7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9" fontId="7" fillId="0" borderId="34" xfId="1" applyFont="1" applyBorder="1" applyAlignment="1">
      <alignment horizontal="center"/>
    </xf>
    <xf numFmtId="9" fontId="7" fillId="0" borderId="35" xfId="1" applyFont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6" fillId="0" borderId="34" xfId="18" applyFont="1" applyBorder="1" applyAlignment="1">
      <alignment horizontal="center"/>
    </xf>
    <xf numFmtId="0" fontId="16" fillId="0" borderId="18" xfId="18" applyFont="1" applyBorder="1" applyAlignment="1">
      <alignment horizontal="center"/>
    </xf>
    <xf numFmtId="0" fontId="16" fillId="0" borderId="35" xfId="18" applyFont="1" applyBorder="1" applyAlignment="1">
      <alignment horizontal="center"/>
    </xf>
    <xf numFmtId="0" fontId="12" fillId="0" borderId="34" xfId="18" applyFont="1" applyBorder="1" applyAlignment="1">
      <alignment horizontal="center"/>
    </xf>
    <xf numFmtId="0" fontId="12" fillId="0" borderId="18" xfId="18" applyFont="1" applyBorder="1" applyAlignment="1">
      <alignment horizontal="center"/>
    </xf>
    <xf numFmtId="0" fontId="12" fillId="0" borderId="35" xfId="18" applyFont="1" applyBorder="1" applyAlignment="1">
      <alignment horizontal="center"/>
    </xf>
    <xf numFmtId="0" fontId="9" fillId="4" borderId="24" xfId="18" applyFont="1" applyFill="1" applyBorder="1" applyAlignment="1">
      <alignment horizontal="left" vertical="center"/>
    </xf>
    <xf numFmtId="0" fontId="9" fillId="4" borderId="25" xfId="18" applyFont="1" applyFill="1" applyBorder="1" applyAlignment="1">
      <alignment horizontal="left" vertical="center"/>
    </xf>
    <xf numFmtId="0" fontId="10" fillId="0" borderId="33" xfId="18" applyFont="1" applyBorder="1" applyAlignment="1">
      <alignment horizontal="center" vertical="center"/>
    </xf>
    <xf numFmtId="0" fontId="10" fillId="0" borderId="11" xfId="18" applyFont="1" applyBorder="1" applyAlignment="1">
      <alignment horizontal="center" vertical="center"/>
    </xf>
    <xf numFmtId="0" fontId="10" fillId="0" borderId="12" xfId="18" applyFont="1" applyBorder="1" applyAlignment="1">
      <alignment horizontal="center" vertical="center"/>
    </xf>
    <xf numFmtId="0" fontId="9" fillId="4" borderId="26" xfId="18" applyFont="1" applyFill="1" applyBorder="1" applyAlignment="1">
      <alignment horizontal="left" vertical="center"/>
    </xf>
    <xf numFmtId="0" fontId="9" fillId="4" borderId="27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9" fillId="4" borderId="1" xfId="18" applyFont="1" applyFill="1" applyBorder="1" applyAlignment="1">
      <alignment horizontal="left" vertical="center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2" fillId="0" borderId="37" xfId="18" applyBorder="1" applyAlignment="1">
      <alignment horizontal="center"/>
    </xf>
    <xf numFmtId="0" fontId="2" fillId="0" borderId="38" xfId="18" applyBorder="1" applyAlignment="1">
      <alignment horizontal="center"/>
    </xf>
    <xf numFmtId="0" fontId="2" fillId="0" borderId="26" xfId="18" applyBorder="1" applyAlignment="1">
      <alignment horizontal="left"/>
    </xf>
    <xf numFmtId="0" fontId="2" fillId="0" borderId="32" xfId="18" applyBorder="1" applyAlignment="1">
      <alignment horizontal="left"/>
    </xf>
    <xf numFmtId="0" fontId="2" fillId="0" borderId="36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" xfId="18" applyBorder="1" applyAlignment="1">
      <alignment horizontal="center"/>
    </xf>
    <xf numFmtId="0" fontId="2" fillId="0" borderId="47" xfId="18" applyBorder="1" applyAlignment="1">
      <alignment horizontal="center"/>
    </xf>
    <xf numFmtId="0" fontId="2" fillId="0" borderId="43" xfId="18" applyBorder="1" applyAlignment="1">
      <alignment horizontal="center"/>
    </xf>
    <xf numFmtId="0" fontId="2" fillId="0" borderId="44" xfId="18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2" fillId="0" borderId="20" xfId="18" applyBorder="1" applyAlignment="1">
      <alignment horizontal="left"/>
    </xf>
    <xf numFmtId="0" fontId="2" fillId="0" borderId="63" xfId="18" applyBorder="1" applyAlignment="1">
      <alignment horizontal="left"/>
    </xf>
    <xf numFmtId="0" fontId="7" fillId="3" borderId="3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2" fillId="0" borderId="60" xfId="0" applyFont="1" applyBorder="1" applyAlignment="1">
      <alignment horizontal="center"/>
    </xf>
    <xf numFmtId="0" fontId="10" fillId="0" borderId="34" xfId="18" applyFont="1" applyBorder="1" applyAlignment="1">
      <alignment horizontal="center"/>
    </xf>
    <xf numFmtId="0" fontId="10" fillId="0" borderId="18" xfId="18" applyFont="1" applyBorder="1" applyAlignment="1">
      <alignment horizontal="center"/>
    </xf>
    <xf numFmtId="0" fontId="10" fillId="0" borderId="35" xfId="18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0" xfId="0" applyNumberFormat="1" applyFill="1"/>
    <xf numFmtId="0" fontId="0" fillId="0" borderId="0" xfId="0" applyAlignment="1">
      <alignment horizontal="center" vertical="center"/>
    </xf>
    <xf numFmtId="0" fontId="0" fillId="7" borderId="31" xfId="0" applyFill="1" applyBorder="1"/>
  </cellXfs>
  <cellStyles count="25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Percent" xfId="1" builtinId="5"/>
    <cellStyle name="Percent 2" xfId="19" xr:uid="{00000000-0005-0000-0000-000018000000}"/>
  </cellStyles>
  <dxfs count="1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Simulation!$H$6:$H$1000</c:f>
              <c:numCache>
                <c:formatCode>General</c:formatCode>
                <c:ptCount val="995"/>
                <c:pt idx="0">
                  <c:v>10000</c:v>
                </c:pt>
                <c:pt idx="1">
                  <c:v>9900</c:v>
                </c:pt>
                <c:pt idx="2">
                  <c:v>9700</c:v>
                </c:pt>
                <c:pt idx="3">
                  <c:v>9400</c:v>
                </c:pt>
                <c:pt idx="4">
                  <c:v>8900</c:v>
                </c:pt>
                <c:pt idx="5">
                  <c:v>8100</c:v>
                </c:pt>
                <c:pt idx="6">
                  <c:v>6800</c:v>
                </c:pt>
                <c:pt idx="7">
                  <c:v>9950.7802873764595</c:v>
                </c:pt>
                <c:pt idx="8">
                  <c:v>9150.7802873764595</c:v>
                </c:pt>
                <c:pt idx="9">
                  <c:v>6250.7802873764595</c:v>
                </c:pt>
                <c:pt idx="10">
                  <c:v>11802.155079420696</c:v>
                </c:pt>
                <c:pt idx="11">
                  <c:v>11002.155079420696</c:v>
                </c:pt>
                <c:pt idx="12">
                  <c:v>6502.155079420696</c:v>
                </c:pt>
                <c:pt idx="13">
                  <c:v>14454.124376132713</c:v>
                </c:pt>
                <c:pt idx="14">
                  <c:v>13654.124376132713</c:v>
                </c:pt>
                <c:pt idx="15">
                  <c:v>7554.1243761327132</c:v>
                </c:pt>
                <c:pt idx="16">
                  <c:v>17906.688177512508</c:v>
                </c:pt>
                <c:pt idx="17">
                  <c:v>17106.688177512508</c:v>
                </c:pt>
                <c:pt idx="18">
                  <c:v>28659.549231226192</c:v>
                </c:pt>
                <c:pt idx="19">
                  <c:v>21759.549231226192</c:v>
                </c:pt>
                <c:pt idx="20">
                  <c:v>7159.5492312261922</c:v>
                </c:pt>
                <c:pt idx="21">
                  <c:v>-14340.450768773808</c:v>
                </c:pt>
                <c:pt idx="22">
                  <c:v>-50440.450768773808</c:v>
                </c:pt>
                <c:pt idx="23">
                  <c:v>35980.951399266211</c:v>
                </c:pt>
                <c:pt idx="24">
                  <c:v>68238.940055739484</c:v>
                </c:pt>
                <c:pt idx="25">
                  <c:v>104338.94005573948</c:v>
                </c:pt>
                <c:pt idx="26">
                  <c:v>82433.515200646012</c:v>
                </c:pt>
                <c:pt idx="27">
                  <c:v>60933.515200646012</c:v>
                </c:pt>
                <c:pt idx="28">
                  <c:v>54033.515200646012</c:v>
                </c:pt>
                <c:pt idx="29">
                  <c:v>25633.515200646012</c:v>
                </c:pt>
                <c:pt idx="30">
                  <c:v>-9666.4847993539879</c:v>
                </c:pt>
                <c:pt idx="31">
                  <c:v>85907.183917731934</c:v>
                </c:pt>
                <c:pt idx="32">
                  <c:v>128517.73637558499</c:v>
                </c:pt>
                <c:pt idx="33">
                  <c:v>163817.73637558499</c:v>
                </c:pt>
                <c:pt idx="34">
                  <c:v>170717.73637558499</c:v>
                </c:pt>
                <c:pt idx="35">
                  <c:v>212917.73637558499</c:v>
                </c:pt>
                <c:pt idx="36">
                  <c:v>262017.73637558499</c:v>
                </c:pt>
                <c:pt idx="37">
                  <c:v>353317.73637558497</c:v>
                </c:pt>
                <c:pt idx="38">
                  <c:v>142665.56859098742</c:v>
                </c:pt>
                <c:pt idx="39">
                  <c:v>191765.56859098742</c:v>
                </c:pt>
                <c:pt idx="40">
                  <c:v>381265.56859098742</c:v>
                </c:pt>
                <c:pt idx="41">
                  <c:v>23276.913082404935</c:v>
                </c:pt>
                <c:pt idx="42">
                  <c:v>72376.913082404935</c:v>
                </c:pt>
                <c:pt idx="43">
                  <c:v>-359279.98628816998</c:v>
                </c:pt>
                <c:pt idx="44">
                  <c:v>-717268.64179675246</c:v>
                </c:pt>
                <c:pt idx="45">
                  <c:v>-766368.64179675246</c:v>
                </c:pt>
                <c:pt idx="46">
                  <c:v>-1050689.0534433424</c:v>
                </c:pt>
                <c:pt idx="47">
                  <c:v>-812089.05344334245</c:v>
                </c:pt>
                <c:pt idx="48">
                  <c:v>-1454398.120598515</c:v>
                </c:pt>
                <c:pt idx="49">
                  <c:v>-1738718.5322451051</c:v>
                </c:pt>
                <c:pt idx="50">
                  <c:v>-1977318.5322451051</c:v>
                </c:pt>
                <c:pt idx="51">
                  <c:v>-2026418.5322451051</c:v>
                </c:pt>
                <c:pt idx="52">
                  <c:v>-1594761.6328745303</c:v>
                </c:pt>
                <c:pt idx="53">
                  <c:v>-1833361.6328745303</c:v>
                </c:pt>
                <c:pt idx="54">
                  <c:v>-2359661.6328745303</c:v>
                </c:pt>
                <c:pt idx="55">
                  <c:v>-1212027.4224867905</c:v>
                </c:pt>
                <c:pt idx="56">
                  <c:v>-854038.76697820798</c:v>
                </c:pt>
                <c:pt idx="57">
                  <c:v>-327738.76697820798</c:v>
                </c:pt>
                <c:pt idx="58">
                  <c:v>-759395.66634878283</c:v>
                </c:pt>
                <c:pt idx="59">
                  <c:v>-997995.66634878283</c:v>
                </c:pt>
                <c:pt idx="60">
                  <c:v>-948895.66634878283</c:v>
                </c:pt>
                <c:pt idx="61">
                  <c:v>-664575.25470219285</c:v>
                </c:pt>
                <c:pt idx="62">
                  <c:v>-903175.25470219285</c:v>
                </c:pt>
                <c:pt idx="63">
                  <c:v>-260866.18754702038</c:v>
                </c:pt>
                <c:pt idx="64">
                  <c:v>-450366.18754702038</c:v>
                </c:pt>
                <c:pt idx="65">
                  <c:v>-1067966.1875470204</c:v>
                </c:pt>
                <c:pt idx="66">
                  <c:v>142983.70290133217</c:v>
                </c:pt>
                <c:pt idx="67">
                  <c:v>-46516.297098667827</c:v>
                </c:pt>
                <c:pt idx="68">
                  <c:v>1448754.0049962746</c:v>
                </c:pt>
                <c:pt idx="69">
                  <c:v>2659703.8954446269</c:v>
                </c:pt>
                <c:pt idx="70">
                  <c:v>2849203.8954446269</c:v>
                </c:pt>
                <c:pt idx="71">
                  <c:v>3775833.3742463896</c:v>
                </c:pt>
                <c:pt idx="72">
                  <c:v>2968733.3742463896</c:v>
                </c:pt>
                <c:pt idx="73">
                  <c:v>5106312.7434965046</c:v>
                </c:pt>
                <c:pt idx="74">
                  <c:v>6032942.2222982673</c:v>
                </c:pt>
                <c:pt idx="75">
                  <c:v>6840042.2222982673</c:v>
                </c:pt>
                <c:pt idx="76">
                  <c:v>6555721.8106516777</c:v>
                </c:pt>
                <c:pt idx="77">
                  <c:v>7482351.2894534403</c:v>
                </c:pt>
                <c:pt idx="78">
                  <c:v>6675251.2894534403</c:v>
                </c:pt>
                <c:pt idx="79">
                  <c:v>5250551.2894534403</c:v>
                </c:pt>
                <c:pt idx="80">
                  <c:v>8599080.5491519086</c:v>
                </c:pt>
                <c:pt idx="81">
                  <c:v>9810030.4396002609</c:v>
                </c:pt>
                <c:pt idx="82">
                  <c:v>7672451.0703501459</c:v>
                </c:pt>
                <c:pt idx="83">
                  <c:v>4323921.8106516786</c:v>
                </c:pt>
                <c:pt idx="84">
                  <c:v>3112971.9202033263</c:v>
                </c:pt>
                <c:pt idx="85">
                  <c:v>5250551.2894534413</c:v>
                </c:pt>
                <c:pt idx="86">
                  <c:v>3018751.2894534413</c:v>
                </c:pt>
                <c:pt idx="87">
                  <c:v>8504859.9184020236</c:v>
                </c:pt>
                <c:pt idx="88">
                  <c:v>7080159.9184020236</c:v>
                </c:pt>
                <c:pt idx="89">
                  <c:v>14703847.916600721</c:v>
                </c:pt>
                <c:pt idx="90">
                  <c:v>11047347.916600721</c:v>
                </c:pt>
                <c:pt idx="91">
                  <c:v>2309647.916600721</c:v>
                </c:pt>
                <c:pt idx="92">
                  <c:v>-10084552.083399279</c:v>
                </c:pt>
                <c:pt idx="93">
                  <c:v>-31216452.083399281</c:v>
                </c:pt>
                <c:pt idx="94">
                  <c:v>-64742552.083399281</c:v>
                </c:pt>
                <c:pt idx="95">
                  <c:v>-119400552.08339928</c:v>
                </c:pt>
                <c:pt idx="96">
                  <c:v>12908364.078521863</c:v>
                </c:pt>
                <c:pt idx="97">
                  <c:v>-20617735.921478137</c:v>
                </c:pt>
                <c:pt idx="98">
                  <c:v>-142327935.92147815</c:v>
                </c:pt>
                <c:pt idx="99">
                  <c:v>90584194.519120991</c:v>
                </c:pt>
                <c:pt idx="100">
                  <c:v>140885801.65845999</c:v>
                </c:pt>
                <c:pt idx="101">
                  <c:v>262596001.65845999</c:v>
                </c:pt>
                <c:pt idx="102">
                  <c:v>350780101.65846002</c:v>
                </c:pt>
                <c:pt idx="103">
                  <c:v>35860662.195278704</c:v>
                </c:pt>
                <c:pt idx="104">
                  <c:v>157570862.1952787</c:v>
                </c:pt>
                <c:pt idx="105">
                  <c:v>489175362.1952787</c:v>
                </c:pt>
                <c:pt idx="106">
                  <c:v>-190965123.8704229</c:v>
                </c:pt>
                <c:pt idx="107">
                  <c:v>-69254923.8704229</c:v>
                </c:pt>
                <c:pt idx="108">
                  <c:v>-932005933.23738456</c:v>
                </c:pt>
                <c:pt idx="109">
                  <c:v>-478691233.23738456</c:v>
                </c:pt>
                <c:pt idx="110">
                  <c:v>-2021582728.670048</c:v>
                </c:pt>
                <c:pt idx="111">
                  <c:v>-1446557828.670048</c:v>
                </c:pt>
                <c:pt idx="112">
                  <c:v>156806671.329952</c:v>
                </c:pt>
                <c:pt idx="113">
                  <c:v>-3111586842.8366346</c:v>
                </c:pt>
                <c:pt idx="114">
                  <c:v>-2536561942.8366346</c:v>
                </c:pt>
                <c:pt idx="115">
                  <c:v>216852357.16336536</c:v>
                </c:pt>
                <c:pt idx="116">
                  <c:v>3545291557.1633654</c:v>
                </c:pt>
                <c:pt idx="117">
                  <c:v>-5579748499.2706938</c:v>
                </c:pt>
                <c:pt idx="118">
                  <c:v>-9710893022.8042431</c:v>
                </c:pt>
                <c:pt idx="119">
                  <c:v>-13039332222.804243</c:v>
                </c:pt>
                <c:pt idx="120">
                  <c:v>-13614357122.804243</c:v>
                </c:pt>
                <c:pt idx="121">
                  <c:v>-7757710580.5367708</c:v>
                </c:pt>
                <c:pt idx="122">
                  <c:v>-11086149780.53677</c:v>
                </c:pt>
                <c:pt idx="123">
                  <c:v>-235607705.36878777</c:v>
                </c:pt>
                <c:pt idx="124">
                  <c:v>-4139071805.3687878</c:v>
                </c:pt>
                <c:pt idx="125">
                  <c:v>-15274439205.368788</c:v>
                </c:pt>
                <c:pt idx="126">
                  <c:v>-30313270705.36879</c:v>
                </c:pt>
                <c:pt idx="127">
                  <c:v>-56487469605.36879</c:v>
                </c:pt>
                <c:pt idx="128">
                  <c:v>5347389331.4725189</c:v>
                </c:pt>
                <c:pt idx="129">
                  <c:v>-9691442168.5274811</c:v>
                </c:pt>
                <c:pt idx="130">
                  <c:v>74707251928.016754</c:v>
                </c:pt>
                <c:pt idx="131">
                  <c:v>33494221528.016754</c:v>
                </c:pt>
                <c:pt idx="132">
                  <c:v>-63970670771.983246</c:v>
                </c:pt>
                <c:pt idx="133">
                  <c:v>144097741198.24359</c:v>
                </c:pt>
                <c:pt idx="134">
                  <c:v>205932600135.0849</c:v>
                </c:pt>
                <c:pt idx="135">
                  <c:v>59699047101.699371</c:v>
                </c:pt>
                <c:pt idx="136">
                  <c:v>-148369364868.52747</c:v>
                </c:pt>
                <c:pt idx="137">
                  <c:v>-107156334468.52747</c:v>
                </c:pt>
                <c:pt idx="138">
                  <c:v>-377059605375.59558</c:v>
                </c:pt>
                <c:pt idx="139">
                  <c:v>-238381682675.59558</c:v>
                </c:pt>
                <c:pt idx="140">
                  <c:v>-716353365552.89062</c:v>
                </c:pt>
                <c:pt idx="141">
                  <c:v>-536462412452.89062</c:v>
                </c:pt>
                <c:pt idx="142">
                  <c:v>-38002583552.890625</c:v>
                </c:pt>
                <c:pt idx="143">
                  <c:v>-1055780808244.3219</c:v>
                </c:pt>
                <c:pt idx="144">
                  <c:v>-1325684079151.3901</c:v>
                </c:pt>
                <c:pt idx="145">
                  <c:v>-577809125367.02698</c:v>
                </c:pt>
                <c:pt idx="146">
                  <c:v>439969099324.4043</c:v>
                </c:pt>
                <c:pt idx="147">
                  <c:v>260078146224.4043</c:v>
                </c:pt>
                <c:pt idx="148">
                  <c:v>-598163588875.5957</c:v>
                </c:pt>
                <c:pt idx="149">
                  <c:v>-1636296277075.5957</c:v>
                </c:pt>
                <c:pt idx="150">
                  <c:v>-3532670700375.5957</c:v>
                </c:pt>
                <c:pt idx="151">
                  <c:v>870180328234.03906</c:v>
                </c:pt>
                <c:pt idx="152">
                  <c:v>2427765094739.6064</c:v>
                </c:pt>
                <c:pt idx="153">
                  <c:v>4324139518039.6064</c:v>
                </c:pt>
                <c:pt idx="154">
                  <c:v>5182381253139.6064</c:v>
                </c:pt>
                <c:pt idx="155">
                  <c:v>1049433495437.04</c:v>
                </c:pt>
                <c:pt idx="156">
                  <c:v>-1795832766667.0269</c:v>
                </c:pt>
                <c:pt idx="157">
                  <c:v>-2654074501767.0269</c:v>
                </c:pt>
                <c:pt idx="158">
                  <c:v>-4211659268272.5947</c:v>
                </c:pt>
                <c:pt idx="159">
                  <c:v>-2315284844972.5947</c:v>
                </c:pt>
                <c:pt idx="160">
                  <c:v>619222266527.40527</c:v>
                </c:pt>
                <c:pt idx="161">
                  <c:v>5450103801327.4053</c:v>
                </c:pt>
                <c:pt idx="162">
                  <c:v>-6200864517995.9307</c:v>
                </c:pt>
                <c:pt idx="163">
                  <c:v>-3266357406495.9307</c:v>
                </c:pt>
                <c:pt idx="164">
                  <c:v>7433538351304.0693</c:v>
                </c:pt>
                <c:pt idx="165">
                  <c:v>21067941220604.07</c:v>
                </c:pt>
                <c:pt idx="166">
                  <c:v>45402239847704.07</c:v>
                </c:pt>
                <c:pt idx="167">
                  <c:v>-11564920253314.117</c:v>
                </c:pt>
                <c:pt idx="168">
                  <c:v>-32021590629856.723</c:v>
                </c:pt>
                <c:pt idx="169">
                  <c:v>-56355889256956.719</c:v>
                </c:pt>
                <c:pt idx="170">
                  <c:v>-40302069909023.75</c:v>
                </c:pt>
                <c:pt idx="171">
                  <c:v>-60758740285566.359</c:v>
                </c:pt>
                <c:pt idx="172">
                  <c:v>-36424441658466.359</c:v>
                </c:pt>
                <c:pt idx="173">
                  <c:v>1544259837933.6406</c:v>
                </c:pt>
                <c:pt idx="174">
                  <c:v>63847259961433.641</c:v>
                </c:pt>
                <c:pt idx="175">
                  <c:v>164118961581333.62</c:v>
                </c:pt>
                <c:pt idx="176">
                  <c:v>326693663324733.62</c:v>
                </c:pt>
                <c:pt idx="177">
                  <c:v>-67673606353784</c:v>
                </c:pt>
                <c:pt idx="178">
                  <c:v>32598095266116</c:v>
                </c:pt>
                <c:pt idx="179">
                  <c:v>395716200249316</c:v>
                </c:pt>
                <c:pt idx="180">
                  <c:v>859106006852416</c:v>
                </c:pt>
                <c:pt idx="181">
                  <c:v>-380962962284155.25</c:v>
                </c:pt>
                <c:pt idx="182">
                  <c:v>-17844857300955.25</c:v>
                </c:pt>
                <c:pt idx="183">
                  <c:v>1171781159268544.8</c:v>
                </c:pt>
                <c:pt idx="184">
                  <c:v>2724525280821245</c:v>
                </c:pt>
                <c:pt idx="185">
                  <c:v>5466895418943445</c:v>
                </c:pt>
                <c:pt idx="186">
                  <c:v>9762009678618344</c:v>
                </c:pt>
                <c:pt idx="187">
                  <c:v>1.6799494076415444E+16</c:v>
                </c:pt>
                <c:pt idx="188">
                  <c:v>2.8132092733887444E+16</c:v>
                </c:pt>
                <c:pt idx="189">
                  <c:v>570142463406396</c:v>
                </c:pt>
                <c:pt idx="190">
                  <c:v>7607626861203496</c:v>
                </c:pt>
                <c:pt idx="191">
                  <c:v>-3.051316489180064E+16</c:v>
                </c:pt>
                <c:pt idx="192">
                  <c:v>-1.214308183653154E+16</c:v>
                </c:pt>
                <c:pt idx="193">
                  <c:v>3.1634568671803756E+16</c:v>
                </c:pt>
                <c:pt idx="194">
                  <c:v>9.378230223540816E+16</c:v>
                </c:pt>
                <c:pt idx="195">
                  <c:v>-6.5145132082043264E+16</c:v>
                </c:pt>
                <c:pt idx="196">
                  <c:v>-2.1367481573707968E+16</c:v>
                </c:pt>
                <c:pt idx="197">
                  <c:v>-2.4597765791464458E+17</c:v>
                </c:pt>
                <c:pt idx="198">
                  <c:v>-1.4005227384270488E+17</c:v>
                </c:pt>
                <c:pt idx="199">
                  <c:v>1.1557614480950981E+17</c:v>
                </c:pt>
                <c:pt idx="200">
                  <c:v>-4.2688890016632954E+17</c:v>
                </c:pt>
                <c:pt idx="201">
                  <c:v>-3.2096351609438982E+17</c:v>
                </c:pt>
                <c:pt idx="202">
                  <c:v>1.4651567070170426E+17</c:v>
                </c:pt>
                <c:pt idx="203">
                  <c:v>-7.1380424290903808E+17</c:v>
                </c:pt>
                <c:pt idx="204">
                  <c:v>-6.0787885883709837E+17</c:v>
                </c:pt>
                <c:pt idx="205">
                  <c:v>-1.627126206765292E+18</c:v>
                </c:pt>
                <c:pt idx="206">
                  <c:v>-2.4874461203760343E+18</c:v>
                </c:pt>
                <c:pt idx="207">
                  <c:v>-2.5933715044479739E+18</c:v>
                </c:pt>
                <c:pt idx="208">
                  <c:v>-3.2947639837412649E+18</c:v>
                </c:pt>
                <c:pt idx="209">
                  <c:v>-2.7213594128732314E+18</c:v>
                </c:pt>
                <c:pt idx="210">
                  <c:v>-1.6804756552091034E+18</c:v>
                </c:pt>
                <c:pt idx="211">
                  <c:v>-6.6187326676941568E+16</c:v>
                </c:pt>
                <c:pt idx="212">
                  <c:v>2.5889847595193477E+18</c:v>
                </c:pt>
                <c:pt idx="213">
                  <c:v>6.8584451742477988E+18</c:v>
                </c:pt>
                <c:pt idx="214">
                  <c:v>-3.5310765311045939E+18</c:v>
                </c:pt>
                <c:pt idx="215">
                  <c:v>-8.7590444490830438E+17</c:v>
                </c:pt>
                <c:pt idx="216">
                  <c:v>8.7039001422127268E+18</c:v>
                </c:pt>
                <c:pt idx="217">
                  <c:v>2.093887681553005E+19</c:v>
                </c:pt>
                <c:pt idx="218">
                  <c:v>4.2753658075968397E+19</c:v>
                </c:pt>
                <c:pt idx="219">
                  <c:v>7.6803416009724068E+19</c:v>
                </c:pt>
                <c:pt idx="220">
                  <c:v>-7.01415011238835E+18</c:v>
                </c:pt>
                <c:pt idx="221">
                  <c:v>1.4800631148049998E+19</c:v>
                </c:pt>
                <c:pt idx="222">
                  <c:v>-1.0174721248302363E+20</c:v>
                </c:pt>
                <c:pt idx="223">
                  <c:v>-4.5882673288829616E+19</c:v>
                </c:pt>
                <c:pt idx="224">
                  <c:v>8.7661186359996776E+19</c:v>
                </c:pt>
                <c:pt idx="225">
                  <c:v>2.7706958520301719E+20</c:v>
                </c:pt>
                <c:pt idx="226">
                  <c:v>-2.0747880042546741E+20</c:v>
                </c:pt>
                <c:pt idx="227">
                  <c:v>-4.0784421017865349E+20</c:v>
                </c:pt>
                <c:pt idx="228">
                  <c:v>-5.9725260902167387E+20</c:v>
                </c:pt>
                <c:pt idx="229">
                  <c:v>-5.1343504289956141E+20</c:v>
                </c:pt>
                <c:pt idx="230">
                  <c:v>-3.7989118325073504E+20</c:v>
                </c:pt>
                <c:pt idx="231">
                  <c:v>-4.964390268818087E+20</c:v>
                </c:pt>
                <c:pt idx="232">
                  <c:v>-4.1262146075969624E+20</c:v>
                </c:pt>
                <c:pt idx="233">
                  <c:v>-2.1225605100651017E+20</c:v>
                </c:pt>
                <c:pt idx="234">
                  <c:v>-2.8993537146114254E+20</c:v>
                </c:pt>
                <c:pt idx="235">
                  <c:v>2.6977881923117154E+19</c:v>
                </c:pt>
                <c:pt idx="236">
                  <c:v>-1.0656597772570924E+20</c:v>
                </c:pt>
                <c:pt idx="237">
                  <c:v>-4.5133301747799445E+20</c:v>
                </c:pt>
                <c:pt idx="238">
                  <c:v>-9.2964391687910602E+20</c:v>
                </c:pt>
                <c:pt idx="239">
                  <c:v>3.0527881914897151E+20</c:v>
                </c:pt>
                <c:pt idx="240">
                  <c:v>-3.9488220603313684E+19</c:v>
                </c:pt>
                <c:pt idx="241">
                  <c:v>-1.2073331995089956E+21</c:v>
                </c:pt>
                <c:pt idx="242">
                  <c:v>1.0621468627939738E+21</c:v>
                </c:pt>
                <c:pt idx="243">
                  <c:v>7.1737982304168863E+20</c:v>
                </c:pt>
                <c:pt idx="244">
                  <c:v>-1.1399992353685638E+21</c:v>
                </c:pt>
                <c:pt idx="245">
                  <c:v>2.1640381532092972E+21</c:v>
                </c:pt>
                <c:pt idx="246">
                  <c:v>1.8192711134570123E+21</c:v>
                </c:pt>
                <c:pt idx="247">
                  <c:v>5.6405871651723181E+21</c:v>
                </c:pt>
                <c:pt idx="248">
                  <c:v>8.9446245537501791E+21</c:v>
                </c:pt>
                <c:pt idx="249">
                  <c:v>8.4273458906127338E+21</c:v>
                </c:pt>
                <c:pt idx="250">
                  <c:v>1.0974259028527556E+22</c:v>
                </c:pt>
                <c:pt idx="251">
                  <c:v>1.3865939206194663E+22</c:v>
                </c:pt>
                <c:pt idx="252">
                  <c:v>1.9304532521776591E+22</c:v>
                </c:pt>
                <c:pt idx="253">
                  <c:v>2.7634806015025624E+22</c:v>
                </c:pt>
                <c:pt idx="254">
                  <c:v>6.976389767036756E+21</c:v>
                </c:pt>
                <c:pt idx="255">
                  <c:v>1.2414983082618684E+22</c:v>
                </c:pt>
                <c:pt idx="256">
                  <c:v>3.1622443207031578E+22</c:v>
                </c:pt>
                <c:pt idx="257">
                  <c:v>5.62684966470264E+22</c:v>
                </c:pt>
                <c:pt idx="258">
                  <c:v>1.0012201021143411E+23</c:v>
                </c:pt>
                <c:pt idx="259">
                  <c:v>1.6862157721583664E+23</c:v>
                </c:pt>
                <c:pt idx="260">
                  <c:v>5.0209843347873333E+19</c:v>
                </c:pt>
                <c:pt idx="261">
                  <c:v>4.3903723407755585E+22</c:v>
                </c:pt>
                <c:pt idx="262">
                  <c:v>2.0011031754097355E+23</c:v>
                </c:pt>
                <c:pt idx="263">
                  <c:v>4.0017042523859919E+23</c:v>
                </c:pt>
                <c:pt idx="264">
                  <c:v>7.5643712706944283E+23</c:v>
                </c:pt>
                <c:pt idx="265">
                  <c:v>-7.8259799026432865E+22</c:v>
                </c:pt>
                <c:pt idx="266">
                  <c:v>1.2180030867119278E+23</c:v>
                </c:pt>
                <c:pt idx="267">
                  <c:v>-1.0130611143885356E+24</c:v>
                </c:pt>
                <c:pt idx="268">
                  <c:v>-4.567343048600663E+23</c:v>
                </c:pt>
                <c:pt idx="269">
                  <c:v>8.5597942189449797E+23</c:v>
                </c:pt>
                <c:pt idx="270">
                  <c:v>2.7250199581775313E+24</c:v>
                </c:pt>
                <c:pt idx="271">
                  <c:v>5.906774221215129E+24</c:v>
                </c:pt>
                <c:pt idx="272">
                  <c:v>-1.6712946784434337E+24</c:v>
                </c:pt>
                <c:pt idx="273">
                  <c:v>1.9774585783959981E+23</c:v>
                </c:pt>
                <c:pt idx="274">
                  <c:v>7.1175811934432652E+24</c:v>
                </c:pt>
                <c:pt idx="275">
                  <c:v>1.5906457065329963E+25</c:v>
                </c:pt>
                <c:pt idx="276">
                  <c:v>-7.6624465597416033E+24</c:v>
                </c:pt>
                <c:pt idx="277">
                  <c:v>-7.4261122413793843E+23</c:v>
                </c:pt>
                <c:pt idx="278">
                  <c:v>2.188593531895609E+25</c:v>
                </c:pt>
                <c:pt idx="279">
                  <c:v>-2.244761665593556E+25</c:v>
                </c:pt>
                <c:pt idx="280">
                  <c:v>-1.5527781320331896E+25</c:v>
                </c:pt>
                <c:pt idx="281">
                  <c:v>2.0940435893969455E+25</c:v>
                </c:pt>
                <c:pt idx="282">
                  <c:v>6.4328488443874474E+25</c:v>
                </c:pt>
                <c:pt idx="283">
                  <c:v>-5.548558803063897E+25</c:v>
                </c:pt>
                <c:pt idx="284">
                  <c:v>-1.1020146418044067E+26</c:v>
                </c:pt>
                <c:pt idx="285">
                  <c:v>-1.5358951673034569E+26</c:v>
                </c:pt>
                <c:pt idx="286">
                  <c:v>-1.6050935206594933E+26</c:v>
                </c:pt>
                <c:pt idx="287">
                  <c:v>-8.5028827566327548E+25</c:v>
                </c:pt>
                <c:pt idx="288">
                  <c:v>-1.2841688011623256E+26</c:v>
                </c:pt>
                <c:pt idx="289">
                  <c:v>-2.2211282055164626E+26</c:v>
                </c:pt>
                <c:pt idx="290">
                  <c:v>-1.6435895402600985E+25</c:v>
                </c:pt>
                <c:pt idx="291">
                  <c:v>-5.9823947952506008E+25</c:v>
                </c:pt>
                <c:pt idx="292">
                  <c:v>-2.4029599348772976E+26</c:v>
                </c:pt>
                <c:pt idx="293">
                  <c:v>-4.6415609157285853E+26</c:v>
                </c:pt>
                <c:pt idx="294">
                  <c:v>1.4249235969936716E+26</c:v>
                </c:pt>
                <c:pt idx="295">
                  <c:v>4.1326748517312412E+26</c:v>
                </c:pt>
                <c:pt idx="296">
                  <c:v>7.7394159374655396E+25</c:v>
                </c:pt>
                <c:pt idx="297">
                  <c:v>-5.2925429189757029E+26</c:v>
                </c:pt>
                <c:pt idx="298">
                  <c:v>-3.4878224636234657E+26</c:v>
                </c:pt>
                <c:pt idx="299">
                  <c:v>-1.2262058231083292E+27</c:v>
                </c:pt>
                <c:pt idx="300">
                  <c:v>-1.8328542743805548E+27</c:v>
                </c:pt>
                <c:pt idx="301">
                  <c:v>-2.0133263199157784E+27</c:v>
                </c:pt>
                <c:pt idx="302">
                  <c:v>-2.3491996457142473E+27</c:v>
                </c:pt>
                <c:pt idx="303">
                  <c:v>-2.9558480969864728E+27</c:v>
                </c:pt>
                <c:pt idx="304">
                  <c:v>-3.2266232224602299E+27</c:v>
                </c:pt>
                <c:pt idx="305">
                  <c:v>-2.8907498966617611E+27</c:v>
                </c:pt>
                <c:pt idx="306">
                  <c:v>-3.2950820402821138E+27</c:v>
                </c:pt>
                <c:pt idx="307">
                  <c:v>-2.3525602632114192E+27</c:v>
                </c:pt>
                <c:pt idx="308">
                  <c:v>-2.0166869374129503E+27</c:v>
                </c:pt>
                <c:pt idx="309">
                  <c:v>-1.6123547937925979E+27</c:v>
                </c:pt>
                <c:pt idx="310">
                  <c:v>-1.4318827482573743E+27</c:v>
                </c:pt>
                <c:pt idx="311">
                  <c:v>-8.4707855910179809E+26</c:v>
                </c:pt>
                <c:pt idx="312">
                  <c:v>-1.9952772613215378E+27</c:v>
                </c:pt>
                <c:pt idx="313">
                  <c:v>-1.8148052157863142E+27</c:v>
                </c:pt>
                <c:pt idx="314">
                  <c:v>-8.690569355602907E+26</c:v>
                </c:pt>
                <c:pt idx="315">
                  <c:v>-2.5588058887275437E+27</c:v>
                </c:pt>
                <c:pt idx="316">
                  <c:v>-2.3783338431923202E+27</c:v>
                </c:pt>
                <c:pt idx="317">
                  <c:v>-1.0716414718958492E+27</c:v>
                </c:pt>
                <c:pt idx="318">
                  <c:v>4.155229449358453E+26</c:v>
                </c:pt>
                <c:pt idx="319">
                  <c:v>3.2093797330640108E+27</c:v>
                </c:pt>
                <c:pt idx="320">
                  <c:v>-3.2137427538065337E+27</c:v>
                </c:pt>
                <c:pt idx="321">
                  <c:v>-1.7265783369748389E+27</c:v>
                </c:pt>
                <c:pt idx="322">
                  <c:v>4.0416072848167162E+27</c:v>
                </c:pt>
                <c:pt idx="323">
                  <c:v>-6.8441136102833625E+27</c:v>
                </c:pt>
                <c:pt idx="324">
                  <c:v>-9.0754128143981294E+27</c:v>
                </c:pt>
                <c:pt idx="325">
                  <c:v>-1.4843598436189683E+28</c:v>
                </c:pt>
                <c:pt idx="326">
                  <c:v>-8.4204759493191389E+27</c:v>
                </c:pt>
                <c:pt idx="327">
                  <c:v>-6.9333115324874441E+27</c:v>
                </c:pt>
                <c:pt idx="328">
                  <c:v>-9.7271683206156095E+27</c:v>
                </c:pt>
                <c:pt idx="329">
                  <c:v>-7.7666442419745999E+27</c:v>
                </c:pt>
                <c:pt idx="330">
                  <c:v>-9.9979434460893678E+27</c:v>
                </c:pt>
                <c:pt idx="331">
                  <c:v>-7.2040866579612023E+27</c:v>
                </c:pt>
                <c:pt idx="332">
                  <c:v>-2.9230654530013421E+27</c:v>
                </c:pt>
                <c:pt idx="333">
                  <c:v>-1.3538011222627665E+28</c:v>
                </c:pt>
                <c:pt idx="334">
                  <c:v>-1.0744154434499501E+28</c:v>
                </c:pt>
                <c:pt idx="335">
                  <c:v>-2.5550923486881599E+28</c:v>
                </c:pt>
                <c:pt idx="336">
                  <c:v>-1.8476045493793573E+28</c:v>
                </c:pt>
                <c:pt idx="337">
                  <c:v>-1.5324327194893568E+27</c:v>
                </c:pt>
                <c:pt idx="338">
                  <c:v>2.2486058047902881E+28</c:v>
                </c:pt>
                <c:pt idx="339">
                  <c:v>6.3448161589599335E+28</c:v>
                </c:pt>
                <c:pt idx="340">
                  <c:v>1.2842875589868803E+29</c:v>
                </c:pt>
                <c:pt idx="341">
                  <c:v>2.3437145374947316E+29</c:v>
                </c:pt>
                <c:pt idx="342">
                  <c:v>-2.2076993674725804E+28</c:v>
                </c:pt>
                <c:pt idx="343">
                  <c:v>-1.195720296800037E+29</c:v>
                </c:pt>
                <c:pt idx="344">
                  <c:v>3.9381381738917335E+28</c:v>
                </c:pt>
                <c:pt idx="345">
                  <c:v>2.958298291631163E+29</c:v>
                </c:pt>
                <c:pt idx="346">
                  <c:v>2.3084923485402761E+29</c:v>
                </c:pt>
                <c:pt idx="347">
                  <c:v>5.8479271828350443E+29</c:v>
                </c:pt>
                <c:pt idx="348">
                  <c:v>8.4124116570770347E+29</c:v>
                </c:pt>
                <c:pt idx="349">
                  <c:v>7.4374612970242561E+29</c:v>
                </c:pt>
                <c:pt idx="350">
                  <c:v>9.7965001617138812E+29</c:v>
                </c:pt>
                <c:pt idx="351">
                  <c:v>5.2821149673663336E+29</c:v>
                </c:pt>
                <c:pt idx="352">
                  <c:v>5.9319209104572202E+29</c:v>
                </c:pt>
                <c:pt idx="353">
                  <c:v>9.590571661328619E+29</c:v>
                </c:pt>
                <c:pt idx="354">
                  <c:v>1.3899028355290906E+30</c:v>
                </c:pt>
                <c:pt idx="355">
                  <c:v>2.1866135800124591E+30</c:v>
                </c:pt>
                <c:pt idx="356">
                  <c:v>3.414169993892056E+30</c:v>
                </c:pt>
                <c:pt idx="357">
                  <c:v>5.4384371522550211E+30</c:v>
                </c:pt>
                <c:pt idx="358">
                  <c:v>5.5949352870837032E+29</c:v>
                </c:pt>
                <c:pt idx="359">
                  <c:v>-1.2822972096222835E+30</c:v>
                </c:pt>
                <c:pt idx="360">
                  <c:v>-3.3065643679852492E+30</c:v>
                </c:pt>
                <c:pt idx="361">
                  <c:v>-4.1032751124686177E+30</c:v>
                </c:pt>
                <c:pt idx="362">
                  <c:v>1.2923991963272232E+29</c:v>
                </c:pt>
                <c:pt idx="363">
                  <c:v>3.1663928048487193E+30</c:v>
                </c:pt>
                <c:pt idx="364">
                  <c:v>3.9631035493320878E+30</c:v>
                </c:pt>
                <c:pt idx="365">
                  <c:v>2.7355471354524906E+30</c:v>
                </c:pt>
                <c:pt idx="366">
                  <c:v>2.3047014660562619E+30</c:v>
                </c:pt>
                <c:pt idx="367">
                  <c:v>4.7929207958322271E+30</c:v>
                </c:pt>
                <c:pt idx="368">
                  <c:v>3.5653643819526299E+30</c:v>
                </c:pt>
                <c:pt idx="369">
                  <c:v>6.7940588479720627E+29</c:v>
                </c:pt>
                <c:pt idx="370">
                  <c:v>-3.4341090262378145E+30</c:v>
                </c:pt>
                <c:pt idx="371">
                  <c:v>-1.0433582434428258E+31</c:v>
                </c:pt>
                <c:pt idx="372">
                  <c:v>6.2400292465529047E+30</c:v>
                </c:pt>
                <c:pt idx="373">
                  <c:v>1.2411830052990178E+31</c:v>
                </c:pt>
                <c:pt idx="374">
                  <c:v>1.9411303461180622E+31</c:v>
                </c:pt>
                <c:pt idx="375">
                  <c:v>2.2297261958336045E+31</c:v>
                </c:pt>
                <c:pt idx="376">
                  <c:v>7.4654410156855347E+30</c:v>
                </c:pt>
                <c:pt idx="377">
                  <c:v>-3.0363698588583572E+30</c:v>
                </c:pt>
                <c:pt idx="378">
                  <c:v>-5.9223283560137802E+30</c:v>
                </c:pt>
                <c:pt idx="379">
                  <c:v>-1.2094129162451056E+31</c:v>
                </c:pt>
                <c:pt idx="380">
                  <c:v>-2.2595940036994946E+31</c:v>
                </c:pt>
                <c:pt idx="381">
                  <c:v>-1.9709981539839522E+31</c:v>
                </c:pt>
                <c:pt idx="382">
                  <c:v>-9.8245496344936545E+30</c:v>
                </c:pt>
                <c:pt idx="383">
                  <c:v>2.9468407680076354E+30</c:v>
                </c:pt>
                <c:pt idx="384">
                  <c:v>2.5603663075854791E+31</c:v>
                </c:pt>
                <c:pt idx="385">
                  <c:v>-2.7551819888309977E+31</c:v>
                </c:pt>
                <c:pt idx="386">
                  <c:v>-1.4780429485808685E+31</c:v>
                </c:pt>
                <c:pt idx="387">
                  <c:v>-8.7097743460730586E+31</c:v>
                </c:pt>
                <c:pt idx="388">
                  <c:v>-5.1669530750382137E+31</c:v>
                </c:pt>
                <c:pt idx="389">
                  <c:v>-1.7714232768946881E+32</c:v>
                </c:pt>
                <c:pt idx="390">
                  <c:v>-1.2894272457661906E+32</c:v>
                </c:pt>
                <c:pt idx="391">
                  <c:v>2.8846943594288803E+30</c:v>
                </c:pt>
                <c:pt idx="392">
                  <c:v>1.8291171640832657E+32</c:v>
                </c:pt>
                <c:pt idx="393">
                  <c:v>4.9476615739327224E+32</c:v>
                </c:pt>
                <c:pt idx="394">
                  <c:v>-2.4323880329859741E+32</c:v>
                </c:pt>
                <c:pt idx="395">
                  <c:v>-5.1334622818752785E+32</c:v>
                </c:pt>
                <c:pt idx="396">
                  <c:v>-4.5448692384588714E+31</c:v>
                </c:pt>
                <c:pt idx="397">
                  <c:v>-5.3733015541843209E+32</c:v>
                </c:pt>
                <c:pt idx="398">
                  <c:v>6.6857234107637677E+32</c:v>
                </c:pt>
                <c:pt idx="399">
                  <c:v>3.567179000914311E+32</c:v>
                </c:pt>
                <c:pt idx="400">
                  <c:v>-7.5887244491230368E+32</c:v>
                </c:pt>
                <c:pt idx="401">
                  <c:v>-2.186317230900984E+33</c:v>
                </c:pt>
                <c:pt idx="402">
                  <c:v>-4.7293523618933992E+33</c:v>
                </c:pt>
                <c:pt idx="403">
                  <c:v>-8.6998322788744945E+33</c:v>
                </c:pt>
                <c:pt idx="404">
                  <c:v>1.0728604900230605E+33</c:v>
                </c:pt>
                <c:pt idx="405">
                  <c:v>-1.4701746409693545E+33</c:v>
                </c:pt>
                <c:pt idx="406">
                  <c:v>-1.0526724819935279E+34</c:v>
                </c:pt>
                <c:pt idx="407">
                  <c:v>-2.2126310129893619E+34</c:v>
                </c:pt>
                <c:pt idx="408">
                  <c:v>-4.2782445618817883E+34</c:v>
                </c:pt>
                <c:pt idx="409">
                  <c:v>-7.5038166417700487E+34</c:v>
                </c:pt>
                <c:pt idx="410">
                  <c:v>-1.2795002270550736E+35</c:v>
                </c:pt>
                <c:pt idx="411">
                  <c:v>-2.1311759979219682E+35</c:v>
                </c:pt>
                <c:pt idx="412">
                  <c:v>-3.5119703316669316E+35</c:v>
                </c:pt>
                <c:pt idx="413">
                  <c:v>-5.7444404362787902E+35</c:v>
                </c:pt>
                <c:pt idx="414">
                  <c:v>-9.3577048746356114E+35</c:v>
                </c:pt>
                <c:pt idx="415">
                  <c:v>-5.8693098738734864E+34</c:v>
                </c:pt>
                <c:pt idx="416">
                  <c:v>2.7626036782166052E+35</c:v>
                </c:pt>
                <c:pt idx="417">
                  <c:v>-2.6586355434277029E+35</c:v>
                </c:pt>
                <c:pt idx="418">
                  <c:v>-1.1429409430675965E+36</c:v>
                </c:pt>
                <c:pt idx="419">
                  <c:v>-9.1969393260641079E+35</c:v>
                </c:pt>
                <c:pt idx="420">
                  <c:v>-2.1317247878916322E+36</c:v>
                </c:pt>
                <c:pt idx="421">
                  <c:v>-3.0088021766164588E+36</c:v>
                </c:pt>
                <c:pt idx="422">
                  <c:v>-2.6738487100560633E+36</c:v>
                </c:pt>
                <c:pt idx="423">
                  <c:v>-3.4816691748141172E+36</c:v>
                </c:pt>
                <c:pt idx="424">
                  <c:v>-4.5127366500333564E+36</c:v>
                </c:pt>
                <c:pt idx="425">
                  <c:v>-6.3516245900106501E+36</c:v>
                </c:pt>
                <c:pt idx="426">
                  <c:v>-9.2215800052071824E+36</c:v>
                </c:pt>
                <c:pt idx="427">
                  <c:v>-2.1565653290998888E+36</c:v>
                </c:pt>
                <c:pt idx="428">
                  <c:v>6.024498480309495E+35</c:v>
                </c:pt>
                <c:pt idx="429">
                  <c:v>3.4724052632274824E+36</c:v>
                </c:pt>
                <c:pt idx="430">
                  <c:v>1.9254209413818646E+36</c:v>
                </c:pt>
                <c:pt idx="431">
                  <c:v>8.6533001404571549E+34</c:v>
                </c:pt>
                <c:pt idx="432">
                  <c:v>-7.2128746335348155E+35</c:v>
                </c:pt>
                <c:pt idx="433">
                  <c:v>3.2497585690625772E+36</c:v>
                </c:pt>
                <c:pt idx="434">
                  <c:v>1.4108706290852841E+36</c:v>
                </c:pt>
                <c:pt idx="435">
                  <c:v>8.1409318386321817E+36</c:v>
                </c:pt>
                <c:pt idx="436">
                  <c:v>1.2111977871048239E+37</c:v>
                </c:pt>
                <c:pt idx="437">
                  <c:v>1.3950865811025533E+37</c:v>
                </c:pt>
                <c:pt idx="438">
                  <c:v>1.314304534626748E+37</c:v>
                </c:pt>
                <c:pt idx="439">
                  <c:v>1.4174112821486721E+37</c:v>
                </c:pt>
                <c:pt idx="440">
                  <c:v>1.3839159354926324E+37</c:v>
                </c:pt>
                <c:pt idx="441">
                  <c:v>1.5051190210211544E+37</c:v>
                </c:pt>
                <c:pt idx="442">
                  <c:v>1.4020122734992303E+37</c:v>
                </c:pt>
                <c:pt idx="443">
                  <c:v>1.6779137912123141E+37</c:v>
                </c:pt>
                <c:pt idx="444">
                  <c:v>1.5971317447365089E+37</c:v>
                </c:pt>
                <c:pt idx="445">
                  <c:v>1.3324609042629742E+37</c:v>
                </c:pt>
                <c:pt idx="446">
                  <c:v>9.8700801731363435E+36</c:v>
                </c:pt>
                <c:pt idx="447">
                  <c:v>1.9024203093253683E+37</c:v>
                </c:pt>
                <c:pt idx="448">
                  <c:v>2.2995249125669739E+37</c:v>
                </c:pt>
                <c:pt idx="449">
                  <c:v>1.7812172237968461E+37</c:v>
                </c:pt>
                <c:pt idx="450">
                  <c:v>2.3913409512197206E+37</c:v>
                </c:pt>
                <c:pt idx="451">
                  <c:v>9.5762097043785885E+36</c:v>
                </c:pt>
                <c:pt idx="452">
                  <c:v>1.3030738573871987E+37</c:v>
                </c:pt>
                <c:pt idx="453">
                  <c:v>2.6041033587087531E+37</c:v>
                </c:pt>
                <c:pt idx="454">
                  <c:v>4.2505857469796468E+37</c:v>
                </c:pt>
                <c:pt idx="455">
                  <c:v>7.1980976365720949E+37</c:v>
                </c:pt>
                <c:pt idx="456">
                  <c:v>1.1792091914435437E+38</c:v>
                </c:pt>
                <c:pt idx="457">
                  <c:v>4.7703050036510632E+36</c:v>
                </c:pt>
                <c:pt idx="458">
                  <c:v>3.4245423899575544E+37</c:v>
                </c:pt>
                <c:pt idx="459">
                  <c:v>1.3913560447005795E+38</c:v>
                </c:pt>
                <c:pt idx="460">
                  <c:v>-6.2462270228127501E+37</c:v>
                </c:pt>
                <c:pt idx="461">
                  <c:v>-3.298715133220303E+37</c:v>
                </c:pt>
                <c:pt idx="462">
                  <c:v>1.3085326703012831E+38</c:v>
                </c:pt>
                <c:pt idx="463">
                  <c:v>3.2416880428838412E+38</c:v>
                </c:pt>
                <c:pt idx="464">
                  <c:v>-2.1169783594420994E+38</c:v>
                </c:pt>
                <c:pt idx="465">
                  <c:v>-4.7857417581878636E+37</c:v>
                </c:pt>
                <c:pt idx="466">
                  <c:v>-8.2954556279139899E+38</c:v>
                </c:pt>
                <c:pt idx="467">
                  <c:v>-1.365412203023993E+39</c:v>
                </c:pt>
                <c:pt idx="468">
                  <c:v>-1.5292526213863242E+39</c:v>
                </c:pt>
                <c:pt idx="469">
                  <c:v>-1.3359370841280685E+39</c:v>
                </c:pt>
                <c:pt idx="470">
                  <c:v>-1.306461965232144E+39</c:v>
                </c:pt>
                <c:pt idx="471">
                  <c:v>-1.6407307307665526E+39</c:v>
                </c:pt>
                <c:pt idx="472">
                  <c:v>-1.9307758660222201E+39</c:v>
                </c:pt>
                <c:pt idx="473">
                  <c:v>-1.8865522357434792E+39</c:v>
                </c:pt>
                <c:pt idx="474">
                  <c:v>-2.1093428918976594E+39</c:v>
                </c:pt>
                <c:pt idx="475">
                  <c:v>-1.7308504960845099E+39</c:v>
                </c:pt>
                <c:pt idx="476">
                  <c:v>-1.6866268658057691E+39</c:v>
                </c:pt>
                <c:pt idx="477">
                  <c:v>-2.0208956313401777E+39</c:v>
                </c:pt>
                <c:pt idx="478">
                  <c:v>-1.7686298562900731E+39</c:v>
                </c:pt>
                <c:pt idx="479">
                  <c:v>-1.2935734250857882E+39</c:v>
                </c:pt>
                <c:pt idx="480">
                  <c:v>-2.384826982246496E+39</c:v>
                </c:pt>
                <c:pt idx="481">
                  <c:v>-2.7633193780596455E+39</c:v>
                </c:pt>
                <c:pt idx="482">
                  <c:v>-3.2383758092639302E+39</c:v>
                </c:pt>
                <c:pt idx="483">
                  <c:v>-3.4611664654181101E+39</c:v>
                </c:pt>
                <c:pt idx="484">
                  <c:v>-4.1590135527765754E+39</c:v>
                </c:pt>
                <c:pt idx="485">
                  <c:v>-2.7777148603602E+39</c:v>
                </c:pt>
                <c:pt idx="486">
                  <c:v>-3.0005055165143806E+39</c:v>
                </c:pt>
                <c:pt idx="487">
                  <c:v>-4.1439339161812062E+39</c:v>
                </c:pt>
                <c:pt idx="488">
                  <c:v>-5.5101529720022124E+39</c:v>
                </c:pt>
                <c:pt idx="489">
                  <c:v>-1.7447492905662371E+39</c:v>
                </c:pt>
                <c:pt idx="490">
                  <c:v>-2.8881776902330622E+39</c:v>
                </c:pt>
                <c:pt idx="491">
                  <c:v>2.5927934491536964E+39</c:v>
                </c:pt>
                <c:pt idx="492">
                  <c:v>6.3581971305896723E+39</c:v>
                </c:pt>
                <c:pt idx="493">
                  <c:v>4.6426296726388889E+39</c:v>
                </c:pt>
                <c:pt idx="494">
                  <c:v>-8.3834146674786965E+38</c:v>
                </c:pt>
                <c:pt idx="495">
                  <c:v>-4.6037451481838449E+39</c:v>
                </c:pt>
                <c:pt idx="496">
                  <c:v>-5.7471735478506706E+39</c:v>
                </c:pt>
                <c:pt idx="497">
                  <c:v>-7.7970097713358625E+39</c:v>
                </c:pt>
                <c:pt idx="498">
                  <c:v>-5.2873623158480313E+39</c:v>
                </c:pt>
                <c:pt idx="499">
                  <c:v>-1.4114958045391945E+39</c:v>
                </c:pt>
                <c:pt idx="500">
                  <c:v>4.974018162257473E+39</c:v>
                </c:pt>
                <c:pt idx="501">
                  <c:v>1.5235398640362977E+40</c:v>
                </c:pt>
                <c:pt idx="502">
                  <c:v>-9.7411284372724761E+39</c:v>
                </c:pt>
                <c:pt idx="503">
                  <c:v>-3.3556144704758087E+39</c:v>
                </c:pt>
                <c:pt idx="504">
                  <c:v>1.9676793941223028E+40</c:v>
                </c:pt>
                <c:pt idx="505">
                  <c:v>-2.4461020309126707E+40</c:v>
                </c:pt>
                <c:pt idx="506">
                  <c:v>-3.4041663895483848E+40</c:v>
                </c:pt>
                <c:pt idx="507">
                  <c:v>-5.7074072307182686E+40</c:v>
                </c:pt>
                <c:pt idx="508">
                  <c:v>-7.3720966752084863E+40</c:v>
                </c:pt>
                <c:pt idx="509">
                  <c:v>-1.1340026960868587E+41</c:v>
                </c:pt>
                <c:pt idx="510">
                  <c:v>-2.8890044789422378E+40</c:v>
                </c:pt>
                <c:pt idx="511">
                  <c:v>-4.5536939234324554E+40</c:v>
                </c:pt>
                <c:pt idx="512">
                  <c:v>-1.1851003098072992E+41</c:v>
                </c:pt>
                <c:pt idx="513">
                  <c:v>1.5953247993804483E+40</c:v>
                </c:pt>
                <c:pt idx="514">
                  <c:v>-6.9364645109769366E+38</c:v>
                </c:pt>
                <c:pt idx="515">
                  <c:v>1.5874615960107216E+41</c:v>
                </c:pt>
                <c:pt idx="516">
                  <c:v>2.9320943857560657E+41</c:v>
                </c:pt>
                <c:pt idx="517">
                  <c:v>2.682329114979711E+41</c:v>
                </c:pt>
                <c:pt idx="518">
                  <c:v>3.7449979213418085E+41</c:v>
                </c:pt>
                <c:pt idx="519">
                  <c:v>4.9741356721529277E+41</c:v>
                </c:pt>
                <c:pt idx="520">
                  <c:v>7.2659422293261441E+41</c:v>
                </c:pt>
                <c:pt idx="521">
                  <c:v>1.9832175062083389E+41</c:v>
                </c:pt>
                <c:pt idx="522">
                  <c:v>1.390541749102864E+40</c:v>
                </c:pt>
                <c:pt idx="523">
                  <c:v>-2.1527523822629296E+41</c:v>
                </c:pt>
                <c:pt idx="524">
                  <c:v>-5.5835432174123042E+40</c:v>
                </c:pt>
                <c:pt idx="525">
                  <c:v>-2.4025176530392831E+41</c:v>
                </c:pt>
                <c:pt idx="526">
                  <c:v>-5.8410790448590354E+41</c:v>
                </c:pt>
                <c:pt idx="527">
                  <c:v>-7.435477105380734E+41</c:v>
                </c:pt>
                <c:pt idx="528">
                  <c:v>-8.6646148561918517E+41</c:v>
                </c:pt>
                <c:pt idx="529">
                  <c:v>-8.8310838006408723E+41</c:v>
                </c:pt>
                <c:pt idx="530">
                  <c:v>-1.0226690495901012E+42</c:v>
                </c:pt>
                <c:pt idx="531">
                  <c:v>-1.1788766135610173E+42</c:v>
                </c:pt>
                <c:pt idx="532">
                  <c:v>-1.4746448470579473E+42</c:v>
                </c:pt>
                <c:pt idx="533">
                  <c:v>-1.9266206445257932E+42</c:v>
                </c:pt>
                <c:pt idx="534">
                  <c:v>-8.0472676225568408E+41</c:v>
                </c:pt>
                <c:pt idx="535">
                  <c:v>-1.1004949957526141E+42</c:v>
                </c:pt>
                <c:pt idx="536">
                  <c:v>4.6516113401001161E+41</c:v>
                </c:pt>
                <c:pt idx="537">
                  <c:v>-2.825828969547645E+41</c:v>
                </c:pt>
                <c:pt idx="538">
                  <c:v>-2.0738391923812468E+42</c:v>
                </c:pt>
                <c:pt idx="539">
                  <c:v>1.7356047019215979E+42</c:v>
                </c:pt>
                <c:pt idx="540">
                  <c:v>9.8786067095682176E+41</c:v>
                </c:pt>
                <c:pt idx="541">
                  <c:v>-2.2988836863992129E+42</c:v>
                </c:pt>
                <c:pt idx="542">
                  <c:v>-6.3333720747200233E+42</c:v>
                </c:pt>
                <c:pt idx="543">
                  <c:v>4.6511973606959926E+42</c:v>
                </c:pt>
                <c:pt idx="544">
                  <c:v>9.5825351372689453E+42</c:v>
                </c:pt>
                <c:pt idx="545">
                  <c:v>3.5293034784258833E+42</c:v>
                </c:pt>
                <c:pt idx="546">
                  <c:v>-7.4552659569901326E+42</c:v>
                </c:pt>
                <c:pt idx="547">
                  <c:v>-4.1685215996340982E+42</c:v>
                </c:pt>
                <c:pt idx="548">
                  <c:v>6.43945550339878E+42</c:v>
                </c:pt>
                <c:pt idx="549">
                  <c:v>2.0334176963787695E+43</c:v>
                </c:pt>
                <c:pt idx="550">
                  <c:v>4.4836875527209484E+43</c:v>
                </c:pt>
                <c:pt idx="551">
                  <c:v>8.3234295551020191E+43</c:v>
                </c:pt>
                <c:pt idx="552">
                  <c:v>1.461344141382527E+44</c:v>
                </c:pt>
                <c:pt idx="553">
                  <c:v>2.474319527492959E+44</c:v>
                </c:pt>
                <c:pt idx="554">
                  <c:v>1.0744567808557072E+42</c:v>
                </c:pt>
                <c:pt idx="555">
                  <c:v>6.3974575368088205E+43</c:v>
                </c:pt>
                <c:pt idx="556">
                  <c:v>2.9107235115359641E+44</c:v>
                </c:pt>
                <c:pt idx="557">
                  <c:v>5.8107024552633711E+44</c:v>
                </c:pt>
                <c:pt idx="558">
                  <c:v>1.0981659156845859E+45</c:v>
                </c:pt>
                <c:pt idx="559">
                  <c:v>-1.1277431916905306E+44</c:v>
                </c:pt>
                <c:pt idx="560">
                  <c:v>1.772235752036876E+44</c:v>
                </c:pt>
                <c:pt idx="561">
                  <c:v>-1.4688212543977191E+45</c:v>
                </c:pt>
                <c:pt idx="562">
                  <c:v>-6.6172768986672957E+44</c:v>
                </c:pt>
                <c:pt idx="563">
                  <c:v>-3.5187127543217761E+45</c:v>
                </c:pt>
                <c:pt idx="564">
                  <c:v>-5.164757583923183E+45</c:v>
                </c:pt>
                <c:pt idx="565">
                  <c:v>-5.9718511484541732E+45</c:v>
                </c:pt>
                <c:pt idx="566">
                  <c:v>-6.4069557432019402E+45</c:v>
                </c:pt>
                <c:pt idx="567">
                  <c:v>-8.0530005728033471E+45</c:v>
                </c:pt>
                <c:pt idx="568">
                  <c:v>-7.2459070082723582E+45</c:v>
                </c:pt>
                <c:pt idx="569">
                  <c:v>-5.341721984837638E+45</c:v>
                </c:pt>
                <c:pt idx="570">
                  <c:v>-9.4096472841463234E+45</c:v>
                </c:pt>
                <c:pt idx="571">
                  <c:v>-8.6025537196153333E+45</c:v>
                </c:pt>
                <c:pt idx="572">
                  <c:v>-5.0841815671186346E+45</c:v>
                </c:pt>
                <c:pt idx="573">
                  <c:v>-7.5871585009094644E+44</c:v>
                </c:pt>
                <c:pt idx="574">
                  <c:v>-1.2527387153269234E+46</c:v>
                </c:pt>
                <c:pt idx="575">
                  <c:v>-9.0090150007725346E+45</c:v>
                </c:pt>
                <c:pt idx="576">
                  <c:v>-2.6056551838113142E+46</c:v>
                </c:pt>
                <c:pt idx="577">
                  <c:v>-1.8212713968588755E+46</c:v>
                </c:pt>
                <c:pt idx="578">
                  <c:v>-4.7028922109107654E+46</c:v>
                </c:pt>
                <c:pt idx="579">
                  <c:v>-3.5666712087086566E+46</c:v>
                </c:pt>
                <c:pt idx="580">
                  <c:v>-5.0984541735200041E+45</c:v>
                </c:pt>
                <c:pt idx="581">
                  <c:v>3.6832013762067641E+46</c:v>
                </c:pt>
                <c:pt idx="582">
                  <c:v>1.0933073961122185E+47</c:v>
                </c:pt>
                <c:pt idx="583">
                  <c:v>-6.2355568997037899E+46</c:v>
                </c:pt>
                <c:pt idx="584">
                  <c:v>-2.0425101061450259E+46</c:v>
                </c:pt>
                <c:pt idx="585">
                  <c:v>1.3593456065887922E+47</c:v>
                </c:pt>
                <c:pt idx="586">
                  <c:v>3.3422469031479632E+47</c:v>
                </c:pt>
                <c:pt idx="587">
                  <c:v>-1.9788177234732347E+47</c:v>
                </c:pt>
                <c:pt idx="588">
                  <c:v>-4.1522110626993968E+46</c:v>
                </c:pt>
                <c:pt idx="589">
                  <c:v>4.6948734246958212E+47</c:v>
                </c:pt>
                <c:pt idx="590">
                  <c:v>1.1368564572864876E+48</c:v>
                </c:pt>
                <c:pt idx="591">
                  <c:v>-6.3114923930813168E+47</c:v>
                </c:pt>
                <c:pt idx="592">
                  <c:v>-1.3978532923937117E+48</c:v>
                </c:pt>
                <c:pt idx="593">
                  <c:v>-3.9655164888467221E+47</c:v>
                </c:pt>
                <c:pt idx="594">
                  <c:v>-1.5749302167981541E+48</c:v>
                </c:pt>
                <c:pt idx="595">
                  <c:v>-3.4206778995285418E+48</c:v>
                </c:pt>
                <c:pt idx="596">
                  <c:v>-6.4448041501724119E+48</c:v>
                </c:pt>
                <c:pt idx="597">
                  <c:v>8.6181622662952576E+47</c:v>
                </c:pt>
                <c:pt idx="598">
                  <c:v>-9.8393145610086192E+47</c:v>
                </c:pt>
                <c:pt idx="599">
                  <c:v>-7.6995530722055067E+48</c:v>
                </c:pt>
                <c:pt idx="600">
                  <c:v>5.1456819848037499E+48</c:v>
                </c:pt>
                <c:pt idx="601">
                  <c:v>7.9149893249074094E+48</c:v>
                </c:pt>
                <c:pt idx="602">
                  <c:v>-2.1609383919981877E+48</c:v>
                </c:pt>
                <c:pt idx="603">
                  <c:v>6.4004309068368448E+48</c:v>
                </c:pt>
                <c:pt idx="604">
                  <c:v>-1.6520731867078009E+49</c:v>
                </c:pt>
                <c:pt idx="605">
                  <c:v>-2.6596659583983606E+49</c:v>
                </c:pt>
                <c:pt idx="606">
                  <c:v>-3.5158028882818637E+49</c:v>
                </c:pt>
                <c:pt idx="607">
                  <c:v>-3.7003776565549028E+49</c:v>
                </c:pt>
                <c:pt idx="608">
                  <c:v>-4.7410893547114444E+49</c:v>
                </c:pt>
                <c:pt idx="609">
                  <c:v>-2.9027043809897868E+49</c:v>
                </c:pt>
                <c:pt idx="610">
                  <c:v>-3.0872791492628253E+49</c:v>
                </c:pt>
                <c:pt idx="611">
                  <c:v>-9.7196344153080207E+48</c:v>
                </c:pt>
                <c:pt idx="612">
                  <c:v>-2.1972499079603827E+49</c:v>
                </c:pt>
                <c:pt idx="613">
                  <c:v>1.7564507734932981E+49</c:v>
                </c:pt>
                <c:pt idx="614">
                  <c:v>3.8717664812253214E+49</c:v>
                </c:pt>
                <c:pt idx="615">
                  <c:v>2.033381507503664E+49</c:v>
                </c:pt>
                <c:pt idx="616">
                  <c:v>4.6685292086358641E+49</c:v>
                </c:pt>
                <c:pt idx="617">
                  <c:v>-1.1235564465394732E+49</c:v>
                </c:pt>
                <c:pt idx="618">
                  <c:v>1.0173001989010717E+48</c:v>
                </c:pt>
                <c:pt idx="619">
                  <c:v>5.187450653881468E+49</c:v>
                </c:pt>
                <c:pt idx="620">
                  <c:v>1.1498457754302409E+50</c:v>
                </c:pt>
                <c:pt idx="621">
                  <c:v>-5.6008684772132391E+49</c:v>
                </c:pt>
                <c:pt idx="622">
                  <c:v>-5.1514784322187697E+48</c:v>
                </c:pt>
                <c:pt idx="623">
                  <c:v>1.5967300525181787E+50</c:v>
                </c:pt>
                <c:pt idx="624">
                  <c:v>-1.6392966964127854E+50</c:v>
                </c:pt>
                <c:pt idx="625">
                  <c:v>-1.1307246330136493E+50</c:v>
                </c:pt>
                <c:pt idx="626">
                  <c:v>-5.1297984448343135E+50</c:v>
                </c:pt>
                <c:pt idx="627">
                  <c:v>-8.3658251937652767E+50</c:v>
                </c:pt>
                <c:pt idx="628">
                  <c:v>-7.6027781308755769E+50</c:v>
                </c:pt>
                <c:pt idx="629">
                  <c:v>-1.0268167094514215E+51</c:v>
                </c:pt>
                <c:pt idx="630">
                  <c:v>-5.5060462198038534E+50</c:v>
                </c:pt>
                <c:pt idx="631">
                  <c:v>-6.0146182832029895E+50</c:v>
                </c:pt>
                <c:pt idx="632">
                  <c:v>-9.6971513736399011E+50</c:v>
                </c:pt>
                <c:pt idx="633">
                  <c:v>-3.4089363731501395E+50</c:v>
                </c:pt>
                <c:pt idx="634">
                  <c:v>-3.9175084365492756E+50</c:v>
                </c:pt>
                <c:pt idx="635">
                  <c:v>-8.6171856537844593E+50</c:v>
                </c:pt>
                <c:pt idx="636">
                  <c:v>-1.3825434934418778E+51</c:v>
                </c:pt>
                <c:pt idx="637">
                  <c:v>-2.3733361432288282E+51</c:v>
                </c:pt>
                <c:pt idx="638">
                  <c:v>-3.8849537210792098E+51</c:v>
                </c:pt>
                <c:pt idx="639">
                  <c:v>-1.3040857052256908E+50</c:v>
                </c:pt>
                <c:pt idx="640">
                  <c:v>1.3561485484422932E+51</c:v>
                </c:pt>
                <c:pt idx="641">
                  <c:v>2.8677661262926751E+51</c:v>
                </c:pt>
                <c:pt idx="642">
                  <c:v>2.0863352136657592E+51</c:v>
                </c:pt>
                <c:pt idx="643">
                  <c:v>3.5728923326306215E+51</c:v>
                </c:pt>
                <c:pt idx="644">
                  <c:v>5.8408803642223993E+51</c:v>
                </c:pt>
                <c:pt idx="645">
                  <c:v>6.6223112768493155E+51</c:v>
                </c:pt>
                <c:pt idx="646">
                  <c:v>7.6131039266362654E+51</c:v>
                </c:pt>
                <c:pt idx="647">
                  <c:v>8.0830716483597841E+51</c:v>
                </c:pt>
                <c:pt idx="648">
                  <c:v>9.5438320198702528E+51</c:v>
                </c:pt>
                <c:pt idx="649">
                  <c:v>1.1474560113104242E+52</c:v>
                </c:pt>
                <c:pt idx="650">
                  <c:v>1.4866048577848699E+52</c:v>
                </c:pt>
                <c:pt idx="651">
                  <c:v>6.8807461892643786E+51</c:v>
                </c:pt>
                <c:pt idx="652">
                  <c:v>8.8114742824983661E+51</c:v>
                </c:pt>
                <c:pt idx="653">
                  <c:v>1.6064418933710797E+52</c:v>
                </c:pt>
                <c:pt idx="654">
                  <c:v>2.5248091678157218E+52</c:v>
                </c:pt>
                <c:pt idx="655">
                  <c:v>4.1684709073816069E+52</c:v>
                </c:pt>
                <c:pt idx="656">
                  <c:v>6.7304999213921341E+52</c:v>
                </c:pt>
                <c:pt idx="657">
                  <c:v>4.2040110178737093E+51</c:v>
                </c:pt>
                <c:pt idx="658">
                  <c:v>2.0640628413532557E+52</c:v>
                </c:pt>
                <c:pt idx="659">
                  <c:v>-6.7121393154606E+52</c:v>
                </c:pt>
                <c:pt idx="660">
                  <c:v>-2.5064485618841883E+52</c:v>
                </c:pt>
                <c:pt idx="661">
                  <c:v>7.5485946848345208E+52</c:v>
                </c:pt>
                <c:pt idx="662">
                  <c:v>2.1809328685129641E+53</c:v>
                </c:pt>
                <c:pt idx="663">
                  <c:v>4.6125105932143469E+53</c:v>
                </c:pt>
                <c:pt idx="664">
                  <c:v>-1.1753994636321916E+53</c:v>
                </c:pt>
                <c:pt idx="665">
                  <c:v>2.5067393639732059E+52</c:v>
                </c:pt>
                <c:pt idx="666">
                  <c:v>5.5343984611577276E+53</c:v>
                </c:pt>
                <c:pt idx="667">
                  <c:v>1.2244196385947647E+54</c:v>
                </c:pt>
                <c:pt idx="668">
                  <c:v>-5.7505436665524456E+53</c:v>
                </c:pt>
                <c:pt idx="669">
                  <c:v>-1.3678093703001324E+54</c:v>
                </c:pt>
                <c:pt idx="670">
                  <c:v>-3.61090368695011E+53</c:v>
                </c:pt>
                <c:pt idx="671">
                  <c:v>-1.5604426136500439E+54</c:v>
                </c:pt>
                <c:pt idx="672">
                  <c:v>-3.4307746510840686E+54</c:v>
                </c:pt>
                <c:pt idx="673">
                  <c:v>-6.5004589334731256E+54</c:v>
                </c:pt>
                <c:pt idx="674">
                  <c:v>-1.1440475253296209E+55</c:v>
                </c:pt>
                <c:pt idx="675">
                  <c:v>-1.945017585550835E+55</c:v>
                </c:pt>
                <c:pt idx="676">
                  <c:v>-3.2399892777543573E+55</c:v>
                </c:pt>
                <c:pt idx="677">
                  <c:v>-5.3359310301790932E+55</c:v>
                </c:pt>
                <c:pt idx="678">
                  <c:v>-8.7268444748073519E+55</c:v>
                </c:pt>
                <c:pt idx="679">
                  <c:v>-1.4213699671860347E+56</c:v>
                </c:pt>
                <c:pt idx="680">
                  <c:v>-2.3091468313541602E+56</c:v>
                </c:pt>
                <c:pt idx="681">
                  <c:v>-1.5391951579883479E+55</c:v>
                </c:pt>
                <c:pt idx="682">
                  <c:v>-7.0260503550413425E+55</c:v>
                </c:pt>
                <c:pt idx="683">
                  <c:v>-2.6877529390828585E+56</c:v>
                </c:pt>
                <c:pt idx="684">
                  <c:v>-5.2215863623668822E+56</c:v>
                </c:pt>
                <c:pt idx="685">
                  <c:v>-9.7405676892296311E+56</c:v>
                </c:pt>
                <c:pt idx="686">
                  <c:v>8.4127501804673893E+55</c:v>
                </c:pt>
                <c:pt idx="687">
                  <c:v>-1.6925584052372848E+56</c:v>
                </c:pt>
                <c:pt idx="688">
                  <c:v>-1.1279206578668081E+57</c:v>
                </c:pt>
                <c:pt idx="689">
                  <c:v>-2.3399688175382903E+57</c:v>
                </c:pt>
                <c:pt idx="690">
                  <c:v>-4.5106817945528518E+57</c:v>
                </c:pt>
                <c:pt idx="691">
                  <c:v>-7.8934429312388952E+57</c:v>
                </c:pt>
                <c:pt idx="692">
                  <c:v>-1.3446917044939501E+58</c:v>
                </c:pt>
                <c:pt idx="693">
                  <c:v>-2.2383152295326148E+58</c:v>
                </c:pt>
                <c:pt idx="694">
                  <c:v>-3.6872861659413399E+58</c:v>
                </c:pt>
                <c:pt idx="695">
                  <c:v>-6.0298806273887302E+58</c:v>
                </c:pt>
                <c:pt idx="696">
                  <c:v>-9.821446025244846E+58</c:v>
                </c:pt>
                <c:pt idx="697">
                  <c:v>-1.5955605884548351E+59</c:v>
                </c:pt>
                <c:pt idx="698">
                  <c:v>-2.5881331141707971E+59</c:v>
                </c:pt>
                <c:pt idx="699">
                  <c:v>-4.1941216258171091E+59</c:v>
                </c:pt>
                <c:pt idx="700">
                  <c:v>-6.7926826631793844E+59</c:v>
                </c:pt>
                <c:pt idx="701">
                  <c:v>-1.0997232212187971E+60</c:v>
                </c:pt>
                <c:pt idx="702">
                  <c:v>-1.7800342798558833E+60</c:v>
                </c:pt>
                <c:pt idx="703">
                  <c:v>-2.8808002933938283E+60</c:v>
                </c:pt>
                <c:pt idx="704">
                  <c:v>-4.661877365568859E+60</c:v>
                </c:pt>
                <c:pt idx="705">
                  <c:v>-3.3804194377048087E+59</c:v>
                </c:pt>
                <c:pt idx="706">
                  <c:v>-1.4388079573084261E+60</c:v>
                </c:pt>
                <c:pt idx="707">
                  <c:v>-5.4214170565593478E+60</c:v>
                </c:pt>
                <c:pt idx="708">
                  <c:v>2.2055344190193409E+60</c:v>
                </c:pt>
                <c:pt idx="709">
                  <c:v>3.8570924459094965E+60</c:v>
                </c:pt>
                <c:pt idx="710">
                  <c:v>-2.1183010027790366E+60</c:v>
                </c:pt>
                <c:pt idx="711">
                  <c:v>2.9650741100098304E+60</c:v>
                </c:pt>
                <c:pt idx="712">
                  <c:v>1.2031058322049618E+61</c:v>
                </c:pt>
                <c:pt idx="713">
                  <c:v>-9.1982380777962911E+60</c:v>
                </c:pt>
                <c:pt idx="714">
                  <c:v>-4.1148629650074242E+60</c:v>
                </c:pt>
                <c:pt idx="715">
                  <c:v>-3.2971110840432021E+61</c:v>
                </c:pt>
                <c:pt idx="716">
                  <c:v>-1.8821751515603367E+61</c:v>
                </c:pt>
                <c:pt idx="717">
                  <c:v>-6.8907295790873872E+61</c:v>
                </c:pt>
                <c:pt idx="718">
                  <c:v>-4.9674561353256351E+61</c:v>
                </c:pt>
                <c:pt idx="719">
                  <c:v>2.9402668468073502E+60</c:v>
                </c:pt>
                <c:pt idx="720">
                  <c:v>7.4787829484488584E+61</c:v>
                </c:pt>
                <c:pt idx="721">
                  <c:v>-1.1195200269232624E+62</c:v>
                </c:pt>
                <c:pt idx="722">
                  <c:v>-5.9337174492262537E+61</c:v>
                </c:pt>
                <c:pt idx="723">
                  <c:v>-3.2501879881977248E+62</c:v>
                </c:pt>
                <c:pt idx="724">
                  <c:v>-2.0055640798202756E+62</c:v>
                </c:pt>
                <c:pt idx="725">
                  <c:v>-6.5297786448635236E+62</c:v>
                </c:pt>
                <c:pt idx="726">
                  <c:v>-4.7590064544854375E+62</c:v>
                </c:pt>
                <c:pt idx="727">
                  <c:v>2.7161834648184994E+60</c:v>
                </c:pt>
                <c:pt idx="728">
                  <c:v>-9.8106852169452636E+62</c:v>
                </c:pt>
                <c:pt idx="729">
                  <c:v>-8.0399130265671766E+62</c:v>
                </c:pt>
                <c:pt idx="730">
                  <c:v>-2.0534576321435726E+63</c:v>
                </c:pt>
                <c:pt idx="731">
                  <c:v>-1.3977635841924016E+63</c:v>
                </c:pt>
                <c:pt idx="732">
                  <c:v>9.0701730747748792E+61</c:v>
                </c:pt>
                <c:pt idx="733">
                  <c:v>2.2348610936390702E+63</c:v>
                </c:pt>
                <c:pt idx="734">
                  <c:v>5.8674857714705423E+63</c:v>
                </c:pt>
                <c:pt idx="735">
                  <c:v>1.1644269812193336E+64</c:v>
                </c:pt>
                <c:pt idx="736">
                  <c:v>2.1053678530747599E+64</c:v>
                </c:pt>
                <c:pt idx="737">
                  <c:v>-1.7312532722187185E+63</c:v>
                </c:pt>
                <c:pt idx="738">
                  <c:v>4.0455307685040736E+63</c:v>
                </c:pt>
                <c:pt idx="739">
                  <c:v>2.5008507568503925E+64</c:v>
                </c:pt>
                <c:pt idx="740">
                  <c:v>5.1748268409226569E+64</c:v>
                </c:pt>
                <c:pt idx="741">
                  <c:v>-1.9823562739477926E+64</c:v>
                </c:pt>
                <c:pt idx="742">
                  <c:v>1.139414060521924E+63</c:v>
                </c:pt>
                <c:pt idx="743">
                  <c:v>6.9805128501244266E+64</c:v>
                </c:pt>
                <c:pt idx="744">
                  <c:v>1.5943381974196646E+65</c:v>
                </c:pt>
                <c:pt idx="745">
                  <c:v>-7.8066605507113353E+64</c:v>
                </c:pt>
                <c:pt idx="746">
                  <c:v>-9.4008910663910082E+63</c:v>
                </c:pt>
                <c:pt idx="747">
                  <c:v>-3.4992540178139891E+65</c:v>
                </c:pt>
                <c:pt idx="748">
                  <c:v>-5.8742582703047873E+65</c:v>
                </c:pt>
                <c:pt idx="749">
                  <c:v>-6.5609154147120108E+65</c:v>
                </c:pt>
                <c:pt idx="750">
                  <c:v>-7.9056788125435276E+65</c:v>
                </c:pt>
                <c:pt idx="751">
                  <c:v>-6.3227347557290823E+65</c:v>
                </c:pt>
                <c:pt idx="752">
                  <c:v>-1.0042502406051397E+66</c:v>
                </c:pt>
                <c:pt idx="753">
                  <c:v>-9.1462154936441744E+65</c:v>
                </c:pt>
                <c:pt idx="754">
                  <c:v>-5.7706976120152854E+65</c:v>
                </c:pt>
                <c:pt idx="755">
                  <c:v>-1.4988928179791745E+65</c:v>
                </c:pt>
                <c:pt idx="756">
                  <c:v>6.1484298576858245E+65</c:v>
                </c:pt>
                <c:pt idx="757">
                  <c:v>1.8067557327386933E+66</c:v>
                </c:pt>
                <c:pt idx="758">
                  <c:v>3.7634007472753039E+66</c:v>
                </c:pt>
                <c:pt idx="759">
                  <c:v>-9.606057901635196E+65</c:v>
                </c:pt>
                <c:pt idx="760">
                  <c:v>-2.7489177841759725E+66</c:v>
                </c:pt>
                <c:pt idx="761">
                  <c:v>-4.7055627987125831E+66</c:v>
                </c:pt>
                <c:pt idx="762">
                  <c:v>-5.4702950662790832E+66</c:v>
                </c:pt>
                <c:pt idx="763">
                  <c:v>-8.1916723483821947E+66</c:v>
                </c:pt>
                <c:pt idx="764">
                  <c:v>-1.1677781898051805E+67</c:v>
                </c:pt>
                <c:pt idx="765">
                  <c:v>-2.3642451629573106E+66</c:v>
                </c:pt>
                <c:pt idx="766">
                  <c:v>-5.0856224450604205E+66</c:v>
                </c:pt>
                <c:pt idx="767">
                  <c:v>8.3109913828743611E+66</c:v>
                </c:pt>
                <c:pt idx="768">
                  <c:v>1.7624528117968858E+67</c:v>
                </c:pt>
                <c:pt idx="769">
                  <c:v>1.3541451025128569E+67</c:v>
                </c:pt>
                <c:pt idx="770">
                  <c:v>1.4483719719378615E+65</c:v>
                </c:pt>
                <c:pt idx="771">
                  <c:v>6.3523240289665069E+66</c:v>
                </c:pt>
                <c:pt idx="772">
                  <c:v>2.1488674974615057E+67</c:v>
                </c:pt>
                <c:pt idx="773">
                  <c:v>-1.0535012323508715E+67</c:v>
                </c:pt>
                <c:pt idx="774">
                  <c:v>-1.9848549058603212E+67</c:v>
                </c:pt>
                <c:pt idx="775">
                  <c:v>-3.4984900004251762E+67</c:v>
                </c:pt>
                <c:pt idx="776">
                  <c:v>-4.391376411812759E+67</c:v>
                </c:pt>
                <c:pt idx="777">
                  <c:v>-7.806999727163529E+66</c:v>
                </c:pt>
                <c:pt idx="778">
                  <c:v>-2.2943350672812083E+67</c:v>
                </c:pt>
                <c:pt idx="779">
                  <c:v>3.5873564281181251E+67</c:v>
                </c:pt>
                <c:pt idx="780">
                  <c:v>7.1980328672145312E+67</c:v>
                </c:pt>
                <c:pt idx="781">
                  <c:v>4.9270178109116031E+67</c:v>
                </c:pt>
                <c:pt idx="782">
                  <c:v>8.8471744114288966E+67</c:v>
                </c:pt>
                <c:pt idx="783">
                  <c:v>1.4280966106511045E+68</c:v>
                </c:pt>
                <c:pt idx="784">
                  <c:v>2.3634914402110489E+68</c:v>
                </c:pt>
                <c:pt idx="785">
                  <c:v>1.4478098033066292E+67</c:v>
                </c:pt>
                <c:pt idx="786">
                  <c:v>-6.7048967483956321E+67</c:v>
                </c:pt>
                <c:pt idx="787">
                  <c:v>-1.6058845043995074E+68</c:v>
                </c:pt>
                <c:pt idx="788">
                  <c:v>-1.0177153548595741E+68</c:v>
                </c:pt>
                <c:pt idx="789">
                  <c:v>-4.7433618535135925E+67</c:v>
                </c:pt>
                <c:pt idx="790">
                  <c:v>-7.0143769098165213E+67</c:v>
                </c:pt>
                <c:pt idx="791">
                  <c:v>-1.0934533510333814E+68</c:v>
                </c:pt>
                <c:pt idx="792">
                  <c:v>-1.3341055016286253E+68</c:v>
                </c:pt>
                <c:pt idx="793">
                  <c:v>-1.9667733122755983E+68</c:v>
                </c:pt>
                <c:pt idx="794">
                  <c:v>-2.8400932735178149E+68</c:v>
                </c:pt>
                <c:pt idx="795">
                  <c:v>-4.3460810454070045E+68</c:v>
                </c:pt>
                <c:pt idx="796">
                  <c:v>-7.762353772390022E+67</c:v>
                </c:pt>
                <c:pt idx="797">
                  <c:v>-1.6495553384812188E+68</c:v>
                </c:pt>
                <c:pt idx="798">
                  <c:v>3.230594767045998E+68</c:v>
                </c:pt>
                <c:pt idx="799">
                  <c:v>8.5128703391459125E+67</c:v>
                </c:pt>
                <c:pt idx="800">
                  <c:v>9.3012828076098113E+68</c:v>
                </c:pt>
                <c:pt idx="801">
                  <c:v>1.4181432913137027E+69</c:v>
                </c:pt>
                <c:pt idx="802">
                  <c:v>1.6560740646268434E+69</c:v>
                </c:pt>
                <c:pt idx="803">
                  <c:v>1.5687420685026217E+69</c:v>
                </c:pt>
                <c:pt idx="804">
                  <c:v>1.342787945421743E+69</c:v>
                </c:pt>
                <c:pt idx="805">
                  <c:v>9.858033786049429E+68</c:v>
                </c:pt>
                <c:pt idx="806">
                  <c:v>8.5477293486902145E+68</c:v>
                </c:pt>
                <c:pt idx="807">
                  <c:v>7.0417415768010254E+68</c:v>
                </c:pt>
                <c:pt idx="808">
                  <c:v>6.4090737661540533E+68</c:v>
                </c:pt>
                <c:pt idx="809">
                  <c:v>4.2704181836178916E+68</c:v>
                </c:pt>
                <c:pt idx="810">
                  <c:v>1.4990947904347579E+68</c:v>
                </c:pt>
                <c:pt idx="811">
                  <c:v>-3.4108841852845385E+68</c:v>
                </c:pt>
                <c:pt idx="812">
                  <c:v>-1.1092186554186969E+69</c:v>
                </c:pt>
                <c:pt idx="813">
                  <c:v>7.7994139474535505E+68</c:v>
                </c:pt>
                <c:pt idx="814">
                  <c:v>2.8894349717342541E+68</c:v>
                </c:pt>
                <c:pt idx="815">
                  <c:v>2.9147828315341064E+69</c:v>
                </c:pt>
                <c:pt idx="816">
                  <c:v>1.6556546970719337E+69</c:v>
                </c:pt>
                <c:pt idx="817">
                  <c:v>-1.3535994694243415E+69</c:v>
                </c:pt>
                <c:pt idx="818">
                  <c:v>5.0505599652644456E+69</c:v>
                </c:pt>
                <c:pt idx="819">
                  <c:v>3.7914318308022726E+69</c:v>
                </c:pt>
                <c:pt idx="820">
                  <c:v>-1.7360786046183488E+69</c:v>
                </c:pt>
                <c:pt idx="821">
                  <c:v>8.4464009303985419E+69</c:v>
                </c:pt>
                <c:pt idx="822">
                  <c:v>1.0335560980562595E+70</c:v>
                </c:pt>
                <c:pt idx="823">
                  <c:v>1.5863071415983216E+70</c:v>
                </c:pt>
                <c:pt idx="824">
                  <c:v>2.0131453716941663E+70</c:v>
                </c:pt>
                <c:pt idx="825">
                  <c:v>2.9927346453320731E+70</c:v>
                </c:pt>
                <c:pt idx="826">
                  <c:v>4.3991621490658245E+70</c:v>
                </c:pt>
                <c:pt idx="827">
                  <c:v>6.7851789264374824E+70</c:v>
                </c:pt>
                <c:pt idx="828">
                  <c:v>1.0577623207542894E+71</c:v>
                </c:pt>
                <c:pt idx="829">
                  <c:v>1.6756084266019963E+71</c:v>
                </c:pt>
                <c:pt idx="830">
                  <c:v>2.6726989605602443E+71</c:v>
                </c:pt>
                <c:pt idx="831">
                  <c:v>4.2876356003661995E+71</c:v>
                </c:pt>
                <c:pt idx="832">
                  <c:v>6.8996627741304027E+71</c:v>
                </c:pt>
                <c:pt idx="833">
                  <c:v>5.5764646020160499E+70</c:v>
                </c:pt>
                <c:pt idx="834">
                  <c:v>2.1725831000075597E+71</c:v>
                </c:pt>
                <c:pt idx="835">
                  <c:v>-6.5924382282367511E+71</c:v>
                </c:pt>
                <c:pt idx="836">
                  <c:v>-2.3654744146665937E+71</c:v>
                </c:pt>
                <c:pt idx="837">
                  <c:v>7.7033898522796763E+71</c:v>
                </c:pt>
                <c:pt idx="838">
                  <c:v>2.1999217932796101E+72</c:v>
                </c:pt>
                <c:pt idx="839">
                  <c:v>-1.4556873665478914E+72</c:v>
                </c:pt>
                <c:pt idx="840">
                  <c:v>-4.4880093985326444E+71</c:v>
                </c:pt>
                <c:pt idx="841">
                  <c:v>2.9945547215876317E+72</c:v>
                </c:pt>
                <c:pt idx="842">
                  <c:v>-3.6824619666744911E+72</c:v>
                </c:pt>
                <c:pt idx="843">
                  <c:v>-2.6755755399798639E+72</c:v>
                </c:pt>
                <c:pt idx="844">
                  <c:v>2.7815529748502871E+72</c:v>
                </c:pt>
                <c:pt idx="845">
                  <c:v>9.2455679163750653E+72</c:v>
                </c:pt>
                <c:pt idx="846">
                  <c:v>2.1166711372729995E+73</c:v>
                </c:pt>
                <c:pt idx="847">
                  <c:v>3.9551869770609704E+73</c:v>
                </c:pt>
                <c:pt idx="848">
                  <c:v>6.9858171624844341E+73</c:v>
                </c:pt>
                <c:pt idx="849">
                  <c:v>-3.1971108160777017E+72</c:v>
                </c:pt>
                <c:pt idx="850">
                  <c:v>1.518804758180201E+73</c:v>
                </c:pt>
                <c:pt idx="851">
                  <c:v>8.2264666231796075E+73</c:v>
                </c:pt>
                <c:pt idx="852">
                  <c:v>-4.5959753980871833E+73</c:v>
                </c:pt>
                <c:pt idx="853">
                  <c:v>-7.3544322866744759E+73</c:v>
                </c:pt>
                <c:pt idx="854">
                  <c:v>-1.4062094151673881E+74</c:v>
                </c:pt>
                <c:pt idx="855">
                  <c:v>-1.8931240176885316E+74</c:v>
                </c:pt>
                <c:pt idx="856">
                  <c:v>-1.5617268001136124E+73</c:v>
                </c:pt>
                <c:pt idx="857">
                  <c:v>-8.2693886651130204E+73</c:v>
                </c:pt>
                <c:pt idx="858">
                  <c:v>-2.6553858420323271E+74</c:v>
                </c:pt>
                <c:pt idx="859">
                  <c:v>-5.1545990040532922E+74</c:v>
                </c:pt>
                <c:pt idx="860">
                  <c:v>-9.4822591415952836E+74</c:v>
                </c:pt>
                <c:pt idx="861">
                  <c:v>-1.6309132441158239E+75</c:v>
                </c:pt>
                <c:pt idx="862">
                  <c:v>4.2681235337120868E+73</c:v>
                </c:pt>
                <c:pt idx="863">
                  <c:v>-3.9008477841707812E+74</c:v>
                </c:pt>
                <c:pt idx="864">
                  <c:v>-1.9383041358817719E+75</c:v>
                </c:pt>
                <c:pt idx="865">
                  <c:v>1.0339099866028112E+75</c:v>
                </c:pt>
                <c:pt idx="866">
                  <c:v>1.6832198081186302E+75</c:v>
                </c:pt>
                <c:pt idx="867">
                  <c:v>-6.3968449285013398E+74</c:v>
                </c:pt>
                <c:pt idx="868">
                  <c:v>1.3413008783687588E+75</c:v>
                </c:pt>
                <c:pt idx="869">
                  <c:v>4.8705056070523454E+75</c:v>
                </c:pt>
                <c:pt idx="870">
                  <c:v>1.0380695706954825E+76</c:v>
                </c:pt>
                <c:pt idx="871">
                  <c:v>1.942009053554089E+76</c:v>
                </c:pt>
                <c:pt idx="872">
                  <c:v>-2.4096929797883112E+75</c:v>
                </c:pt>
                <c:pt idx="873">
                  <c:v>-1.067702552572624E+76</c:v>
                </c:pt>
                <c:pt idx="874">
                  <c:v>-1.9716420354312305E+76</c:v>
                </c:pt>
                <c:pt idx="875">
                  <c:v>-2.3245625082995891E+76</c:v>
                </c:pt>
                <c:pt idx="876">
                  <c:v>-3.5814224640265545E+76</c:v>
                </c:pt>
                <c:pt idx="877">
                  <c:v>-1.1661536823967573E+76</c:v>
                </c:pt>
                <c:pt idx="878">
                  <c:v>-1.5190741552651158E+76</c:v>
                </c:pt>
                <c:pt idx="879">
                  <c:v>-3.4817750567287984E+76</c:v>
                </c:pt>
                <c:pt idx="880">
                  <c:v>-5.7973964310608399E+76</c:v>
                </c:pt>
                <c:pt idx="881">
                  <c:v>6.2167665923475834E+75</c:v>
                </c:pt>
                <c:pt idx="882">
                  <c:v>3.5664572832098903E+76</c:v>
                </c:pt>
                <c:pt idx="883">
                  <c:v>9.2164816889423335E+74</c:v>
                </c:pt>
                <c:pt idx="884">
                  <c:v>4.3704870926851468E+76</c:v>
                </c:pt>
                <c:pt idx="885">
                  <c:v>-5.5228784639309191E+76</c:v>
                </c:pt>
                <c:pt idx="886">
                  <c:v>-8.9971709302513854E+76</c:v>
                </c:pt>
                <c:pt idx="887">
                  <c:v>-1.3275493206047108E+77</c:v>
                </c:pt>
                <c:pt idx="888">
                  <c:v>-1.5238194107510791E+77</c:v>
                </c:pt>
                <c:pt idx="889">
                  <c:v>-5.8743403932400612E+76</c:v>
                </c:pt>
                <c:pt idx="890">
                  <c:v>5.4473269705553705E+75</c:v>
                </c:pt>
                <c:pt idx="891">
                  <c:v>2.5074335985192196E+76</c:v>
                </c:pt>
                <c:pt idx="892">
                  <c:v>5.9817260648396866E+76</c:v>
                </c:pt>
                <c:pt idx="893">
                  <c:v>1.7034037890439632E+76</c:v>
                </c:pt>
                <c:pt idx="894">
                  <c:v>-4.8905398610838018E+76</c:v>
                </c:pt>
                <c:pt idx="895">
                  <c:v>1.142189878582786E+77</c:v>
                </c:pt>
                <c:pt idx="896">
                  <c:v>1.7840971876123457E+77</c:v>
                </c:pt>
                <c:pt idx="897">
                  <c:v>7.9476063195073915E+76</c:v>
                </c:pt>
                <c:pt idx="898">
                  <c:v>-8.3648323274042713E+76</c:v>
                </c:pt>
                <c:pt idx="899">
                  <c:v>-1.4783905417699868E+77</c:v>
                </c:pt>
                <c:pt idx="900">
                  <c:v>-2.1377849067827633E+77</c:v>
                </c:pt>
                <c:pt idx="901">
                  <c:v>-1.7903556601507164E+77</c:v>
                </c:pt>
                <c:pt idx="902">
                  <c:v>-1.3625234325711442E+77</c:v>
                </c:pt>
                <c:pt idx="903">
                  <c:v>-1.657001494968657E+77</c:v>
                </c:pt>
                <c:pt idx="904">
                  <c:v>-1.3095722483366101E+77</c:v>
                </c:pt>
                <c:pt idx="905">
                  <c:v>-6.6766493930705037E+76</c:v>
                </c:pt>
                <c:pt idx="906">
                  <c:v>-3.731868769095375E+76</c:v>
                </c:pt>
                <c:pt idx="907">
                  <c:v>-7.2061612354158433E+76</c:v>
                </c:pt>
                <c:pt idx="908">
                  <c:v>-1.3625234325711442E+77</c:v>
                </c:pt>
                <c:pt idx="909">
                  <c:v>-1.1662533424247761E+77</c:v>
                </c:pt>
                <c:pt idx="910">
                  <c:v>-2.1026387138518486E+77</c:v>
                </c:pt>
                <c:pt idx="911">
                  <c:v>-1.6748064862722763E+77</c:v>
                </c:pt>
                <c:pt idx="912">
                  <c:v>-6.2287194096676382E+76</c:v>
                </c:pt>
                <c:pt idx="913">
                  <c:v>-2.8430719304529556E+77</c:v>
                </c:pt>
                <c:pt idx="914">
                  <c:v>-2.4152397028733833E+77</c:v>
                </c:pt>
                <c:pt idx="915">
                  <c:v>-5.2773470013891349E+77</c:v>
                </c:pt>
                <c:pt idx="916">
                  <c:v>-3.79758022850405E+77</c:v>
                </c:pt>
                <c:pt idx="917">
                  <c:v>-4.1021445515430844E+76</c:v>
                </c:pt>
                <c:pt idx="918">
                  <c:v>-7.7127217326424433E+77</c:v>
                </c:pt>
                <c:pt idx="919">
                  <c:v>-9.9329217221286332E+77</c:v>
                </c:pt>
                <c:pt idx="920">
                  <c:v>-1.3320287495478375E+78</c:v>
                </c:pt>
                <c:pt idx="921">
                  <c:v>-1.0458180196962624E+78</c:v>
                </c:pt>
                <c:pt idx="922">
                  <c:v>-1.2678380186448816E+78</c:v>
                </c:pt>
                <c:pt idx="923">
                  <c:v>-9.2910144130990735E+77</c:v>
                </c:pt>
                <c:pt idx="924">
                  <c:v>-4.4238818668642475E+77</c:v>
                </c:pt>
                <c:pt idx="925">
                  <c:v>-1.6808696432354324E+78</c:v>
                </c:pt>
                <c:pt idx="926">
                  <c:v>-2.1891003720356268E+78</c:v>
                </c:pt>
                <c:pt idx="927">
                  <c:v>-2.6758136266591092E+78</c:v>
                </c:pt>
                <c:pt idx="928">
                  <c:v>-2.8237903039476178E+78</c:v>
                </c:pt>
                <c:pt idx="929">
                  <c:v>-3.4584802358596088E+78</c:v>
                </c:pt>
                <c:pt idx="930">
                  <c:v>-4.2411468450601083E+78</c:v>
                </c:pt>
                <c:pt idx="931">
                  <c:v>-5.6585033861725989E+78</c:v>
                </c:pt>
                <c:pt idx="932">
                  <c:v>-2.3576512081830627E+78</c:v>
                </c:pt>
                <c:pt idx="933">
                  <c:v>-3.1403178173835623E+78</c:v>
                </c:pt>
                <c:pt idx="934">
                  <c:v>-6.123007576897052E+78</c:v>
                </c:pt>
                <c:pt idx="935">
                  <c:v>-9.8883639456110421E+78</c:v>
                </c:pt>
                <c:pt idx="936">
                  <c:v>-1.6636410073838519E+79</c:v>
                </c:pt>
                <c:pt idx="937">
                  <c:v>-2.7149812570779988E+79</c:v>
                </c:pt>
                <c:pt idx="938">
                  <c:v>-1.25122587566389E+78</c:v>
                </c:pt>
                <c:pt idx="939">
                  <c:v>-7.9992720038913706E+78</c:v>
                </c:pt>
                <c:pt idx="940">
                  <c:v>2.8023891224141956E+79</c:v>
                </c:pt>
                <c:pt idx="941">
                  <c:v>5.3922477919258057E+79</c:v>
                </c:pt>
                <c:pt idx="942">
                  <c:v>4.3797901386340832E+79</c:v>
                </c:pt>
                <c:pt idx="943">
                  <c:v>7.7747381583075053E+78</c:v>
                </c:pt>
                <c:pt idx="944">
                  <c:v>2.5036186783476454E+79</c:v>
                </c:pt>
                <c:pt idx="945">
                  <c:v>6.6307130162041833E+79</c:v>
                </c:pt>
                <c:pt idx="946">
                  <c:v>-2.1513206456223689E+79</c:v>
                </c:pt>
                <c:pt idx="947">
                  <c:v>-4.2517578310547403E+78</c:v>
                </c:pt>
                <c:pt idx="948">
                  <c:v>-1.1797068114443635E+80</c:v>
                </c:pt>
                <c:pt idx="949">
                  <c:v>-2.0579101776270185E+80</c:v>
                </c:pt>
                <c:pt idx="950">
                  <c:v>-2.2305246638787079E+80</c:v>
                </c:pt>
                <c:pt idx="951">
                  <c:v>-1.8178152300930542E+80</c:v>
                </c:pt>
                <c:pt idx="952">
                  <c:v>-1.5777202825590902E+80</c:v>
                </c:pt>
                <c:pt idx="953">
                  <c:v>-2.5571694140709172E+80</c:v>
                </c:pt>
                <c:pt idx="954">
                  <c:v>-2.1444599802852636E+80</c:v>
                </c:pt>
                <c:pt idx="955">
                  <c:v>-1.0789461651799923E+80</c:v>
                </c:pt>
                <c:pt idx="956">
                  <c:v>3.9927708371093255E+79</c:v>
                </c:pt>
                <c:pt idx="957">
                  <c:v>2.9430141477071287E+80</c:v>
                </c:pt>
                <c:pt idx="958">
                  <c:v>-3.0914207429858232E+80</c:v>
                </c:pt>
                <c:pt idx="959">
                  <c:v>-1.6131974940948978E+80</c:v>
                </c:pt>
                <c:pt idx="960">
                  <c:v>-9.8655165147626645E+80</c:v>
                </c:pt>
                <c:pt idx="961">
                  <c:v>-5.8435562018755429E+80</c:v>
                </c:pt>
                <c:pt idx="962">
                  <c:v>3.6785876727896267E+80</c:v>
                </c:pt>
                <c:pt idx="963">
                  <c:v>1.7222691860341918E+81</c:v>
                </c:pt>
                <c:pt idx="964">
                  <c:v>4.0288939922559379E+81</c:v>
                </c:pt>
                <c:pt idx="965">
                  <c:v>7.689929217232912E+81</c:v>
                </c:pt>
                <c:pt idx="966">
                  <c:v>-1.2637782056553332E+81</c:v>
                </c:pt>
                <c:pt idx="967">
                  <c:v>1.0428466005664126E+81</c:v>
                </c:pt>
                <c:pt idx="968">
                  <c:v>9.3171314379868802E+81</c:v>
                </c:pt>
                <c:pt idx="969">
                  <c:v>1.9898041081629094E+82</c:v>
                </c:pt>
                <c:pt idx="970">
                  <c:v>-8.3917565781717139E+81</c:v>
                </c:pt>
                <c:pt idx="971">
                  <c:v>-1.1747174075124637E+80</c:v>
                </c:pt>
                <c:pt idx="972">
                  <c:v>2.70120075777319E+82</c:v>
                </c:pt>
                <c:pt idx="973">
                  <c:v>6.2415771733635515E+82</c:v>
                </c:pt>
                <c:pt idx="974">
                  <c:v>1.2494901520802228E+83</c:v>
                </c:pt>
                <c:pt idx="975">
                  <c:v>2.2288602283831266E+83</c:v>
                </c:pt>
                <c:pt idx="976">
                  <c:v>3.833562739429898E+83</c:v>
                </c:pt>
                <c:pt idx="977">
                  <c:v>6.4176353267795731E+83</c:v>
                </c:pt>
                <c:pt idx="978">
                  <c:v>1.060641042517602E+84</c:v>
                </c:pt>
                <c:pt idx="979">
                  <c:v>4.4462234057975696E+82</c:v>
                </c:pt>
                <c:pt idx="980">
                  <c:v>3.0286949279294326E+83</c:v>
                </c:pt>
                <c:pt idx="981">
                  <c:v>-1.1010162189700757E+84</c:v>
                </c:pt>
                <c:pt idx="982">
                  <c:v>-4.2373145039546339E+83</c:v>
                </c:pt>
                <c:pt idx="983">
                  <c:v>1.1892453454887289E+84</c:v>
                </c:pt>
                <c:pt idx="984">
                  <c:v>3.4795069099475334E+84</c:v>
                </c:pt>
                <c:pt idx="985">
                  <c:v>7.3827452702905307E+84</c:v>
                </c:pt>
                <c:pt idx="986">
                  <c:v>-1.9098059072966591E+84</c:v>
                </c:pt>
                <c:pt idx="987">
                  <c:v>3.8045565716214577E+83</c:v>
                </c:pt>
                <c:pt idx="988">
                  <c:v>8.8642171464227532E+84</c:v>
                </c:pt>
                <c:pt idx="989">
                  <c:v>-7.3008206885289825E+84</c:v>
                </c:pt>
                <c:pt idx="990">
                  <c:v>-5.0105591240701781E+84</c:v>
                </c:pt>
                <c:pt idx="991">
                  <c:v>8.0537254941080378E+84</c:v>
                </c:pt>
                <c:pt idx="992">
                  <c:v>-1.4983798998208241E+85</c:v>
                </c:pt>
                <c:pt idx="993">
                  <c:v>-1.2693537433749438E+85</c:v>
                </c:pt>
                <c:pt idx="994">
                  <c:v>4.9512703133463869E+84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E-7643-84CF-047E92BB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488896"/>
        <c:axId val="-1951487808"/>
      </c:lineChart>
      <c:catAx>
        <c:axId val="-195148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487808"/>
        <c:crosses val="autoZero"/>
        <c:auto val="1"/>
        <c:lblAlgn val="ctr"/>
        <c:lblOffset val="100"/>
        <c:noMultiLvlLbl val="0"/>
      </c:catAx>
      <c:valAx>
        <c:axId val="-19514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4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'2x3 M1.5'!$P$12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'2x3 M1.5'!$P$13:$P$22</c:f>
              <c:numCache>
                <c:formatCode>General</c:formatCode>
                <c:ptCount val="10"/>
                <c:pt idx="0">
                  <c:v>0.57259235916730344</c:v>
                </c:pt>
                <c:pt idx="1">
                  <c:v>0.88068120984516907</c:v>
                </c:pt>
                <c:pt idx="2">
                  <c:v>0.95594648687696293</c:v>
                </c:pt>
                <c:pt idx="3">
                  <c:v>0.99514836564116571</c:v>
                </c:pt>
                <c:pt idx="4">
                  <c:v>0.99907510197364902</c:v>
                </c:pt>
                <c:pt idx="5">
                  <c:v>0.99982424145770776</c:v>
                </c:pt>
                <c:pt idx="6">
                  <c:v>0.99996662083906063</c:v>
                </c:pt>
                <c:pt idx="7">
                  <c:v>0.99999366153210512</c:v>
                </c:pt>
                <c:pt idx="8">
                  <c:v>0.99999879639589395</c:v>
                </c:pt>
                <c:pt idx="9">
                  <c:v>0.99999977145000307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1-334D-866A-DA86F0FE5DE0}"/>
            </c:ext>
          </c:extLst>
        </c:ser>
        <c:ser>
          <c:idx val="1"/>
          <c:order val="1"/>
          <c:tx>
            <c:strRef>
              <c:f>'2x3 M1.5'!$Q$12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'2x3 M1.5'!$Q$13:$Q$22</c:f>
              <c:numCache>
                <c:formatCode>General</c:formatCode>
                <c:ptCount val="10"/>
                <c:pt idx="0">
                  <c:v>6.165552523771653E-2</c:v>
                </c:pt>
                <c:pt idx="1">
                  <c:v>0.2194958406983889</c:v>
                </c:pt>
                <c:pt idx="2">
                  <c:v>0.24264611949132608</c:v>
                </c:pt>
                <c:pt idx="3">
                  <c:v>0.25314902890236979</c:v>
                </c:pt>
                <c:pt idx="4">
                  <c:v>0.25415466953141225</c:v>
                </c:pt>
                <c:pt idx="5">
                  <c:v>0.25434549392664241</c:v>
                </c:pt>
                <c:pt idx="6">
                  <c:v>0.25438172322142727</c:v>
                </c:pt>
                <c:pt idx="7">
                  <c:v>0.25438860238586392</c:v>
                </c:pt>
                <c:pt idx="8">
                  <c:v>0.25438990865497285</c:v>
                </c:pt>
                <c:pt idx="9">
                  <c:v>0.25439015669955917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1-334D-866A-DA86F0FE5DE0}"/>
            </c:ext>
          </c:extLst>
        </c:ser>
        <c:ser>
          <c:idx val="2"/>
          <c:order val="2"/>
          <c:tx>
            <c:strRef>
              <c:f>'2x3 M1.5'!$R$12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'2x3 M1.5'!$R$13:$R$22</c:f>
              <c:numCache>
                <c:formatCode>General</c:formatCode>
                <c:ptCount val="10"/>
                <c:pt idx="0">
                  <c:v>2.7466414588190893</c:v>
                </c:pt>
                <c:pt idx="1">
                  <c:v>1.5239545935196566</c:v>
                </c:pt>
                <c:pt idx="2">
                  <c:v>1.548965798734796</c:v>
                </c:pt>
                <c:pt idx="3">
                  <c:v>1.5475825492721818</c:v>
                </c:pt>
                <c:pt idx="4">
                  <c:v>1.5483076673030256</c:v>
                </c:pt>
                <c:pt idx="5">
                  <c:v>1.548445446167692</c:v>
                </c:pt>
                <c:pt idx="6">
                  <c:v>1.5484716125725511</c:v>
                </c:pt>
                <c:pt idx="7">
                  <c:v>1.5484765812619843</c:v>
                </c:pt>
                <c:pt idx="8">
                  <c:v>1.5484775247870246</c:v>
                </c:pt>
                <c:pt idx="9">
                  <c:v>1.5484777039523334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1-334D-866A-DA86F0FE5DE0}"/>
            </c:ext>
          </c:extLst>
        </c:ser>
        <c:ser>
          <c:idx val="3"/>
          <c:order val="3"/>
          <c:tx>
            <c:strRef>
              <c:f>'2x3 M1.5'!$S$12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'2x3 M1.5'!$S$13:$S$22</c:f>
              <c:numCache>
                <c:formatCode>General</c:formatCode>
                <c:ptCount val="10"/>
                <c:pt idx="0">
                  <c:v>0.48637327203120151</c:v>
                </c:pt>
                <c:pt idx="1">
                  <c:v>0.31812628861001369</c:v>
                </c:pt>
                <c:pt idx="2">
                  <c:v>0.35884119186054664</c:v>
                </c:pt>
                <c:pt idx="3">
                  <c:v>0.38872748055444933</c:v>
                </c:pt>
                <c:pt idx="4">
                  <c:v>0.39269674036125346</c:v>
                </c:pt>
                <c:pt idx="5">
                  <c:v>0.39364105225382801</c:v>
                </c:pt>
                <c:pt idx="6">
                  <c:v>0.39385658488344821</c:v>
                </c:pt>
                <c:pt idx="7">
                  <c:v>0.39390439054695975</c:v>
                </c:pt>
                <c:pt idx="8">
                  <c:v>0.39391477453689622</c:v>
                </c:pt>
                <c:pt idx="9">
                  <c:v>0.39391699437512784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1-334D-866A-DA86F0FE5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2453616"/>
        <c:axId val="-1792460688"/>
      </c:lineChart>
      <c:catAx>
        <c:axId val="-179245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2460688"/>
        <c:crosses val="autoZero"/>
        <c:auto val="1"/>
        <c:lblAlgn val="ctr"/>
        <c:lblOffset val="100"/>
        <c:noMultiLvlLbl val="0"/>
      </c:catAx>
      <c:valAx>
        <c:axId val="-17924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24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'2x3 M2'!$P$12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'2x3 M2'!$P$13:$P$22</c:f>
              <c:numCache>
                <c:formatCode>General</c:formatCode>
                <c:ptCount val="10"/>
                <c:pt idx="0">
                  <c:v>0.57259235916730344</c:v>
                </c:pt>
                <c:pt idx="1">
                  <c:v>0.88068120984516907</c:v>
                </c:pt>
                <c:pt idx="2">
                  <c:v>0.95594648687696293</c:v>
                </c:pt>
                <c:pt idx="3">
                  <c:v>0.99514836564116571</c:v>
                </c:pt>
                <c:pt idx="4">
                  <c:v>0.99907510197364902</c:v>
                </c:pt>
                <c:pt idx="5">
                  <c:v>0.99982424145770776</c:v>
                </c:pt>
                <c:pt idx="6">
                  <c:v>0.99996662083906063</c:v>
                </c:pt>
                <c:pt idx="7">
                  <c:v>0.99999366153210512</c:v>
                </c:pt>
                <c:pt idx="8">
                  <c:v>0.99999879639589395</c:v>
                </c:pt>
                <c:pt idx="9">
                  <c:v>0.99999977145000307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F-7E49-89D7-3E5972E1195D}"/>
            </c:ext>
          </c:extLst>
        </c:ser>
        <c:ser>
          <c:idx val="1"/>
          <c:order val="1"/>
          <c:tx>
            <c:strRef>
              <c:f>'2x3 M2'!$Q$12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'2x3 M2'!$Q$13:$Q$22</c:f>
              <c:numCache>
                <c:formatCode>General</c:formatCode>
                <c:ptCount val="10"/>
                <c:pt idx="0">
                  <c:v>6.165552523771653E-2</c:v>
                </c:pt>
                <c:pt idx="1">
                  <c:v>0.2194958406983889</c:v>
                </c:pt>
                <c:pt idx="2">
                  <c:v>0.24264611949132608</c:v>
                </c:pt>
                <c:pt idx="3">
                  <c:v>0.25314902890236979</c:v>
                </c:pt>
                <c:pt idx="4">
                  <c:v>0.25415466953141225</c:v>
                </c:pt>
                <c:pt idx="5">
                  <c:v>0.25434549392664241</c:v>
                </c:pt>
                <c:pt idx="6">
                  <c:v>0.25438172322142727</c:v>
                </c:pt>
                <c:pt idx="7">
                  <c:v>0.25438860238586392</c:v>
                </c:pt>
                <c:pt idx="8">
                  <c:v>0.25438990865497285</c:v>
                </c:pt>
                <c:pt idx="9">
                  <c:v>0.25439015669955917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F-7E49-89D7-3E5972E1195D}"/>
            </c:ext>
          </c:extLst>
        </c:ser>
        <c:ser>
          <c:idx val="2"/>
          <c:order val="2"/>
          <c:tx>
            <c:strRef>
              <c:f>'2x3 M2'!$R$12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'2x3 M2'!$R$13:$R$22</c:f>
              <c:numCache>
                <c:formatCode>General</c:formatCode>
                <c:ptCount val="10"/>
                <c:pt idx="0">
                  <c:v>2.7466414588190893</c:v>
                </c:pt>
                <c:pt idx="1">
                  <c:v>1.5239545935196566</c:v>
                </c:pt>
                <c:pt idx="2">
                  <c:v>1.548965798734796</c:v>
                </c:pt>
                <c:pt idx="3">
                  <c:v>1.5475825492721818</c:v>
                </c:pt>
                <c:pt idx="4">
                  <c:v>1.5483076673030256</c:v>
                </c:pt>
                <c:pt idx="5">
                  <c:v>1.548445446167692</c:v>
                </c:pt>
                <c:pt idx="6">
                  <c:v>1.5484716125725511</c:v>
                </c:pt>
                <c:pt idx="7">
                  <c:v>1.5484765812619843</c:v>
                </c:pt>
                <c:pt idx="8">
                  <c:v>1.5484775247870246</c:v>
                </c:pt>
                <c:pt idx="9">
                  <c:v>1.5484777039523334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F-7E49-89D7-3E5972E1195D}"/>
            </c:ext>
          </c:extLst>
        </c:ser>
        <c:ser>
          <c:idx val="3"/>
          <c:order val="3"/>
          <c:tx>
            <c:strRef>
              <c:f>'2x3 M2'!$S$12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'2x3 M2'!$S$13:$S$22</c:f>
              <c:numCache>
                <c:formatCode>General</c:formatCode>
                <c:ptCount val="10"/>
                <c:pt idx="0">
                  <c:v>0.48637327203120151</c:v>
                </c:pt>
                <c:pt idx="1">
                  <c:v>0.31812628861001369</c:v>
                </c:pt>
                <c:pt idx="2">
                  <c:v>0.35884119186054664</c:v>
                </c:pt>
                <c:pt idx="3">
                  <c:v>0.38872748055444933</c:v>
                </c:pt>
                <c:pt idx="4">
                  <c:v>0.39269674036125346</c:v>
                </c:pt>
                <c:pt idx="5">
                  <c:v>0.39364105225382801</c:v>
                </c:pt>
                <c:pt idx="6">
                  <c:v>0.39385658488344821</c:v>
                </c:pt>
                <c:pt idx="7">
                  <c:v>0.39390439054695975</c:v>
                </c:pt>
                <c:pt idx="8">
                  <c:v>0.39391477453689622</c:v>
                </c:pt>
                <c:pt idx="9">
                  <c:v>0.39391699437512784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F-7E49-89D7-3E5972E1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5141040"/>
        <c:axId val="-1675139408"/>
      </c:lineChart>
      <c:catAx>
        <c:axId val="-167514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5139408"/>
        <c:crosses val="autoZero"/>
        <c:auto val="1"/>
        <c:lblAlgn val="ctr"/>
        <c:lblOffset val="100"/>
        <c:noMultiLvlLbl val="0"/>
      </c:catAx>
      <c:valAx>
        <c:axId val="-16751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5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'1x3 M3'!$P$12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'1x3 M3'!$P$13:$P$22</c:f>
              <c:numCache>
                <c:formatCode>General</c:formatCode>
                <c:ptCount val="10"/>
                <c:pt idx="0">
                  <c:v>0.77104186915735651</c:v>
                </c:pt>
                <c:pt idx="1">
                  <c:v>0.95648511423000127</c:v>
                </c:pt>
                <c:pt idx="2">
                  <c:v>0.92140818288122905</c:v>
                </c:pt>
                <c:pt idx="3">
                  <c:v>0.99875098353908731</c:v>
                </c:pt>
                <c:pt idx="4">
                  <c:v>0.99979200750556785</c:v>
                </c:pt>
                <c:pt idx="5">
                  <c:v>0.99996539286479846</c:v>
                </c:pt>
                <c:pt idx="6">
                  <c:v>0.99999424265717796</c:v>
                </c:pt>
                <c:pt idx="7">
                  <c:v>0.99999904221466418</c:v>
                </c:pt>
                <c:pt idx="8">
                  <c:v>0.99999984066450021</c:v>
                </c:pt>
                <c:pt idx="9">
                  <c:v>0.99999997349324143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D-0B43-80C5-00E80681F5B8}"/>
            </c:ext>
          </c:extLst>
        </c:ser>
        <c:ser>
          <c:idx val="1"/>
          <c:order val="1"/>
          <c:tx>
            <c:strRef>
              <c:f>'1x3 M3'!$Q$12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'1x3 M3'!$Q$13:$Q$22</c:f>
              <c:numCache>
                <c:formatCode>General</c:formatCode>
                <c:ptCount val="10"/>
                <c:pt idx="0">
                  <c:v>0.36273697878872191</c:v>
                </c:pt>
                <c:pt idx="1">
                  <c:v>0.5314007247246324</c:v>
                </c:pt>
                <c:pt idx="2">
                  <c:v>0.51219135549744632</c:v>
                </c:pt>
                <c:pt idx="3">
                  <c:v>0.55950695878281231</c:v>
                </c:pt>
                <c:pt idx="4">
                  <c:v>0.56011113875175178</c:v>
                </c:pt>
                <c:pt idx="5">
                  <c:v>0.56020988985700715</c:v>
                </c:pt>
                <c:pt idx="6">
                  <c:v>0.56022617887439963</c:v>
                </c:pt>
                <c:pt idx="7">
                  <c:v>0.56022886853215792</c:v>
                </c:pt>
                <c:pt idx="8">
                  <c:v>0.56022931590990233</c:v>
                </c:pt>
                <c:pt idx="9">
                  <c:v>0.560229390329397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D-0B43-80C5-00E80681F5B8}"/>
            </c:ext>
          </c:extLst>
        </c:ser>
        <c:ser>
          <c:idx val="2"/>
          <c:order val="2"/>
          <c:tx>
            <c:strRef>
              <c:f>'1x3 M3'!$R$12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'1x3 M3'!$R$13:$R$22</c:f>
              <c:numCache>
                <c:formatCode>General</c:formatCode>
                <c:ptCount val="10"/>
                <c:pt idx="0">
                  <c:v>2.5275300568832675</c:v>
                </c:pt>
                <c:pt idx="1">
                  <c:v>1.9807112649750531</c:v>
                </c:pt>
                <c:pt idx="2">
                  <c:v>2.0697059062582404</c:v>
                </c:pt>
                <c:pt idx="3">
                  <c:v>2.0251485708249453</c:v>
                </c:pt>
                <c:pt idx="4">
                  <c:v>2.0263058971575503</c:v>
                </c:pt>
                <c:pt idx="5">
                  <c:v>2.0265013447757854</c:v>
                </c:pt>
                <c:pt idx="6">
                  <c:v>2.0265340896996817</c:v>
                </c:pt>
                <c:pt idx="7">
                  <c:v>2.0265395385248186</c:v>
                </c:pt>
                <c:pt idx="8">
                  <c:v>2.0265404478881681</c:v>
                </c:pt>
                <c:pt idx="9">
                  <c:v>2.0265405993979422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D-0B43-80C5-00E80681F5B8}"/>
            </c:ext>
          </c:extLst>
        </c:ser>
        <c:ser>
          <c:idx val="3"/>
          <c:order val="3"/>
          <c:tx>
            <c:strRef>
              <c:f>'1x3 M3'!$S$12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'1x3 M3'!$S$13:$S$22</c:f>
              <c:numCache>
                <c:formatCode>General</c:formatCode>
                <c:ptCount val="10"/>
                <c:pt idx="0">
                  <c:v>1.1508584846191408</c:v>
                </c:pt>
                <c:pt idx="1">
                  <c:v>1.0520628538108163</c:v>
                </c:pt>
                <c:pt idx="2">
                  <c:v>1.0156533696849241</c:v>
                </c:pt>
                <c:pt idx="3">
                  <c:v>1.131701169654707</c:v>
                </c:pt>
                <c:pt idx="4">
                  <c:v>1.1346099272154644</c:v>
                </c:pt>
                <c:pt idx="5">
                  <c:v>1.1351890545704595</c:v>
                </c:pt>
                <c:pt idx="6">
                  <c:v>1.1353014077590284</c:v>
                </c:pt>
                <c:pt idx="7">
                  <c:v>1.1353227474638892</c:v>
                </c:pt>
                <c:pt idx="8">
                  <c:v>1.1353267463021288</c:v>
                </c:pt>
                <c:pt idx="9">
                  <c:v>1.1353274860736766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CD-0B43-80C5-00E80681F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5353952"/>
        <c:axId val="-1891179760"/>
      </c:lineChart>
      <c:catAx>
        <c:axId val="-17953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179760"/>
        <c:crosses val="autoZero"/>
        <c:auto val="1"/>
        <c:lblAlgn val="ctr"/>
        <c:lblOffset val="100"/>
        <c:noMultiLvlLbl val="0"/>
      </c:catAx>
      <c:valAx>
        <c:axId val="-18911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3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Analysis!$Q$13:$Q$22</c:f>
              <c:numCache>
                <c:formatCode>General</c:formatCode>
                <c:ptCount val="10"/>
                <c:pt idx="0">
                  <c:v>-0.20436959490213863</c:v>
                </c:pt>
                <c:pt idx="1">
                  <c:v>4.3618409620215293E-2</c:v>
                </c:pt>
                <c:pt idx="2">
                  <c:v>0.36273697878872191</c:v>
                </c:pt>
                <c:pt idx="3">
                  <c:v>0.24433132208913722</c:v>
                </c:pt>
                <c:pt idx="4">
                  <c:v>0.30347880816950079</c:v>
                </c:pt>
                <c:pt idx="5">
                  <c:v>0.3494530595638865</c:v>
                </c:pt>
                <c:pt idx="6">
                  <c:v>0.38565957934373463</c:v>
                </c:pt>
                <c:pt idx="7">
                  <c:v>0.41427367451208336</c:v>
                </c:pt>
                <c:pt idx="8">
                  <c:v>0.43692718821545251</c:v>
                </c:pt>
                <c:pt idx="9">
                  <c:v>0.45486504682900059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Analysis!$R$13:$R$22</c:f>
              <c:numCache>
                <c:formatCode>General</c:formatCode>
                <c:ptCount val="10"/>
                <c:pt idx="0">
                  <c:v>1.5003715654173615</c:v>
                </c:pt>
                <c:pt idx="1">
                  <c:v>1.3953243363832839</c:v>
                </c:pt>
                <c:pt idx="2">
                  <c:v>1.5275300568832673</c:v>
                </c:pt>
                <c:pt idx="3">
                  <c:v>1.7083540249269666</c:v>
                </c:pt>
                <c:pt idx="4">
                  <c:v>1.822050956939151</c:v>
                </c:pt>
                <c:pt idx="5">
                  <c:v>1.9125627797948357</c:v>
                </c:pt>
                <c:pt idx="6">
                  <c:v>1.9843659576216783</c:v>
                </c:pt>
                <c:pt idx="7">
                  <c:v>2.041232057391678</c:v>
                </c:pt>
                <c:pt idx="8">
                  <c:v>2.0862857154203374</c:v>
                </c:pt>
                <c:pt idx="9">
                  <c:v>2.1219687833960648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Analysis!$S$13:$S$22</c:f>
              <c:numCache>
                <c:formatCode>General</c:formatCode>
                <c:ptCount val="10"/>
                <c:pt idx="0">
                  <c:v>-5.3141792559054934E-3</c:v>
                </c:pt>
                <c:pt idx="1">
                  <c:v>-0.2109378950748525</c:v>
                </c:pt>
                <c:pt idx="2">
                  <c:v>0.32849742131624637</c:v>
                </c:pt>
                <c:pt idx="3">
                  <c:v>-0.21757122235567461</c:v>
                </c:pt>
                <c:pt idx="4">
                  <c:v>-0.1437970193340512</c:v>
                </c:pt>
                <c:pt idx="5">
                  <c:v>-4.116712334714312E-2</c:v>
                </c:pt>
                <c:pt idx="6">
                  <c:v>7.5872138148733836E-2</c:v>
                </c:pt>
                <c:pt idx="7">
                  <c:v>0.19705287261171767</c:v>
                </c:pt>
                <c:pt idx="8">
                  <c:v>0.3156517632370287</c:v>
                </c:pt>
                <c:pt idx="9">
                  <c:v>0.4275034084959235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1477472"/>
        <c:axId val="-1951484000"/>
      </c:lineChart>
      <c:catAx>
        <c:axId val="-195147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484000"/>
        <c:crosses val="autoZero"/>
        <c:auto val="1"/>
        <c:lblAlgn val="ctr"/>
        <c:lblOffset val="100"/>
        <c:noMultiLvlLbl val="0"/>
      </c:catAx>
      <c:valAx>
        <c:axId val="-19514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4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Analysis!$Q$33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Analysis!$Q$34:$Q$43</c:f>
              <c:numCache>
                <c:formatCode>General</c:formatCode>
                <c:ptCount val="10"/>
                <c:pt idx="0">
                  <c:v>-0.44392786207202256</c:v>
                </c:pt>
                <c:pt idx="1">
                  <c:v>-0.30228644693607354</c:v>
                </c:pt>
                <c:pt idx="2">
                  <c:v>6.165552523771653E-2</c:v>
                </c:pt>
                <c:pt idx="3">
                  <c:v>-8.2387546571449893E-2</c:v>
                </c:pt>
                <c:pt idx="4">
                  <c:v>-1.335753953680735E-2</c:v>
                </c:pt>
                <c:pt idx="5">
                  <c:v>4.0771225901581609E-2</c:v>
                </c:pt>
                <c:pt idx="6">
                  <c:v>8.3519361069707448E-2</c:v>
                </c:pt>
                <c:pt idx="7">
                  <c:v>0.11734310405846013</c:v>
                </c:pt>
                <c:pt idx="8">
                  <c:v>0.14412278377696564</c:v>
                </c:pt>
                <c:pt idx="9">
                  <c:v>0.16532831016341662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Analysis!$R$33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Analysis!$R$34:$R$43</c:f>
              <c:numCache>
                <c:formatCode>General</c:formatCode>
                <c:ptCount val="10"/>
                <c:pt idx="0">
                  <c:v>1.2782426861400009</c:v>
                </c:pt>
                <c:pt idx="1">
                  <c:v>1.5888523130644367</c:v>
                </c:pt>
                <c:pt idx="2">
                  <c:v>1.7466414588190893</c:v>
                </c:pt>
                <c:pt idx="3">
                  <c:v>1.9605816035754506</c:v>
                </c:pt>
                <c:pt idx="4">
                  <c:v>2.0949433678603642</c:v>
                </c:pt>
                <c:pt idx="5">
                  <c:v>2.2019193978491596</c:v>
                </c:pt>
                <c:pt idx="6">
                  <c:v>2.2867946281607385</c:v>
                </c:pt>
                <c:pt idx="7">
                  <c:v>2.3540197945482948</c:v>
                </c:pt>
                <c:pt idx="8">
                  <c:v>2.4072810007798306</c:v>
                </c:pt>
                <c:pt idx="9">
                  <c:v>2.4494646373564892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Analysis!$S$33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Analysis!$S$34:$S$43</c:f>
              <c:numCache>
                <c:formatCode>General</c:formatCode>
                <c:ptCount val="10"/>
                <c:pt idx="0">
                  <c:v>-0.1976032570926749</c:v>
                </c:pt>
                <c:pt idx="1">
                  <c:v>-0.32889526526449964</c:v>
                </c:pt>
                <c:pt idx="2">
                  <c:v>0.30491449533521742</c:v>
                </c:pt>
                <c:pt idx="3">
                  <c:v>-0.34889186398633609</c:v>
                </c:pt>
                <c:pt idx="4">
                  <c:v>-0.2659616704107528</c:v>
                </c:pt>
                <c:pt idx="5">
                  <c:v>-0.14800319801726824</c:v>
                </c:pt>
                <c:pt idx="6">
                  <c:v>-1.2295931459451293E-2</c:v>
                </c:pt>
                <c:pt idx="7">
                  <c:v>0.12887022774313972</c:v>
                </c:pt>
                <c:pt idx="8">
                  <c:v>0.26741903494878838</c:v>
                </c:pt>
                <c:pt idx="9">
                  <c:v>0.3983359937997113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1482368"/>
        <c:axId val="-1951476928"/>
      </c:lineChart>
      <c:catAx>
        <c:axId val="-195148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476928"/>
        <c:crosses val="autoZero"/>
        <c:auto val="1"/>
        <c:lblAlgn val="ctr"/>
        <c:lblOffset val="100"/>
        <c:noMultiLvlLbl val="0"/>
      </c:catAx>
      <c:valAx>
        <c:axId val="-19514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4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Analysis!$Q$53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Analysis!$Q$54:$Q$63</c:f>
              <c:numCache>
                <c:formatCode>General</c:formatCode>
                <c:ptCount val="10"/>
                <c:pt idx="0">
                  <c:v>-0.52414590927618399</c:v>
                </c:pt>
                <c:pt idx="1">
                  <c:v>-0.43727024900631589</c:v>
                </c:pt>
                <c:pt idx="2">
                  <c:v>-6.6201369233734264E-2</c:v>
                </c:pt>
                <c:pt idx="3">
                  <c:v>-0.2220526498941601</c:v>
                </c:pt>
                <c:pt idx="4">
                  <c:v>-0.14817394938679346</c:v>
                </c:pt>
                <c:pt idx="5">
                  <c:v>-9.0110956288105226E-2</c:v>
                </c:pt>
                <c:pt idx="6">
                  <c:v>-4.4222093433522153E-2</c:v>
                </c:pt>
                <c:pt idx="7">
                  <c:v>-7.9019471998212354E-3</c:v>
                </c:pt>
                <c:pt idx="8">
                  <c:v>2.0854736675054913E-2</c:v>
                </c:pt>
                <c:pt idx="9">
                  <c:v>4.3625878231388596E-2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0-0548-8F2C-AD4BFE239485}"/>
            </c:ext>
          </c:extLst>
        </c:ser>
        <c:ser>
          <c:idx val="1"/>
          <c:order val="1"/>
          <c:tx>
            <c:strRef>
              <c:f>Analysis!$R$53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Analysis!$R$54:$R$63</c:f>
              <c:numCache>
                <c:formatCode>General</c:formatCode>
                <c:ptCount val="10"/>
                <c:pt idx="0">
                  <c:v>1.3362610920808986</c:v>
                </c:pt>
                <c:pt idx="1">
                  <c:v>1.7008447157715803</c:v>
                </c:pt>
                <c:pt idx="2">
                  <c:v>1.8982199895776275</c:v>
                </c:pt>
                <c:pt idx="3">
                  <c:v>2.128302677194557</c:v>
                </c:pt>
                <c:pt idx="4">
                  <c:v>2.2726314307773712</c:v>
                </c:pt>
                <c:pt idx="5">
                  <c:v>2.387511575772602</c:v>
                </c:pt>
                <c:pt idx="6">
                  <c:v>2.4786536374444221</c:v>
                </c:pt>
                <c:pt idx="7">
                  <c:v>2.5508422217098015</c:v>
                </c:pt>
                <c:pt idx="8">
                  <c:v>2.6080358521629705</c:v>
                </c:pt>
                <c:pt idx="9">
                  <c:v>2.6533340311369984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0-0548-8F2C-AD4BFE239485}"/>
            </c:ext>
          </c:extLst>
        </c:ser>
        <c:ser>
          <c:idx val="2"/>
          <c:order val="2"/>
          <c:tx>
            <c:strRef>
              <c:f>Analysis!$S$53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Analysis!$S$54:$S$63</c:f>
              <c:numCache>
                <c:formatCode>General</c:formatCode>
                <c:ptCount val="10"/>
                <c:pt idx="0">
                  <c:v>-0.28934380763901524</c:v>
                </c:pt>
                <c:pt idx="1">
                  <c:v>-0.50252456902819709</c:v>
                </c:pt>
                <c:pt idx="2">
                  <c:v>0.1486409188605311</c:v>
                </c:pt>
                <c:pt idx="3">
                  <c:v>-0.57832280720643625</c:v>
                </c:pt>
                <c:pt idx="4">
                  <c:v>-0.50419079505132225</c:v>
                </c:pt>
                <c:pt idx="5">
                  <c:v>-0.38923910023418729</c:v>
                </c:pt>
                <c:pt idx="6">
                  <c:v>-0.25276188145563938</c:v>
                </c:pt>
                <c:pt idx="7">
                  <c:v>-0.10848133824437611</c:v>
                </c:pt>
                <c:pt idx="8">
                  <c:v>3.4507497856485325E-2</c:v>
                </c:pt>
                <c:pt idx="9">
                  <c:v>0.17050533921878519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0-0548-8F2C-AD4BFE23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1475296"/>
        <c:axId val="-1951474752"/>
      </c:lineChart>
      <c:catAx>
        <c:axId val="-195147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474752"/>
        <c:crosses val="autoZero"/>
        <c:auto val="1"/>
        <c:lblAlgn val="ctr"/>
        <c:lblOffset val="100"/>
        <c:noMultiLvlLbl val="0"/>
      </c:catAx>
      <c:valAx>
        <c:axId val="-19514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4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Analysis!$Q$73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Analysis!$Q$74:$Q$83</c:f>
              <c:numCache>
                <c:formatCode>General</c:formatCode>
                <c:ptCount val="10"/>
                <c:pt idx="0">
                  <c:v>-0.56192102274851863</c:v>
                </c:pt>
                <c:pt idx="1">
                  <c:v>-0.49531188831305639</c:v>
                </c:pt>
                <c:pt idx="2">
                  <c:v>-0.12857869730697352</c:v>
                </c:pt>
                <c:pt idx="3">
                  <c:v>-0.28494930301134452</c:v>
                </c:pt>
                <c:pt idx="4">
                  <c:v>-0.21119501111160333</c:v>
                </c:pt>
                <c:pt idx="5">
                  <c:v>-0.15316182112337884</c:v>
                </c:pt>
                <c:pt idx="6">
                  <c:v>-0.10728009785029474</c:v>
                </c:pt>
                <c:pt idx="7">
                  <c:v>-7.0960361344063291E-2</c:v>
                </c:pt>
                <c:pt idx="8">
                  <c:v>-4.2203775622789735E-2</c:v>
                </c:pt>
                <c:pt idx="9">
                  <c:v>-1.9432657579963014E-2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A-094E-B96A-B00D925E77F6}"/>
            </c:ext>
          </c:extLst>
        </c:ser>
        <c:ser>
          <c:idx val="1"/>
          <c:order val="1"/>
          <c:tx>
            <c:strRef>
              <c:f>Analysis!$R$73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Analysis!$R$74:$R$83</c:f>
              <c:numCache>
                <c:formatCode>General</c:formatCode>
                <c:ptCount val="10"/>
                <c:pt idx="0">
                  <c:v>1.3725476471403275</c:v>
                </c:pt>
                <c:pt idx="1">
                  <c:v>1.7565991780840764</c:v>
                </c:pt>
                <c:pt idx="2">
                  <c:v>1.9581392893898528</c:v>
                </c:pt>
                <c:pt idx="3">
                  <c:v>2.1887208376340217</c:v>
                </c:pt>
                <c:pt idx="4">
                  <c:v>2.3331690974042569</c:v>
                </c:pt>
                <c:pt idx="5">
                  <c:v>2.4480778710946627</c:v>
                </c:pt>
                <c:pt idx="6">
                  <c:v>2.5392267910070898</c:v>
                </c:pt>
                <c:pt idx="7">
                  <c:v>2.6114157688543012</c:v>
                </c:pt>
                <c:pt idx="8">
                  <c:v>2.6686094935932525</c:v>
                </c:pt>
                <c:pt idx="9">
                  <c:v>2.7139076951542185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A-094E-B96A-B00D925E77F6}"/>
            </c:ext>
          </c:extLst>
        </c:ser>
        <c:ser>
          <c:idx val="2"/>
          <c:order val="2"/>
          <c:tx>
            <c:strRef>
              <c:f>Analysis!$S$73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Analysis!$S$74:$S$83</c:f>
              <c:numCache>
                <c:formatCode>General</c:formatCode>
                <c:ptCount val="10"/>
                <c:pt idx="0">
                  <c:v>-0.38112900051917276</c:v>
                </c:pt>
                <c:pt idx="1">
                  <c:v>-0.67966333648411292</c:v>
                </c:pt>
                <c:pt idx="2">
                  <c:v>-6.4434796198197142E-2</c:v>
                </c:pt>
                <c:pt idx="3">
                  <c:v>-0.82102818788164178</c:v>
                </c:pt>
                <c:pt idx="4">
                  <c:v>-0.76493639851644302</c:v>
                </c:pt>
                <c:pt idx="5">
                  <c:v>-0.66410970605668473</c:v>
                </c:pt>
                <c:pt idx="6">
                  <c:v>-0.53877760801176822</c:v>
                </c:pt>
                <c:pt idx="7">
                  <c:v>-0.40330311607380354</c:v>
                </c:pt>
                <c:pt idx="8">
                  <c:v>-0.26729020131747772</c:v>
                </c:pt>
                <c:pt idx="9">
                  <c:v>-0.1368171552618469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3A-094E-B96A-B00D925E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58848"/>
        <c:axId val="-1804662560"/>
      </c:lineChart>
      <c:catAx>
        <c:axId val="-895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4662560"/>
        <c:crosses val="autoZero"/>
        <c:auto val="1"/>
        <c:lblAlgn val="ctr"/>
        <c:lblOffset val="100"/>
        <c:noMultiLvlLbl val="0"/>
      </c:catAx>
      <c:valAx>
        <c:axId val="-18046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'Plus Minus Strategy'!$Q$12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'Plus Minus Strategy'!$Q$13:$Q$22</c:f>
              <c:numCache>
                <c:formatCode>General</c:formatCode>
                <c:ptCount val="10"/>
                <c:pt idx="0">
                  <c:v>-0.20436959490213863</c:v>
                </c:pt>
                <c:pt idx="1">
                  <c:v>4.3618409620215293E-2</c:v>
                </c:pt>
                <c:pt idx="2">
                  <c:v>0.36273697878872191</c:v>
                </c:pt>
                <c:pt idx="3">
                  <c:v>0.24433132208913722</c:v>
                </c:pt>
                <c:pt idx="4">
                  <c:v>0.30347880816950079</c:v>
                </c:pt>
                <c:pt idx="5">
                  <c:v>0.3494530595638865</c:v>
                </c:pt>
                <c:pt idx="6">
                  <c:v>0.38565957934373463</c:v>
                </c:pt>
                <c:pt idx="7">
                  <c:v>0.41427367451208336</c:v>
                </c:pt>
                <c:pt idx="8">
                  <c:v>0.43692718821545251</c:v>
                </c:pt>
                <c:pt idx="9">
                  <c:v>0.45486504682900059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7-A94C-8F2A-2AC990BB5A1E}"/>
            </c:ext>
          </c:extLst>
        </c:ser>
        <c:ser>
          <c:idx val="1"/>
          <c:order val="1"/>
          <c:tx>
            <c:strRef>
              <c:f>'Plus Minus Strategy'!$R$12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'Plus Minus Strategy'!$R$13:$R$22</c:f>
              <c:numCache>
                <c:formatCode>General</c:formatCode>
                <c:ptCount val="10"/>
                <c:pt idx="0">
                  <c:v>1.5003715654173615</c:v>
                </c:pt>
                <c:pt idx="1">
                  <c:v>1.3953243363832839</c:v>
                </c:pt>
                <c:pt idx="2">
                  <c:v>1.5275300568832673</c:v>
                </c:pt>
                <c:pt idx="3">
                  <c:v>1.7083540249269666</c:v>
                </c:pt>
                <c:pt idx="4">
                  <c:v>1.822050956939151</c:v>
                </c:pt>
                <c:pt idx="5">
                  <c:v>1.9125627797948357</c:v>
                </c:pt>
                <c:pt idx="6">
                  <c:v>1.9843659576216783</c:v>
                </c:pt>
                <c:pt idx="7">
                  <c:v>2.041232057391678</c:v>
                </c:pt>
                <c:pt idx="8">
                  <c:v>2.0862857154203374</c:v>
                </c:pt>
                <c:pt idx="9">
                  <c:v>2.1219687833960648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7-A94C-8F2A-2AC990BB5A1E}"/>
            </c:ext>
          </c:extLst>
        </c:ser>
        <c:ser>
          <c:idx val="2"/>
          <c:order val="2"/>
          <c:tx>
            <c:strRef>
              <c:f>'Plus Minus Strategy'!$S$12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'Plus Minus Strategy'!$S$13:$S$22</c:f>
              <c:numCache>
                <c:formatCode>General</c:formatCode>
                <c:ptCount val="10"/>
                <c:pt idx="0">
                  <c:v>-5.3141792559054934E-3</c:v>
                </c:pt>
                <c:pt idx="1">
                  <c:v>-0.2109378950748525</c:v>
                </c:pt>
                <c:pt idx="2">
                  <c:v>0.32849742131624637</c:v>
                </c:pt>
                <c:pt idx="3">
                  <c:v>-0.21757122235567461</c:v>
                </c:pt>
                <c:pt idx="4">
                  <c:v>-0.1437970193340512</c:v>
                </c:pt>
                <c:pt idx="5">
                  <c:v>-4.116712334714312E-2</c:v>
                </c:pt>
                <c:pt idx="6">
                  <c:v>7.5872138148733836E-2</c:v>
                </c:pt>
                <c:pt idx="7">
                  <c:v>0.19705287261171767</c:v>
                </c:pt>
                <c:pt idx="8">
                  <c:v>0.3156517632370287</c:v>
                </c:pt>
                <c:pt idx="9">
                  <c:v>0.4275034084959235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7-A94C-8F2A-2AC990BB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4665280"/>
        <c:axId val="-1804664736"/>
      </c:lineChart>
      <c:catAx>
        <c:axId val="-180466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4664736"/>
        <c:crosses val="autoZero"/>
        <c:auto val="1"/>
        <c:lblAlgn val="ctr"/>
        <c:lblOffset val="100"/>
        <c:noMultiLvlLbl val="0"/>
      </c:catAx>
      <c:valAx>
        <c:axId val="-18046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46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'Plus Minus Strategy'!$Q$33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'Plus Minus Strategy'!$Q$34:$Q$43</c:f>
              <c:numCache>
                <c:formatCode>General</c:formatCode>
                <c:ptCount val="10"/>
                <c:pt idx="0">
                  <c:v>-0.44392786207202256</c:v>
                </c:pt>
                <c:pt idx="1">
                  <c:v>-0.30228644693607354</c:v>
                </c:pt>
                <c:pt idx="2">
                  <c:v>6.165552523771653E-2</c:v>
                </c:pt>
                <c:pt idx="3">
                  <c:v>-8.2387546571449893E-2</c:v>
                </c:pt>
                <c:pt idx="4">
                  <c:v>-1.335753953680735E-2</c:v>
                </c:pt>
                <c:pt idx="5">
                  <c:v>4.0771225901581609E-2</c:v>
                </c:pt>
                <c:pt idx="6">
                  <c:v>8.3519361069707448E-2</c:v>
                </c:pt>
                <c:pt idx="7">
                  <c:v>0.11734310405846013</c:v>
                </c:pt>
                <c:pt idx="8">
                  <c:v>0.14412278377696564</c:v>
                </c:pt>
                <c:pt idx="9">
                  <c:v>0.16532831016341662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D-5D41-BFAE-E7008E7A83A5}"/>
            </c:ext>
          </c:extLst>
        </c:ser>
        <c:ser>
          <c:idx val="1"/>
          <c:order val="1"/>
          <c:tx>
            <c:strRef>
              <c:f>'Plus Minus Strategy'!$R$33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'Plus Minus Strategy'!$R$34:$R$43</c:f>
              <c:numCache>
                <c:formatCode>General</c:formatCode>
                <c:ptCount val="10"/>
                <c:pt idx="0">
                  <c:v>1.2782426861400009</c:v>
                </c:pt>
                <c:pt idx="1">
                  <c:v>1.5888523130644367</c:v>
                </c:pt>
                <c:pt idx="2">
                  <c:v>1.7466414588190893</c:v>
                </c:pt>
                <c:pt idx="3">
                  <c:v>1.9605816035754506</c:v>
                </c:pt>
                <c:pt idx="4">
                  <c:v>2.0949433678603642</c:v>
                </c:pt>
                <c:pt idx="5">
                  <c:v>2.2019193978491596</c:v>
                </c:pt>
                <c:pt idx="6">
                  <c:v>2.2867946281607385</c:v>
                </c:pt>
                <c:pt idx="7">
                  <c:v>2.3540197945482948</c:v>
                </c:pt>
                <c:pt idx="8">
                  <c:v>2.4072810007798306</c:v>
                </c:pt>
                <c:pt idx="9">
                  <c:v>2.4494646373564892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D-5D41-BFAE-E7008E7A83A5}"/>
            </c:ext>
          </c:extLst>
        </c:ser>
        <c:ser>
          <c:idx val="2"/>
          <c:order val="2"/>
          <c:tx>
            <c:strRef>
              <c:f>'Plus Minus Strategy'!$S$33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'Plus Minus Strategy'!$S$34:$S$43</c:f>
              <c:numCache>
                <c:formatCode>General</c:formatCode>
                <c:ptCount val="10"/>
                <c:pt idx="0">
                  <c:v>-0.1976032570926749</c:v>
                </c:pt>
                <c:pt idx="1">
                  <c:v>-0.32889526526449964</c:v>
                </c:pt>
                <c:pt idx="2">
                  <c:v>0.30491449533521742</c:v>
                </c:pt>
                <c:pt idx="3">
                  <c:v>-0.34889186398633609</c:v>
                </c:pt>
                <c:pt idx="4">
                  <c:v>-0.2659616704107528</c:v>
                </c:pt>
                <c:pt idx="5">
                  <c:v>-0.14800319801726824</c:v>
                </c:pt>
                <c:pt idx="6">
                  <c:v>-1.2295931459451293E-2</c:v>
                </c:pt>
                <c:pt idx="7">
                  <c:v>0.12887022774313972</c:v>
                </c:pt>
                <c:pt idx="8">
                  <c:v>0.26741903494878838</c:v>
                </c:pt>
                <c:pt idx="9">
                  <c:v>0.3983359937997113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D-5D41-BFAE-E7008E7A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4656576"/>
        <c:axId val="-1951481824"/>
      </c:lineChart>
      <c:catAx>
        <c:axId val="-180465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481824"/>
        <c:crosses val="autoZero"/>
        <c:auto val="1"/>
        <c:lblAlgn val="ctr"/>
        <c:lblOffset val="100"/>
        <c:noMultiLvlLbl val="0"/>
      </c:catAx>
      <c:valAx>
        <c:axId val="-19514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46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'Plus Minus Strategy'!#REF!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'Plus Minus Strategy'!#REF!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D0D-CC4D-B1A6-05FF4C17E9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'Plus Minus Strategy'!#REF!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'Plus Minus Strategy'!#REF!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D0D-CC4D-B1A6-05FF4C17E9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'Plus Minus Strategy'!#REF!</c:f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'Plus Minus Strategy'!#REF!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D0D-CC4D-B1A6-05FF4C17E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478016"/>
        <c:axId val="-8956128"/>
      </c:lineChart>
      <c:catAx>
        <c:axId val="-195147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56128"/>
        <c:crosses val="autoZero"/>
        <c:auto val="1"/>
        <c:lblAlgn val="ctr"/>
        <c:lblOffset val="100"/>
        <c:noMultiLvlLbl val="0"/>
      </c:catAx>
      <c:valAx>
        <c:axId val="-89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4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'2x3 Fib'!$P$12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'2x3 Fib'!$P$13:$P$22</c:f>
              <c:numCache>
                <c:formatCode>General</c:formatCode>
                <c:ptCount val="10"/>
                <c:pt idx="0">
                  <c:v>0.57259235916730344</c:v>
                </c:pt>
                <c:pt idx="1">
                  <c:v>0.88068120984516907</c:v>
                </c:pt>
                <c:pt idx="2">
                  <c:v>0.95594648687696293</c:v>
                </c:pt>
                <c:pt idx="3">
                  <c:v>0.99514836564116571</c:v>
                </c:pt>
                <c:pt idx="4">
                  <c:v>0.99907510197364902</c:v>
                </c:pt>
                <c:pt idx="5">
                  <c:v>0.99982424145770776</c:v>
                </c:pt>
                <c:pt idx="6">
                  <c:v>0.99996662083906063</c:v>
                </c:pt>
                <c:pt idx="7">
                  <c:v>0.99999366153210512</c:v>
                </c:pt>
                <c:pt idx="8">
                  <c:v>0.99999879639589395</c:v>
                </c:pt>
                <c:pt idx="9">
                  <c:v>0.99999977145000307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2-7A40-B1D7-442A2FCFE292}"/>
            </c:ext>
          </c:extLst>
        </c:ser>
        <c:ser>
          <c:idx val="1"/>
          <c:order val="1"/>
          <c:tx>
            <c:strRef>
              <c:f>'2x3 Fib'!$Q$12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'2x3 Fib'!$Q$13:$Q$22</c:f>
              <c:numCache>
                <c:formatCode>General</c:formatCode>
                <c:ptCount val="10"/>
                <c:pt idx="0">
                  <c:v>6.165552523771653E-2</c:v>
                </c:pt>
                <c:pt idx="1">
                  <c:v>0.2194958406983889</c:v>
                </c:pt>
                <c:pt idx="2">
                  <c:v>0.24264611949132608</c:v>
                </c:pt>
                <c:pt idx="3">
                  <c:v>0.25314902890236979</c:v>
                </c:pt>
                <c:pt idx="4">
                  <c:v>0.25415466953141225</c:v>
                </c:pt>
                <c:pt idx="5">
                  <c:v>0.25434549392664241</c:v>
                </c:pt>
                <c:pt idx="6">
                  <c:v>0.25438172322142727</c:v>
                </c:pt>
                <c:pt idx="7">
                  <c:v>0.25438860238586392</c:v>
                </c:pt>
                <c:pt idx="8">
                  <c:v>0.25438990865497285</c:v>
                </c:pt>
                <c:pt idx="9">
                  <c:v>0.25439015669955917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2-7A40-B1D7-442A2FCFE292}"/>
            </c:ext>
          </c:extLst>
        </c:ser>
        <c:ser>
          <c:idx val="2"/>
          <c:order val="2"/>
          <c:tx>
            <c:strRef>
              <c:f>'2x3 Fib'!$R$12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'2x3 Fib'!$R$13:$R$22</c:f>
              <c:numCache>
                <c:formatCode>General</c:formatCode>
                <c:ptCount val="10"/>
                <c:pt idx="0">
                  <c:v>2.7466414588190893</c:v>
                </c:pt>
                <c:pt idx="1">
                  <c:v>1.5239545935196566</c:v>
                </c:pt>
                <c:pt idx="2">
                  <c:v>1.548965798734796</c:v>
                </c:pt>
                <c:pt idx="3">
                  <c:v>1.5475825492721818</c:v>
                </c:pt>
                <c:pt idx="4">
                  <c:v>1.5483076673030256</c:v>
                </c:pt>
                <c:pt idx="5">
                  <c:v>1.548445446167692</c:v>
                </c:pt>
                <c:pt idx="6">
                  <c:v>1.5484716125725511</c:v>
                </c:pt>
                <c:pt idx="7">
                  <c:v>1.5484765812619843</c:v>
                </c:pt>
                <c:pt idx="8">
                  <c:v>1.5484775247870246</c:v>
                </c:pt>
                <c:pt idx="9">
                  <c:v>1.5484777039523334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2-7A40-B1D7-442A2FCFE292}"/>
            </c:ext>
          </c:extLst>
        </c:ser>
        <c:ser>
          <c:idx val="3"/>
          <c:order val="3"/>
          <c:tx>
            <c:strRef>
              <c:f>'2x3 Fib'!$S$12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'2x3 Fib'!$S$13:$S$22</c:f>
              <c:numCache>
                <c:formatCode>General</c:formatCode>
                <c:ptCount val="10"/>
                <c:pt idx="0">
                  <c:v>0.48637327203120151</c:v>
                </c:pt>
                <c:pt idx="1">
                  <c:v>0.31812628861001369</c:v>
                </c:pt>
                <c:pt idx="2">
                  <c:v>0.35884119186054664</c:v>
                </c:pt>
                <c:pt idx="3">
                  <c:v>0.38872748055444933</c:v>
                </c:pt>
                <c:pt idx="4">
                  <c:v>0.39269674036125346</c:v>
                </c:pt>
                <c:pt idx="5">
                  <c:v>0.39364105225382801</c:v>
                </c:pt>
                <c:pt idx="6">
                  <c:v>0.39385658488344821</c:v>
                </c:pt>
                <c:pt idx="7">
                  <c:v>0.39390439054695975</c:v>
                </c:pt>
                <c:pt idx="8">
                  <c:v>0.39391477453689622</c:v>
                </c:pt>
                <c:pt idx="9">
                  <c:v>0.39391699437512784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2-7A40-B1D7-442A2FCF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5353952"/>
        <c:axId val="-1891179760"/>
      </c:lineChart>
      <c:catAx>
        <c:axId val="-17953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1179760"/>
        <c:crosses val="autoZero"/>
        <c:auto val="1"/>
        <c:lblAlgn val="ctr"/>
        <c:lblOffset val="100"/>
        <c:noMultiLvlLbl val="0"/>
      </c:catAx>
      <c:valAx>
        <c:axId val="-18911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53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2</xdr:row>
      <xdr:rowOff>152400</xdr:rowOff>
    </xdr:from>
    <xdr:to>
      <xdr:col>16</xdr:col>
      <xdr:colOff>330200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9</xdr:row>
      <xdr:rowOff>196850</xdr:rowOff>
    </xdr:from>
    <xdr:to>
      <xdr:col>24</xdr:col>
      <xdr:colOff>635000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635000</xdr:colOff>
      <xdr:row>30</xdr:row>
      <xdr:rowOff>69850</xdr:rowOff>
    </xdr:from>
    <xdr:to>
      <xdr:col>25</xdr:col>
      <xdr:colOff>254000</xdr:colOff>
      <xdr:row>43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368300</xdr:colOff>
      <xdr:row>50</xdr:row>
      <xdr:rowOff>133350</xdr:rowOff>
    </xdr:from>
    <xdr:to>
      <xdr:col>24</xdr:col>
      <xdr:colOff>812800</xdr:colOff>
      <xdr:row>63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241300</xdr:colOff>
      <xdr:row>71</xdr:row>
      <xdr:rowOff>69850</xdr:rowOff>
    </xdr:from>
    <xdr:to>
      <xdr:col>24</xdr:col>
      <xdr:colOff>685800</xdr:colOff>
      <xdr:row>84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9</xdr:row>
      <xdr:rowOff>196850</xdr:rowOff>
    </xdr:from>
    <xdr:to>
      <xdr:col>24</xdr:col>
      <xdr:colOff>635000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635000</xdr:colOff>
      <xdr:row>30</xdr:row>
      <xdr:rowOff>69850</xdr:rowOff>
    </xdr:from>
    <xdr:to>
      <xdr:col>25</xdr:col>
      <xdr:colOff>254000</xdr:colOff>
      <xdr:row>43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241300</xdr:colOff>
      <xdr:row>45</xdr:row>
      <xdr:rowOff>0</xdr:rowOff>
    </xdr:from>
    <xdr:to>
      <xdr:col>24</xdr:col>
      <xdr:colOff>685800</xdr:colOff>
      <xdr:row>45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9</xdr:row>
      <xdr:rowOff>120650</xdr:rowOff>
    </xdr:from>
    <xdr:to>
      <xdr:col>24</xdr:col>
      <xdr:colOff>723900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9</xdr:row>
      <xdr:rowOff>120650</xdr:rowOff>
    </xdr:from>
    <xdr:to>
      <xdr:col>24</xdr:col>
      <xdr:colOff>723900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9</xdr:row>
      <xdr:rowOff>120650</xdr:rowOff>
    </xdr:from>
    <xdr:to>
      <xdr:col>24</xdr:col>
      <xdr:colOff>723900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279400</xdr:colOff>
      <xdr:row>9</xdr:row>
      <xdr:rowOff>120650</xdr:rowOff>
    </xdr:from>
    <xdr:to>
      <xdr:col>24</xdr:col>
      <xdr:colOff>723900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9C03C-4E43-B345-AF3B-6A9638F61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3"/>
  <sheetViews>
    <sheetView zoomScale="80" zoomScaleNormal="80" zoomScalePageLayoutView="80" workbookViewId="0">
      <selection activeCell="A29" sqref="A29"/>
    </sheetView>
  </sheetViews>
  <sheetFormatPr baseColWidth="10" defaultColWidth="11" defaultRowHeight="16" x14ac:dyDescent="0.2"/>
  <cols>
    <col min="1" max="1" width="16.83203125" bestFit="1" customWidth="1"/>
    <col min="2" max="2" width="15.33203125" bestFit="1" customWidth="1"/>
    <col min="3" max="6" width="13.5" bestFit="1" customWidth="1"/>
    <col min="7" max="7" width="15.33203125" bestFit="1" customWidth="1"/>
    <col min="8" max="19" width="4.6640625" customWidth="1"/>
  </cols>
  <sheetData>
    <row r="1" spans="1:19" ht="25" thickBot="1" x14ac:dyDescent="0.35">
      <c r="A1" s="307" t="s">
        <v>154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9"/>
    </row>
    <row r="2" spans="1:19" ht="22" thickBot="1" x14ac:dyDescent="0.3">
      <c r="A2" s="313" t="s">
        <v>62</v>
      </c>
      <c r="B2" s="314"/>
      <c r="C2" s="314"/>
      <c r="D2" s="314"/>
      <c r="E2" s="314"/>
      <c r="F2" s="315"/>
      <c r="G2" s="225"/>
      <c r="I2" s="316" t="s">
        <v>23</v>
      </c>
      <c r="J2" s="316"/>
      <c r="K2" s="316"/>
      <c r="L2" s="316"/>
      <c r="M2" s="316"/>
      <c r="N2" s="316"/>
      <c r="O2" s="316"/>
      <c r="P2" s="316"/>
      <c r="Q2" s="316"/>
      <c r="R2" s="316"/>
      <c r="S2" s="316"/>
    </row>
    <row r="3" spans="1:19" ht="17" thickBot="1" x14ac:dyDescent="0.25">
      <c r="A3" s="171" t="s">
        <v>75</v>
      </c>
      <c r="B3" s="214" t="s">
        <v>73</v>
      </c>
      <c r="C3" s="159"/>
      <c r="D3" s="199" t="s">
        <v>64</v>
      </c>
      <c r="E3" s="200" t="s">
        <v>73</v>
      </c>
      <c r="F3" s="230" t="s">
        <v>74</v>
      </c>
      <c r="G3" s="201" t="s">
        <v>117</v>
      </c>
      <c r="I3" s="49" t="s">
        <v>9</v>
      </c>
      <c r="J3" s="49" t="s">
        <v>22</v>
      </c>
      <c r="K3" s="49">
        <v>2</v>
      </c>
      <c r="L3" s="49">
        <v>3</v>
      </c>
      <c r="M3" s="49">
        <v>4</v>
      </c>
      <c r="N3" s="49">
        <v>5</v>
      </c>
      <c r="O3" s="49">
        <v>6</v>
      </c>
      <c r="P3" s="49">
        <v>7</v>
      </c>
      <c r="Q3" s="49">
        <v>8</v>
      </c>
      <c r="R3" s="49">
        <v>9</v>
      </c>
      <c r="S3" s="49">
        <v>10</v>
      </c>
    </row>
    <row r="4" spans="1:19" ht="17" thickBot="1" x14ac:dyDescent="0.25">
      <c r="A4" s="171" t="s">
        <v>155</v>
      </c>
      <c r="B4" s="215" t="s">
        <v>6</v>
      </c>
      <c r="C4" s="159"/>
      <c r="D4" s="202" t="s">
        <v>64</v>
      </c>
      <c r="E4" s="198" t="s">
        <v>63</v>
      </c>
      <c r="F4" s="198" t="s">
        <v>6</v>
      </c>
      <c r="G4" s="203"/>
      <c r="I4" s="49" t="s">
        <v>20</v>
      </c>
      <c r="J4" s="50" t="str">
        <f>Summary!C3</f>
        <v>H</v>
      </c>
      <c r="K4" s="50" t="str">
        <f>Summary!D3</f>
        <v>H</v>
      </c>
      <c r="L4" s="50" t="str">
        <f>Summary!E3</f>
        <v>H</v>
      </c>
      <c r="M4" s="50" t="str">
        <f>Summary!F3</f>
        <v>H</v>
      </c>
      <c r="N4" s="50" t="str">
        <f>Summary!G3</f>
        <v>H</v>
      </c>
      <c r="O4" s="50" t="str">
        <f>Summary!H3</f>
        <v>H</v>
      </c>
      <c r="P4" s="50" t="str">
        <f>Summary!I3</f>
        <v>H</v>
      </c>
      <c r="Q4" s="50" t="str">
        <f>Summary!J3</f>
        <v>H</v>
      </c>
      <c r="R4" s="50" t="str">
        <f>Summary!K3</f>
        <v>H</v>
      </c>
      <c r="S4" s="50" t="str">
        <f>Summary!L3</f>
        <v>H</v>
      </c>
    </row>
    <row r="5" spans="1:19" ht="17" thickBot="1" x14ac:dyDescent="0.25">
      <c r="A5" s="171" t="s">
        <v>156</v>
      </c>
      <c r="B5" s="216">
        <v>4</v>
      </c>
      <c r="C5" s="173" t="str">
        <f>"True Count: " &amp; B5-4</f>
        <v>True Count: 0</v>
      </c>
      <c r="D5" s="202" t="s">
        <v>64</v>
      </c>
      <c r="E5" s="198" t="s">
        <v>107</v>
      </c>
      <c r="F5" s="198" t="s">
        <v>106</v>
      </c>
      <c r="G5" s="203"/>
      <c r="I5" s="49">
        <v>9</v>
      </c>
      <c r="J5" s="50" t="str">
        <f>Summary!C4</f>
        <v>H</v>
      </c>
      <c r="K5" s="50" t="str">
        <f>Summary!D4</f>
        <v>H</v>
      </c>
      <c r="L5" s="50" t="str">
        <f>Summary!E4</f>
        <v>D</v>
      </c>
      <c r="M5" s="50" t="str">
        <f>Summary!F4</f>
        <v>D</v>
      </c>
      <c r="N5" s="50" t="str">
        <f>Summary!G4</f>
        <v>D</v>
      </c>
      <c r="O5" s="50" t="str">
        <f>Summary!H4</f>
        <v>D</v>
      </c>
      <c r="P5" s="50" t="str">
        <f>Summary!I4</f>
        <v>H</v>
      </c>
      <c r="Q5" s="50" t="str">
        <f>Summary!J4</f>
        <v>H</v>
      </c>
      <c r="R5" s="50" t="str">
        <f>Summary!K4</f>
        <v>H</v>
      </c>
      <c r="S5" s="50" t="str">
        <f>Summary!L4</f>
        <v>H</v>
      </c>
    </row>
    <row r="6" spans="1:19" ht="17" thickBot="1" x14ac:dyDescent="0.25">
      <c r="A6" s="171" t="s">
        <v>66</v>
      </c>
      <c r="B6" s="217" t="s">
        <v>88</v>
      </c>
      <c r="C6" s="195"/>
      <c r="D6" s="202" t="s">
        <v>64</v>
      </c>
      <c r="E6" s="198" t="s">
        <v>88</v>
      </c>
      <c r="F6" s="198" t="s">
        <v>67</v>
      </c>
      <c r="G6" s="203"/>
      <c r="I6" s="49">
        <v>10</v>
      </c>
      <c r="J6" s="50" t="str">
        <f>Summary!C5</f>
        <v>H</v>
      </c>
      <c r="K6" s="50" t="str">
        <f>Summary!D5</f>
        <v>D</v>
      </c>
      <c r="L6" s="50" t="str">
        <f>Summary!E5</f>
        <v>D</v>
      </c>
      <c r="M6" s="50" t="str">
        <f>Summary!F5</f>
        <v>D</v>
      </c>
      <c r="N6" s="50" t="str">
        <f>Summary!G5</f>
        <v>D</v>
      </c>
      <c r="O6" s="50" t="str">
        <f>Summary!H5</f>
        <v>D</v>
      </c>
      <c r="P6" s="50" t="str">
        <f>Summary!I5</f>
        <v>D</v>
      </c>
      <c r="Q6" s="50" t="str">
        <f>Summary!J5</f>
        <v>D</v>
      </c>
      <c r="R6" s="50" t="str">
        <f>Summary!K5</f>
        <v>D</v>
      </c>
      <c r="S6" s="50" t="str">
        <f>Summary!L5</f>
        <v>H</v>
      </c>
    </row>
    <row r="7" spans="1:19" ht="17" thickBot="1" x14ac:dyDescent="0.25">
      <c r="A7" s="171" t="s">
        <v>72</v>
      </c>
      <c r="B7" s="218" t="s">
        <v>68</v>
      </c>
      <c r="C7" s="118"/>
      <c r="D7" s="202" t="s">
        <v>64</v>
      </c>
      <c r="E7" s="198" t="s">
        <v>68</v>
      </c>
      <c r="F7" s="198" t="s">
        <v>69</v>
      </c>
      <c r="G7" s="203"/>
      <c r="I7" s="49">
        <v>11</v>
      </c>
      <c r="J7" s="50" t="str">
        <f>Summary!C6</f>
        <v>H</v>
      </c>
      <c r="K7" s="50" t="str">
        <f>Summary!D6</f>
        <v>D</v>
      </c>
      <c r="L7" s="50" t="str">
        <f>Summary!E6</f>
        <v>D</v>
      </c>
      <c r="M7" s="50" t="str">
        <f>Summary!F6</f>
        <v>D</v>
      </c>
      <c r="N7" s="50" t="str">
        <f>Summary!G6</f>
        <v>D</v>
      </c>
      <c r="O7" s="50" t="str">
        <f>Summary!H6</f>
        <v>D</v>
      </c>
      <c r="P7" s="50" t="str">
        <f>Summary!I6</f>
        <v>D</v>
      </c>
      <c r="Q7" s="50" t="str">
        <f>Summary!J6</f>
        <v>D</v>
      </c>
      <c r="R7" s="50" t="str">
        <f>Summary!K6</f>
        <v>D</v>
      </c>
      <c r="S7" s="50" t="str">
        <f>Summary!L6</f>
        <v>D</v>
      </c>
    </row>
    <row r="8" spans="1:19" ht="17" thickBot="1" x14ac:dyDescent="0.25">
      <c r="A8" s="171" t="s">
        <v>70</v>
      </c>
      <c r="B8" s="218" t="s">
        <v>69</v>
      </c>
      <c r="C8" s="118"/>
      <c r="D8" s="202" t="s">
        <v>64</v>
      </c>
      <c r="E8" s="198" t="s">
        <v>68</v>
      </c>
      <c r="F8" s="198" t="s">
        <v>69</v>
      </c>
      <c r="G8" s="203"/>
      <c r="I8" s="49">
        <v>12</v>
      </c>
      <c r="J8" s="50" t="str">
        <f>Summary!C7</f>
        <v>H</v>
      </c>
      <c r="K8" s="50" t="str">
        <f>Summary!D7</f>
        <v>H</v>
      </c>
      <c r="L8" s="50" t="str">
        <f>Summary!E7</f>
        <v>H</v>
      </c>
      <c r="M8" s="50" t="str">
        <f>Summary!F7</f>
        <v>S</v>
      </c>
      <c r="N8" s="50" t="str">
        <f>Summary!G7</f>
        <v>S</v>
      </c>
      <c r="O8" s="50" t="str">
        <f>Summary!H7</f>
        <v>S</v>
      </c>
      <c r="P8" s="50" t="str">
        <f>Summary!I7</f>
        <v>H</v>
      </c>
      <c r="Q8" s="50" t="str">
        <f>Summary!J7</f>
        <v>H</v>
      </c>
      <c r="R8" s="50" t="str">
        <f>Summary!K7</f>
        <v>H</v>
      </c>
      <c r="S8" s="50" t="str">
        <f>Summary!L7</f>
        <v>H</v>
      </c>
    </row>
    <row r="9" spans="1:19" ht="17" thickBot="1" x14ac:dyDescent="0.25">
      <c r="A9" s="171" t="s">
        <v>87</v>
      </c>
      <c r="B9" s="218" t="s">
        <v>68</v>
      </c>
      <c r="C9" s="118"/>
      <c r="D9" s="202" t="s">
        <v>64</v>
      </c>
      <c r="E9" s="198" t="s">
        <v>68</v>
      </c>
      <c r="F9" s="198" t="s">
        <v>69</v>
      </c>
      <c r="G9" s="203"/>
      <c r="I9" s="49">
        <v>13</v>
      </c>
      <c r="J9" s="50" t="str">
        <f>Summary!C8</f>
        <v>H</v>
      </c>
      <c r="K9" s="50" t="str">
        <f>Summary!D8</f>
        <v>S</v>
      </c>
      <c r="L9" s="50" t="str">
        <f>Summary!E8</f>
        <v>S</v>
      </c>
      <c r="M9" s="50" t="str">
        <f>Summary!F8</f>
        <v>S</v>
      </c>
      <c r="N9" s="50" t="str">
        <f>Summary!G8</f>
        <v>S</v>
      </c>
      <c r="O9" s="50" t="str">
        <f>Summary!H8</f>
        <v>S</v>
      </c>
      <c r="P9" s="50" t="str">
        <f>Summary!I8</f>
        <v>H</v>
      </c>
      <c r="Q9" s="50" t="str">
        <f>Summary!J8</f>
        <v>H</v>
      </c>
      <c r="R9" s="50" t="str">
        <f>Summary!K8</f>
        <v>H</v>
      </c>
      <c r="S9" s="50" t="str">
        <f>Summary!L8</f>
        <v>H</v>
      </c>
    </row>
    <row r="10" spans="1:19" ht="17" thickBot="1" x14ac:dyDescent="0.25">
      <c r="A10" s="171" t="s">
        <v>62</v>
      </c>
      <c r="B10" s="218" t="s">
        <v>77</v>
      </c>
      <c r="C10" s="118"/>
      <c r="D10" s="202" t="s">
        <v>64</v>
      </c>
      <c r="E10" s="198" t="s">
        <v>77</v>
      </c>
      <c r="F10" s="198" t="s">
        <v>76</v>
      </c>
      <c r="G10" s="203"/>
      <c r="I10" s="49">
        <v>14</v>
      </c>
      <c r="J10" s="50" t="str">
        <f>Summary!C9</f>
        <v>H</v>
      </c>
      <c r="K10" s="50" t="str">
        <f>Summary!D9</f>
        <v>S</v>
      </c>
      <c r="L10" s="50" t="str">
        <f>Summary!E9</f>
        <v>S</v>
      </c>
      <c r="M10" s="50" t="str">
        <f>Summary!F9</f>
        <v>S</v>
      </c>
      <c r="N10" s="50" t="str">
        <f>Summary!G9</f>
        <v>S</v>
      </c>
      <c r="O10" s="50" t="str">
        <f>Summary!H9</f>
        <v>S</v>
      </c>
      <c r="P10" s="50" t="str">
        <f>Summary!I9</f>
        <v>H</v>
      </c>
      <c r="Q10" s="50" t="str">
        <f>Summary!J9</f>
        <v>H</v>
      </c>
      <c r="R10" s="50" t="str">
        <f>Summary!K9</f>
        <v>H</v>
      </c>
      <c r="S10" s="50" t="str">
        <f>Summary!L9</f>
        <v>H</v>
      </c>
    </row>
    <row r="11" spans="1:19" ht="17" thickBot="1" x14ac:dyDescent="0.25">
      <c r="A11" s="171" t="s">
        <v>85</v>
      </c>
      <c r="B11" s="218">
        <v>4</v>
      </c>
      <c r="C11" s="196" t="s">
        <v>86</v>
      </c>
      <c r="D11" s="202" t="s">
        <v>64</v>
      </c>
      <c r="E11" s="198" t="s">
        <v>71</v>
      </c>
      <c r="F11" s="198" t="s">
        <v>105</v>
      </c>
      <c r="G11" s="203"/>
      <c r="I11" s="49">
        <v>15</v>
      </c>
      <c r="J11" s="50" t="str">
        <f>Summary!C10</f>
        <v>H</v>
      </c>
      <c r="K11" s="50" t="str">
        <f>Summary!D10</f>
        <v>S</v>
      </c>
      <c r="L11" s="50" t="str">
        <f>Summary!E10</f>
        <v>S</v>
      </c>
      <c r="M11" s="50" t="str">
        <f>Summary!F10</f>
        <v>S</v>
      </c>
      <c r="N11" s="50" t="str">
        <f>Summary!G10</f>
        <v>S</v>
      </c>
      <c r="O11" s="50" t="str">
        <f>Summary!H10</f>
        <v>S</v>
      </c>
      <c r="P11" s="50" t="str">
        <f>Summary!I10</f>
        <v>H</v>
      </c>
      <c r="Q11" s="50" t="str">
        <f>Summary!J10</f>
        <v>H</v>
      </c>
      <c r="R11" s="50" t="str">
        <f>Summary!K10</f>
        <v>H</v>
      </c>
      <c r="S11" s="50" t="str">
        <f>Summary!L10</f>
        <v>R</v>
      </c>
    </row>
    <row r="12" spans="1:19" ht="17" thickBot="1" x14ac:dyDescent="0.25">
      <c r="A12" s="174" t="s">
        <v>104</v>
      </c>
      <c r="B12" s="215" t="s">
        <v>69</v>
      </c>
      <c r="C12" s="210"/>
      <c r="D12" s="202" t="s">
        <v>64</v>
      </c>
      <c r="E12" s="198" t="s">
        <v>68</v>
      </c>
      <c r="F12" s="198" t="s">
        <v>69</v>
      </c>
      <c r="G12" s="203"/>
      <c r="I12" s="49">
        <v>16</v>
      </c>
      <c r="J12" s="50" t="str">
        <f>Summary!C11</f>
        <v>H</v>
      </c>
      <c r="K12" s="50" t="str">
        <f>Summary!D11</f>
        <v>S</v>
      </c>
      <c r="L12" s="50" t="str">
        <f>Summary!E11</f>
        <v>S</v>
      </c>
      <c r="M12" s="50" t="str">
        <f>Summary!F11</f>
        <v>S</v>
      </c>
      <c r="N12" s="50" t="str">
        <f>Summary!G11</f>
        <v>S</v>
      </c>
      <c r="O12" s="50" t="str">
        <f>Summary!H11</f>
        <v>S</v>
      </c>
      <c r="P12" s="50" t="str">
        <f>Summary!I11</f>
        <v>H</v>
      </c>
      <c r="Q12" s="50" t="str">
        <f>Summary!J11</f>
        <v>H</v>
      </c>
      <c r="R12" s="50" t="str">
        <f>Summary!K11</f>
        <v>R</v>
      </c>
      <c r="S12" s="50" t="str">
        <f>Summary!L11</f>
        <v>R</v>
      </c>
    </row>
    <row r="13" spans="1:19" ht="17" thickBot="1" x14ac:dyDescent="0.25">
      <c r="A13" s="209" t="s">
        <v>119</v>
      </c>
      <c r="B13" s="215" t="s">
        <v>109</v>
      </c>
      <c r="C13" s="210"/>
      <c r="D13" s="202" t="s">
        <v>64</v>
      </c>
      <c r="E13" s="198" t="s">
        <v>108</v>
      </c>
      <c r="F13" s="198" t="s">
        <v>109</v>
      </c>
      <c r="G13" s="203"/>
      <c r="I13" s="49" t="s">
        <v>21</v>
      </c>
      <c r="J13" s="50" t="str">
        <f>Summary!C12</f>
        <v>S</v>
      </c>
      <c r="K13" s="50" t="str">
        <f>Summary!D12</f>
        <v>S</v>
      </c>
      <c r="L13" s="50" t="str">
        <f>Summary!E12</f>
        <v>S</v>
      </c>
      <c r="M13" s="50" t="str">
        <f>Summary!F12</f>
        <v>S</v>
      </c>
      <c r="N13" s="50" t="str">
        <f>Summary!G12</f>
        <v>S</v>
      </c>
      <c r="O13" s="50" t="str">
        <f>Summary!H12</f>
        <v>S</v>
      </c>
      <c r="P13" s="50" t="str">
        <f>Summary!I12</f>
        <v>S</v>
      </c>
      <c r="Q13" s="50" t="str">
        <f>Summary!J12</f>
        <v>S</v>
      </c>
      <c r="R13" s="50" t="str">
        <f>Summary!K12</f>
        <v>S</v>
      </c>
      <c r="S13" s="50" t="str">
        <f>Summary!L12</f>
        <v>S</v>
      </c>
    </row>
    <row r="14" spans="1:19" ht="17" thickBot="1" x14ac:dyDescent="0.25">
      <c r="A14" s="224" t="s">
        <v>120</v>
      </c>
      <c r="B14" s="215" t="s">
        <v>121</v>
      </c>
      <c r="C14" s="210"/>
      <c r="D14" s="211" t="s">
        <v>64</v>
      </c>
      <c r="E14" s="212" t="s">
        <v>121</v>
      </c>
      <c r="F14" s="212" t="s">
        <v>122</v>
      </c>
      <c r="G14" s="213"/>
      <c r="I14" s="49" t="s">
        <v>4</v>
      </c>
      <c r="J14" s="49" t="s">
        <v>22</v>
      </c>
      <c r="K14" s="49">
        <v>2</v>
      </c>
      <c r="L14" s="49">
        <v>3</v>
      </c>
      <c r="M14" s="49">
        <v>4</v>
      </c>
      <c r="N14" s="49">
        <v>5</v>
      </c>
      <c r="O14" s="49">
        <v>6</v>
      </c>
      <c r="P14" s="49">
        <v>7</v>
      </c>
      <c r="Q14" s="49">
        <v>8</v>
      </c>
      <c r="R14" s="49">
        <v>9</v>
      </c>
      <c r="S14" s="49">
        <v>10</v>
      </c>
    </row>
    <row r="15" spans="1:19" ht="17" thickBot="1" x14ac:dyDescent="0.25">
      <c r="A15" s="241" t="s">
        <v>145</v>
      </c>
      <c r="B15" s="215" t="s">
        <v>109</v>
      </c>
      <c r="C15" s="210"/>
      <c r="D15" s="211" t="s">
        <v>64</v>
      </c>
      <c r="E15" s="212" t="s">
        <v>108</v>
      </c>
      <c r="F15" s="212" t="s">
        <v>146</v>
      </c>
      <c r="G15" s="213" t="s">
        <v>109</v>
      </c>
      <c r="I15" s="49">
        <v>13</v>
      </c>
      <c r="J15" s="50" t="str">
        <f>Summary!C14</f>
        <v>H</v>
      </c>
      <c r="K15" s="50" t="str">
        <f>Summary!D14</f>
        <v>H</v>
      </c>
      <c r="L15" s="50" t="str">
        <f>Summary!E14</f>
        <v>H</v>
      </c>
      <c r="M15" s="50" t="str">
        <f>Summary!F14</f>
        <v>H</v>
      </c>
      <c r="N15" s="50" t="str">
        <f>Summary!G14</f>
        <v>H</v>
      </c>
      <c r="O15" s="50" t="str">
        <f>Summary!H14</f>
        <v>D</v>
      </c>
      <c r="P15" s="50" t="str">
        <f>Summary!I14</f>
        <v>H</v>
      </c>
      <c r="Q15" s="50" t="str">
        <f>Summary!J14</f>
        <v>H</v>
      </c>
      <c r="R15" s="50" t="str">
        <f>Summary!K14</f>
        <v>H</v>
      </c>
      <c r="S15" s="50" t="str">
        <f>Summary!L14</f>
        <v>H</v>
      </c>
    </row>
    <row r="16" spans="1:19" ht="17" thickBot="1" x14ac:dyDescent="0.25">
      <c r="A16" s="240" t="s">
        <v>144</v>
      </c>
      <c r="B16" s="215" t="s">
        <v>109</v>
      </c>
      <c r="C16" s="210"/>
      <c r="D16" s="211" t="s">
        <v>64</v>
      </c>
      <c r="E16" s="212" t="s">
        <v>108</v>
      </c>
      <c r="F16" s="212" t="s">
        <v>146</v>
      </c>
      <c r="G16" s="213" t="s">
        <v>109</v>
      </c>
      <c r="I16" s="49">
        <v>14</v>
      </c>
      <c r="J16" s="50" t="str">
        <f>Summary!C15</f>
        <v>H</v>
      </c>
      <c r="K16" s="50" t="str">
        <f>Summary!D15</f>
        <v>H</v>
      </c>
      <c r="L16" s="50" t="str">
        <f>Summary!E15</f>
        <v>H</v>
      </c>
      <c r="M16" s="50" t="str">
        <f>Summary!F15</f>
        <v>H</v>
      </c>
      <c r="N16" s="50" t="str">
        <f>Summary!G15</f>
        <v>D</v>
      </c>
      <c r="O16" s="50" t="str">
        <f>Summary!H15</f>
        <v>D</v>
      </c>
      <c r="P16" s="50" t="str">
        <f>Summary!I15</f>
        <v>H</v>
      </c>
      <c r="Q16" s="50" t="str">
        <f>Summary!J15</f>
        <v>H</v>
      </c>
      <c r="R16" s="50" t="str">
        <f>Summary!K15</f>
        <v>H</v>
      </c>
      <c r="S16" s="50" t="str">
        <f>Summary!L15</f>
        <v>H</v>
      </c>
    </row>
    <row r="17" spans="1:19" ht="17" thickBot="1" x14ac:dyDescent="0.25">
      <c r="A17" s="171" t="s">
        <v>118</v>
      </c>
      <c r="B17" s="219">
        <v>2</v>
      </c>
      <c r="C17" s="197" t="s">
        <v>86</v>
      </c>
      <c r="D17" s="204" t="s">
        <v>64</v>
      </c>
      <c r="E17" s="205" t="s">
        <v>71</v>
      </c>
      <c r="F17" s="205" t="s">
        <v>105</v>
      </c>
      <c r="G17" s="206"/>
      <c r="I17" s="49">
        <v>15</v>
      </c>
      <c r="J17" s="50" t="str">
        <f>Summary!C16</f>
        <v>H</v>
      </c>
      <c r="K17" s="50" t="str">
        <f>Summary!D16</f>
        <v>H</v>
      </c>
      <c r="L17" s="50" t="str">
        <f>Summary!E16</f>
        <v>H</v>
      </c>
      <c r="M17" s="50" t="str">
        <f>Summary!F16</f>
        <v>H</v>
      </c>
      <c r="N17" s="50" t="str">
        <f>Summary!G16</f>
        <v>D</v>
      </c>
      <c r="O17" s="50" t="str">
        <f>Summary!H16</f>
        <v>D</v>
      </c>
      <c r="P17" s="50" t="str">
        <f>Summary!I16</f>
        <v>H</v>
      </c>
      <c r="Q17" s="50" t="str">
        <f>Summary!J16</f>
        <v>H</v>
      </c>
      <c r="R17" s="50" t="str">
        <f>Summary!K16</f>
        <v>H</v>
      </c>
      <c r="S17" s="50" t="str">
        <f>Summary!L16</f>
        <v>H</v>
      </c>
    </row>
    <row r="18" spans="1:19" ht="17" thickBot="1" x14ac:dyDescent="0.25">
      <c r="I18" s="49">
        <v>16</v>
      </c>
      <c r="J18" s="50" t="str">
        <f>Summary!C17</f>
        <v>H</v>
      </c>
      <c r="K18" s="50" t="str">
        <f>Summary!D17</f>
        <v>H</v>
      </c>
      <c r="L18" s="50" t="str">
        <f>Summary!E17</f>
        <v>H</v>
      </c>
      <c r="M18" s="50" t="str">
        <f>Summary!F17</f>
        <v>D</v>
      </c>
      <c r="N18" s="50" t="str">
        <f>Summary!G17</f>
        <v>D</v>
      </c>
      <c r="O18" s="50" t="str">
        <f>Summary!H17</f>
        <v>D</v>
      </c>
      <c r="P18" s="50" t="str">
        <f>Summary!I17</f>
        <v>H</v>
      </c>
      <c r="Q18" s="50" t="str">
        <f>Summary!J17</f>
        <v>H</v>
      </c>
      <c r="R18" s="50" t="str">
        <f>Summary!K17</f>
        <v>H</v>
      </c>
      <c r="S18" s="50" t="str">
        <f>Summary!L17</f>
        <v>H</v>
      </c>
    </row>
    <row r="19" spans="1:19" ht="17" thickBot="1" x14ac:dyDescent="0.25">
      <c r="A19" s="49" t="s">
        <v>80</v>
      </c>
      <c r="B19" s="49"/>
      <c r="C19" s="320">
        <f>IF(Rules!$B$16=Rules!$E$16,EV!H46+'5 Cards'!G122,EV!H46)</f>
        <v>-5.3141792559054518E-3</v>
      </c>
      <c r="D19" s="321"/>
      <c r="E19" s="322" t="str">
        <f>"( "&amp; ROUND(C19*100,2)&amp; "% )"</f>
        <v>( -0.53% )</v>
      </c>
      <c r="F19" s="323"/>
      <c r="G19" s="226"/>
      <c r="I19" s="49">
        <v>17</v>
      </c>
      <c r="J19" s="50" t="str">
        <f>Summary!C18</f>
        <v>H</v>
      </c>
      <c r="K19" s="50" t="str">
        <f>Summary!D18</f>
        <v>H</v>
      </c>
      <c r="L19" s="50" t="str">
        <f>Summary!E18</f>
        <v>D</v>
      </c>
      <c r="M19" s="50" t="str">
        <f>Summary!F18</f>
        <v>D</v>
      </c>
      <c r="N19" s="50" t="str">
        <f>Summary!G18</f>
        <v>D</v>
      </c>
      <c r="O19" s="50" t="str">
        <f>Summary!H18</f>
        <v>D</v>
      </c>
      <c r="P19" s="50" t="str">
        <f>Summary!I18</f>
        <v>H</v>
      </c>
      <c r="Q19" s="50" t="str">
        <f>Summary!J18</f>
        <v>H</v>
      </c>
      <c r="R19" s="50" t="str">
        <f>Summary!K18</f>
        <v>H</v>
      </c>
      <c r="S19" s="50" t="str">
        <f>Summary!L18</f>
        <v>H</v>
      </c>
    </row>
    <row r="20" spans="1:19" ht="17" thickBot="1" x14ac:dyDescent="0.25">
      <c r="A20" s="207"/>
      <c r="B20" s="208"/>
      <c r="C20" s="49" t="s">
        <v>8</v>
      </c>
      <c r="D20" s="49" t="s">
        <v>37</v>
      </c>
      <c r="E20" s="49" t="s">
        <v>36</v>
      </c>
      <c r="F20" s="49" t="s">
        <v>38</v>
      </c>
      <c r="G20" s="227"/>
      <c r="I20" s="49">
        <v>18</v>
      </c>
      <c r="J20" s="50" t="str">
        <f>Summary!C19</f>
        <v>H</v>
      </c>
      <c r="K20" s="50" t="str">
        <f>Summary!D19</f>
        <v>S</v>
      </c>
      <c r="L20" s="50" t="str">
        <f>Summary!E19</f>
        <v>D</v>
      </c>
      <c r="M20" s="50" t="str">
        <f>Summary!F19</f>
        <v>D</v>
      </c>
      <c r="N20" s="50" t="str">
        <f>Summary!G19</f>
        <v>D</v>
      </c>
      <c r="O20" s="50" t="str">
        <f>Summary!H19</f>
        <v>D</v>
      </c>
      <c r="P20" s="50" t="str">
        <f>Summary!I19</f>
        <v>S</v>
      </c>
      <c r="Q20" s="50" t="str">
        <f>Summary!J19</f>
        <v>S</v>
      </c>
      <c r="R20" s="50" t="str">
        <f>Summary!K19</f>
        <v>H</v>
      </c>
      <c r="S20" s="50" t="str">
        <f>Summary!L19</f>
        <v>H</v>
      </c>
    </row>
    <row r="21" spans="1:19" x14ac:dyDescent="0.2">
      <c r="A21" s="49" t="s">
        <v>102</v>
      </c>
      <c r="B21" s="167"/>
      <c r="C21" s="73">
        <f>'WL Prob'!O4</f>
        <v>0.60218479745106923</v>
      </c>
      <c r="D21" s="75">
        <f>C21</f>
        <v>0.60218479745106923</v>
      </c>
      <c r="E21" s="76">
        <f>C21</f>
        <v>0.60218479745106923</v>
      </c>
      <c r="F21" s="74">
        <f>ROUND(E21*10,0)</f>
        <v>6</v>
      </c>
      <c r="G21" s="228"/>
      <c r="I21" s="49">
        <v>19</v>
      </c>
      <c r="J21" s="50" t="str">
        <f>Summary!C20</f>
        <v>S</v>
      </c>
      <c r="K21" s="50" t="str">
        <f>Summary!D20</f>
        <v>S</v>
      </c>
      <c r="L21" s="50" t="str">
        <f>Summary!E20</f>
        <v>S</v>
      </c>
      <c r="M21" s="50" t="str">
        <f>Summary!F20</f>
        <v>S</v>
      </c>
      <c r="N21" s="50" t="str">
        <f>Summary!G20</f>
        <v>S</v>
      </c>
      <c r="O21" s="50" t="str">
        <f>Summary!H20</f>
        <v>S</v>
      </c>
      <c r="P21" s="50" t="str">
        <f>Summary!I20</f>
        <v>S</v>
      </c>
      <c r="Q21" s="50" t="str">
        <f>Summary!J20</f>
        <v>S</v>
      </c>
      <c r="R21" s="50" t="str">
        <f>Summary!K20</f>
        <v>S</v>
      </c>
      <c r="S21" s="50" t="str">
        <f>Summary!L20</f>
        <v>S</v>
      </c>
    </row>
    <row r="22" spans="1:19" ht="17" thickBot="1" x14ac:dyDescent="0.25">
      <c r="A22" s="49" t="s">
        <v>103</v>
      </c>
      <c r="B22" s="168"/>
      <c r="C22" s="80">
        <f>'WL Prob'!O5</f>
        <v>0.3978152025489306</v>
      </c>
      <c r="D22" s="81">
        <f>C22</f>
        <v>0.3978152025489306</v>
      </c>
      <c r="E22" s="82">
        <f>C22</f>
        <v>0.3978152025489306</v>
      </c>
      <c r="F22" s="83">
        <f>ROUND(E22*10,0)</f>
        <v>4</v>
      </c>
      <c r="G22" s="228"/>
      <c r="I22" s="49" t="s">
        <v>10</v>
      </c>
      <c r="J22" s="49" t="s">
        <v>22</v>
      </c>
      <c r="K22" s="49">
        <v>2</v>
      </c>
      <c r="L22" s="49">
        <v>3</v>
      </c>
      <c r="M22" s="49">
        <v>4</v>
      </c>
      <c r="N22" s="49">
        <v>5</v>
      </c>
      <c r="O22" s="49">
        <v>6</v>
      </c>
      <c r="P22" s="49">
        <v>7</v>
      </c>
      <c r="Q22" s="49">
        <v>8</v>
      </c>
      <c r="R22" s="49">
        <v>9</v>
      </c>
      <c r="S22" s="49">
        <v>10</v>
      </c>
    </row>
    <row r="23" spans="1:19" ht="17" thickBot="1" x14ac:dyDescent="0.25">
      <c r="A23" s="49" t="s">
        <v>2</v>
      </c>
      <c r="B23" s="169"/>
      <c r="C23" s="88">
        <f>SUM(C21:C22)</f>
        <v>0.99999999999999978</v>
      </c>
      <c r="D23" s="89">
        <f>C23</f>
        <v>0.99999999999999978</v>
      </c>
      <c r="E23" s="90">
        <f>C23</f>
        <v>0.99999999999999978</v>
      </c>
      <c r="F23" s="91">
        <f>ROUND(E23*10,0)</f>
        <v>10</v>
      </c>
      <c r="G23" s="228"/>
      <c r="I23" s="49" t="s">
        <v>22</v>
      </c>
      <c r="J23" s="50" t="str">
        <f>Summary!C22</f>
        <v>P</v>
      </c>
      <c r="K23" s="50" t="str">
        <f>Summary!D22</f>
        <v>P</v>
      </c>
      <c r="L23" s="50" t="str">
        <f>Summary!E22</f>
        <v>P</v>
      </c>
      <c r="M23" s="50" t="str">
        <f>Summary!F22</f>
        <v>P</v>
      </c>
      <c r="N23" s="50" t="str">
        <f>Summary!G22</f>
        <v>P</v>
      </c>
      <c r="O23" s="50" t="str">
        <f>Summary!H22</f>
        <v>P</v>
      </c>
      <c r="P23" s="50" t="str">
        <f>Summary!I22</f>
        <v>P</v>
      </c>
      <c r="Q23" s="50" t="str">
        <f>Summary!J22</f>
        <v>P</v>
      </c>
      <c r="R23" s="50" t="str">
        <f>Summary!K22</f>
        <v>P</v>
      </c>
      <c r="S23" s="50" t="str">
        <f>Summary!L22</f>
        <v>P</v>
      </c>
    </row>
    <row r="24" spans="1:19" ht="17" thickBot="1" x14ac:dyDescent="0.25">
      <c r="A24" s="49" t="s">
        <v>39</v>
      </c>
      <c r="B24" s="170"/>
      <c r="C24" s="84">
        <f>C22-C21</f>
        <v>-0.20436959490213863</v>
      </c>
      <c r="D24" s="85">
        <f>D22-D21</f>
        <v>-0.20436959490213863</v>
      </c>
      <c r="E24" s="86"/>
      <c r="F24" s="87"/>
      <c r="G24" s="228"/>
      <c r="I24" s="49">
        <v>2</v>
      </c>
      <c r="J24" s="50" t="str">
        <f>Summary!C23</f>
        <v>H</v>
      </c>
      <c r="K24" s="50" t="str">
        <f>Summary!D23</f>
        <v>P</v>
      </c>
      <c r="L24" s="50" t="str">
        <f>Summary!E23</f>
        <v>P</v>
      </c>
      <c r="M24" s="50" t="str">
        <f>Summary!F23</f>
        <v>P</v>
      </c>
      <c r="N24" s="50" t="str">
        <f>Summary!G23</f>
        <v>P</v>
      </c>
      <c r="O24" s="50" t="str">
        <f>Summary!H23</f>
        <v>P</v>
      </c>
      <c r="P24" s="50" t="str">
        <f>Summary!I23</f>
        <v>P</v>
      </c>
      <c r="Q24" s="50" t="str">
        <f>Summary!J23</f>
        <v>H</v>
      </c>
      <c r="R24" s="50" t="str">
        <f>Summary!K23</f>
        <v>H</v>
      </c>
      <c r="S24" s="50" t="str">
        <f>Summary!L23</f>
        <v>H</v>
      </c>
    </row>
    <row r="25" spans="1:19" x14ac:dyDescent="0.2">
      <c r="I25" s="49">
        <v>3</v>
      </c>
      <c r="J25" s="50" t="str">
        <f>Summary!C24</f>
        <v>H</v>
      </c>
      <c r="K25" s="50" t="str">
        <f>Summary!D24</f>
        <v>P</v>
      </c>
      <c r="L25" s="50" t="str">
        <f>Summary!E24</f>
        <v>P</v>
      </c>
      <c r="M25" s="50" t="str">
        <f>Summary!F24</f>
        <v>P</v>
      </c>
      <c r="N25" s="50" t="str">
        <f>Summary!G24</f>
        <v>P</v>
      </c>
      <c r="O25" s="50" t="str">
        <f>Summary!H24</f>
        <v>P</v>
      </c>
      <c r="P25" s="50" t="str">
        <f>Summary!I24</f>
        <v>P</v>
      </c>
      <c r="Q25" s="50" t="str">
        <f>Summary!J24</f>
        <v>H</v>
      </c>
      <c r="R25" s="50" t="str">
        <f>Summary!K24</f>
        <v>H</v>
      </c>
      <c r="S25" s="50" t="str">
        <f>Summary!L24</f>
        <v>H</v>
      </c>
    </row>
    <row r="26" spans="1:19" x14ac:dyDescent="0.2">
      <c r="A26" s="49" t="s">
        <v>58</v>
      </c>
      <c r="B26" s="49" t="s">
        <v>19</v>
      </c>
      <c r="C26" s="49" t="s">
        <v>19</v>
      </c>
      <c r="D26" s="49" t="s">
        <v>19</v>
      </c>
      <c r="E26" s="49" t="s">
        <v>19</v>
      </c>
      <c r="F26" s="49" t="s">
        <v>19</v>
      </c>
      <c r="G26" s="227"/>
      <c r="I26" s="49">
        <v>4</v>
      </c>
      <c r="J26" s="50" t="str">
        <f>Summary!C25</f>
        <v>H</v>
      </c>
      <c r="K26" s="50" t="str">
        <f>Summary!D25</f>
        <v>H</v>
      </c>
      <c r="L26" s="50" t="str">
        <f>Summary!E25</f>
        <v>H</v>
      </c>
      <c r="M26" s="50" t="str">
        <f>Summary!F25</f>
        <v>H</v>
      </c>
      <c r="N26" s="50" t="str">
        <f>Summary!G25</f>
        <v>P</v>
      </c>
      <c r="O26" s="50" t="str">
        <f>Summary!H25</f>
        <v>P</v>
      </c>
      <c r="P26" s="50" t="str">
        <f>Summary!I25</f>
        <v>H</v>
      </c>
      <c r="Q26" s="50" t="str">
        <f>Summary!J25</f>
        <v>H</v>
      </c>
      <c r="R26" s="50" t="str">
        <f>Summary!K25</f>
        <v>H</v>
      </c>
      <c r="S26" s="50" t="str">
        <f>Summary!L25</f>
        <v>H</v>
      </c>
    </row>
    <row r="27" spans="1:19" ht="17" thickBot="1" x14ac:dyDescent="0.25">
      <c r="A27" s="49" t="s">
        <v>57</v>
      </c>
      <c r="B27" s="49">
        <v>2</v>
      </c>
      <c r="C27" s="49">
        <v>3</v>
      </c>
      <c r="D27" s="49">
        <v>4</v>
      </c>
      <c r="E27" s="49">
        <v>5</v>
      </c>
      <c r="F27" s="49">
        <v>6</v>
      </c>
      <c r="G27" s="227"/>
      <c r="I27" s="49">
        <v>5</v>
      </c>
      <c r="J27" s="50" t="str">
        <f>Summary!C26</f>
        <v>H</v>
      </c>
      <c r="K27" s="50" t="str">
        <f>Summary!D26</f>
        <v>D</v>
      </c>
      <c r="L27" s="50" t="str">
        <f>Summary!E26</f>
        <v>D</v>
      </c>
      <c r="M27" s="50" t="str">
        <f>Summary!F26</f>
        <v>D</v>
      </c>
      <c r="N27" s="50" t="str">
        <f>Summary!G26</f>
        <v>D</v>
      </c>
      <c r="O27" s="50" t="str">
        <f>Summary!H26</f>
        <v>D</v>
      </c>
      <c r="P27" s="50" t="str">
        <f>Summary!I26</f>
        <v>D</v>
      </c>
      <c r="Q27" s="50" t="str">
        <f>Summary!J26</f>
        <v>D</v>
      </c>
      <c r="R27" s="50" t="str">
        <f>Summary!K26</f>
        <v>D</v>
      </c>
      <c r="S27" s="50" t="str">
        <f>Summary!L26</f>
        <v>H</v>
      </c>
    </row>
    <row r="28" spans="1:19" x14ac:dyDescent="0.2">
      <c r="A28" s="120">
        <v>1</v>
      </c>
      <c r="B28" s="164">
        <f>-1*$C$21*$F$21*$A$28</f>
        <v>-3.6131087847064154</v>
      </c>
      <c r="C28" s="165">
        <f>-1*$C$21*$F$21*$A$28</f>
        <v>-3.6131087847064154</v>
      </c>
      <c r="D28" s="165">
        <f>-1*$C$21*$F$21*$A$28</f>
        <v>-3.6131087847064154</v>
      </c>
      <c r="E28" s="165">
        <f>-1*$C$21*$F$21*$A$28</f>
        <v>-3.6131087847064154</v>
      </c>
      <c r="F28" s="58">
        <f>-1*$C$21*$F$21*$A$28</f>
        <v>-3.6131087847064154</v>
      </c>
      <c r="G28" s="159"/>
      <c r="I28" s="49">
        <v>6</v>
      </c>
      <c r="J28" s="50" t="str">
        <f>Summary!C27</f>
        <v>H</v>
      </c>
      <c r="K28" s="50" t="str">
        <f>Summary!D27</f>
        <v>H</v>
      </c>
      <c r="L28" s="50" t="str">
        <f>Summary!E27</f>
        <v>P</v>
      </c>
      <c r="M28" s="50" t="str">
        <f>Summary!F27</f>
        <v>P</v>
      </c>
      <c r="N28" s="50" t="str">
        <f>Summary!G27</f>
        <v>P</v>
      </c>
      <c r="O28" s="50" t="str">
        <f>Summary!H27</f>
        <v>P</v>
      </c>
      <c r="P28" s="50" t="str">
        <f>Summary!I27</f>
        <v>H</v>
      </c>
      <c r="Q28" s="50" t="str">
        <f>Summary!J27</f>
        <v>H</v>
      </c>
      <c r="R28" s="50" t="str">
        <f>Summary!K27</f>
        <v>H</v>
      </c>
      <c r="S28" s="50" t="str">
        <f>Summary!L27</f>
        <v>H</v>
      </c>
    </row>
    <row r="29" spans="1:19" ht="17" thickBot="1" x14ac:dyDescent="0.25">
      <c r="A29" s="153">
        <f>(C19+C21)/C22</f>
        <v>1.5003715654173615</v>
      </c>
      <c r="B29" s="113">
        <f>$C$22*$F$22*$A29*B$27</f>
        <v>4.7749649455613099</v>
      </c>
      <c r="C29" s="166">
        <f>$C$22*$F$22*$A29*C$27</f>
        <v>7.1624474183419649</v>
      </c>
      <c r="D29" s="166">
        <f>$C$22*$F$22*$A29*D$27</f>
        <v>9.5499298911226198</v>
      </c>
      <c r="E29" s="166">
        <f>$C$22*$F$22*$A29*E$27</f>
        <v>11.937412363903274</v>
      </c>
      <c r="F29" s="10">
        <f>$C$22*$F$22*$A29*F$27</f>
        <v>14.32489483668393</v>
      </c>
      <c r="G29" s="159"/>
      <c r="I29" s="49">
        <v>7</v>
      </c>
      <c r="J29" s="50" t="str">
        <f>Summary!C28</f>
        <v>H</v>
      </c>
      <c r="K29" s="50" t="str">
        <f>Summary!D28</f>
        <v>P</v>
      </c>
      <c r="L29" s="50" t="str">
        <f>Summary!E28</f>
        <v>P</v>
      </c>
      <c r="M29" s="50" t="str">
        <f>Summary!F28</f>
        <v>P</v>
      </c>
      <c r="N29" s="50" t="str">
        <f>Summary!G28</f>
        <v>P</v>
      </c>
      <c r="O29" s="50" t="str">
        <f>Summary!H28</f>
        <v>P</v>
      </c>
      <c r="P29" s="50" t="str">
        <f>Summary!I28</f>
        <v>P</v>
      </c>
      <c r="Q29" s="50" t="str">
        <f>Summary!J28</f>
        <v>H</v>
      </c>
      <c r="R29" s="50" t="str">
        <f>Summary!K28</f>
        <v>H</v>
      </c>
      <c r="S29" s="50" t="str">
        <f>Summary!L28</f>
        <v>H</v>
      </c>
    </row>
    <row r="30" spans="1:19" ht="17" thickBot="1" x14ac:dyDescent="0.25">
      <c r="A30" s="49" t="s">
        <v>60</v>
      </c>
      <c r="B30" s="161">
        <f>SUM(B28:B29)</f>
        <v>1.1618561608548945</v>
      </c>
      <c r="C30" s="162">
        <f>SUM(C28:C29)</f>
        <v>3.5493386336355495</v>
      </c>
      <c r="D30" s="162">
        <f>SUM(D28:D29)</f>
        <v>5.936821106416204</v>
      </c>
      <c r="E30" s="162">
        <f>SUM(E28:E29)</f>
        <v>8.324303579196858</v>
      </c>
      <c r="F30" s="163">
        <f>SUM(F28:F29)</f>
        <v>10.711786051977514</v>
      </c>
      <c r="G30" s="159"/>
      <c r="I30" s="49">
        <v>8</v>
      </c>
      <c r="J30" s="50" t="str">
        <f>Summary!C29</f>
        <v>P</v>
      </c>
      <c r="K30" s="50" t="str">
        <f>Summary!D29</f>
        <v>P</v>
      </c>
      <c r="L30" s="50" t="str">
        <f>Summary!E29</f>
        <v>P</v>
      </c>
      <c r="M30" s="50" t="str">
        <f>Summary!F29</f>
        <v>P</v>
      </c>
      <c r="N30" s="50" t="str">
        <f>Summary!G29</f>
        <v>P</v>
      </c>
      <c r="O30" s="50" t="str">
        <f>Summary!H29</f>
        <v>P</v>
      </c>
      <c r="P30" s="50" t="str">
        <f>Summary!I29</f>
        <v>P</v>
      </c>
      <c r="Q30" s="50" t="str">
        <f>Summary!J29</f>
        <v>P</v>
      </c>
      <c r="R30" s="50" t="str">
        <f>Summary!K29</f>
        <v>R</v>
      </c>
      <c r="S30" s="50" t="str">
        <f>Summary!L29</f>
        <v>R</v>
      </c>
    </row>
    <row r="31" spans="1:19" ht="17" thickBot="1" x14ac:dyDescent="0.25">
      <c r="A31" s="49" t="s">
        <v>61</v>
      </c>
      <c r="B31" s="29">
        <f>B30/A29</f>
        <v>0.7743789522775304</v>
      </c>
      <c r="C31" s="19">
        <f>C30/A29</f>
        <v>2.3656397624732528</v>
      </c>
      <c r="D31" s="19">
        <f>D30/A29</f>
        <v>3.956900572668975</v>
      </c>
      <c r="E31" s="19">
        <f>E30/A29</f>
        <v>5.5481613828646967</v>
      </c>
      <c r="F31" s="20">
        <f>F30/A29</f>
        <v>7.1394221930604198</v>
      </c>
      <c r="G31" s="159"/>
      <c r="I31" s="49">
        <v>9</v>
      </c>
      <c r="J31" s="50" t="str">
        <f>Summary!C30</f>
        <v>S</v>
      </c>
      <c r="K31" s="50" t="str">
        <f>Summary!D30</f>
        <v>P</v>
      </c>
      <c r="L31" s="50" t="str">
        <f>Summary!E30</f>
        <v>P</v>
      </c>
      <c r="M31" s="50" t="str">
        <f>Summary!F30</f>
        <v>P</v>
      </c>
      <c r="N31" s="50" t="str">
        <f>Summary!G30</f>
        <v>P</v>
      </c>
      <c r="O31" s="50" t="str">
        <f>Summary!H30</f>
        <v>P</v>
      </c>
      <c r="P31" s="50" t="str">
        <f>Summary!I30</f>
        <v>S</v>
      </c>
      <c r="Q31" s="50" t="str">
        <f>Summary!J30</f>
        <v>P</v>
      </c>
      <c r="R31" s="50" t="str">
        <f>Summary!K30</f>
        <v>P</v>
      </c>
      <c r="S31" s="50" t="str">
        <f>Summary!L30</f>
        <v>S</v>
      </c>
    </row>
    <row r="32" spans="1:19" x14ac:dyDescent="0.2">
      <c r="A32" s="160"/>
      <c r="B32" s="159"/>
      <c r="C32" s="159"/>
      <c r="D32" s="159"/>
      <c r="E32" s="159"/>
      <c r="F32" s="159"/>
      <c r="G32" s="159"/>
      <c r="I32" s="49">
        <v>10</v>
      </c>
      <c r="J32" s="50" t="str">
        <f>Summary!C31</f>
        <v>S</v>
      </c>
      <c r="K32" s="50" t="str">
        <f>Summary!D31</f>
        <v>S</v>
      </c>
      <c r="L32" s="50" t="str">
        <f>Summary!E31</f>
        <v>S</v>
      </c>
      <c r="M32" s="50" t="str">
        <f>Summary!F31</f>
        <v>S</v>
      </c>
      <c r="N32" s="50" t="str">
        <f>Summary!G31</f>
        <v>S</v>
      </c>
      <c r="O32" s="50" t="str">
        <f>Summary!H31</f>
        <v>P</v>
      </c>
      <c r="P32" s="50" t="str">
        <f>Summary!I31</f>
        <v>S</v>
      </c>
      <c r="Q32" s="50" t="str">
        <f>Summary!J31</f>
        <v>S</v>
      </c>
      <c r="R32" s="50" t="str">
        <f>Summary!K31</f>
        <v>S</v>
      </c>
      <c r="S32" s="50" t="str">
        <f>Summary!L31</f>
        <v>S</v>
      </c>
    </row>
    <row r="33" spans="1:19" x14ac:dyDescent="0.2">
      <c r="A33" s="324" t="s">
        <v>101</v>
      </c>
      <c r="B33" s="325"/>
      <c r="C33" s="325"/>
      <c r="D33" s="325"/>
      <c r="E33" s="325"/>
      <c r="F33" s="326"/>
      <c r="G33" s="227"/>
      <c r="I33" s="317" t="str">
        <f>Summary!B32</f>
        <v>EV = -0.00531417925590545</v>
      </c>
      <c r="J33" s="317"/>
      <c r="K33" s="317"/>
      <c r="L33" s="317"/>
      <c r="M33" s="317"/>
      <c r="N33" s="317"/>
      <c r="O33" s="317"/>
      <c r="P33" s="317"/>
      <c r="Q33" s="317"/>
      <c r="R33" s="317"/>
      <c r="S33" s="317"/>
    </row>
    <row r="34" spans="1:19" x14ac:dyDescent="0.2">
      <c r="A34" s="49" t="s">
        <v>95</v>
      </c>
      <c r="B34" s="49" t="s">
        <v>96</v>
      </c>
      <c r="C34" s="49" t="s">
        <v>97</v>
      </c>
      <c r="D34" s="49" t="s">
        <v>98</v>
      </c>
      <c r="E34" s="49" t="s">
        <v>99</v>
      </c>
      <c r="F34" s="49" t="s">
        <v>100</v>
      </c>
      <c r="G34" s="227"/>
      <c r="I34" s="317" t="str">
        <f>Summary!B33</f>
        <v>EV = -0.531417925590545 %</v>
      </c>
      <c r="J34" s="317"/>
      <c r="K34" s="317"/>
      <c r="L34" s="317"/>
      <c r="M34" s="317"/>
      <c r="N34" s="317"/>
      <c r="O34" s="317"/>
      <c r="P34" s="317"/>
      <c r="Q34" s="317"/>
      <c r="R34" s="317"/>
      <c r="S34" s="317"/>
    </row>
    <row r="35" spans="1:19" x14ac:dyDescent="0.2">
      <c r="A35" s="49" t="s">
        <v>93</v>
      </c>
      <c r="B35" s="1">
        <f>(B27+1)*$F$21</f>
        <v>18</v>
      </c>
      <c r="C35" s="1">
        <f>(C27+1)*$F$21</f>
        <v>24</v>
      </c>
      <c r="D35" s="1">
        <f>(D27+1)*$F$21</f>
        <v>30</v>
      </c>
      <c r="E35" s="1">
        <f>(E27+1)*$F$21</f>
        <v>36</v>
      </c>
      <c r="F35" s="1">
        <f>(F27+1)*$F$21</f>
        <v>42</v>
      </c>
      <c r="G35" s="159"/>
      <c r="I35" s="318" t="s">
        <v>24</v>
      </c>
      <c r="J35" s="318"/>
      <c r="K35" s="318"/>
      <c r="L35" s="318"/>
      <c r="M35" s="318"/>
      <c r="N35" s="318"/>
      <c r="O35" s="318"/>
      <c r="P35" s="318"/>
      <c r="Q35" s="318"/>
      <c r="R35" s="318"/>
      <c r="S35" s="318"/>
    </row>
    <row r="36" spans="1:19" x14ac:dyDescent="0.2">
      <c r="A36" s="49" t="s">
        <v>94</v>
      </c>
      <c r="B36" s="1">
        <f>B$27^2*$F$21+B35</f>
        <v>42</v>
      </c>
      <c r="C36" s="1">
        <f>C$27^2*$F$21+C35</f>
        <v>78</v>
      </c>
      <c r="D36" s="1">
        <f>D$27^2*$F$21+D35</f>
        <v>126</v>
      </c>
      <c r="E36" s="1">
        <f>E$27^2*$F$21+E35</f>
        <v>186</v>
      </c>
      <c r="F36" s="1">
        <f>F$27^2*$F$21+F35</f>
        <v>258</v>
      </c>
      <c r="G36" s="159"/>
      <c r="I36" s="319" t="s">
        <v>25</v>
      </c>
      <c r="J36" s="319"/>
      <c r="K36" s="319"/>
      <c r="L36" s="319"/>
      <c r="M36" s="319"/>
      <c r="N36" s="319"/>
      <c r="O36" s="319"/>
      <c r="P36" s="319"/>
      <c r="Q36" s="319"/>
      <c r="R36" s="319"/>
      <c r="S36" s="319"/>
    </row>
    <row r="37" spans="1:19" x14ac:dyDescent="0.2">
      <c r="A37" s="49" t="s">
        <v>153</v>
      </c>
      <c r="B37" s="324" t="s">
        <v>152</v>
      </c>
      <c r="C37" s="325"/>
      <c r="D37" s="325"/>
      <c r="E37" s="325"/>
      <c r="F37" s="326"/>
      <c r="G37" s="159"/>
      <c r="I37" s="311" t="s">
        <v>26</v>
      </c>
      <c r="J37" s="311"/>
      <c r="K37" s="311"/>
      <c r="L37" s="311"/>
      <c r="M37" s="311"/>
      <c r="N37" s="311"/>
      <c r="O37" s="311"/>
      <c r="P37" s="311"/>
      <c r="Q37" s="311"/>
      <c r="R37" s="311"/>
      <c r="S37" s="311"/>
    </row>
    <row r="38" spans="1:19" x14ac:dyDescent="0.2">
      <c r="A38" s="49" t="s">
        <v>93</v>
      </c>
      <c r="B38" s="1">
        <f t="shared" ref="B38:F39" si="0">B35*8</f>
        <v>144</v>
      </c>
      <c r="C38" s="1">
        <f t="shared" si="0"/>
        <v>192</v>
      </c>
      <c r="D38" s="1">
        <f t="shared" si="0"/>
        <v>240</v>
      </c>
      <c r="E38" s="1">
        <f t="shared" si="0"/>
        <v>288</v>
      </c>
      <c r="F38" s="1">
        <f t="shared" si="0"/>
        <v>336</v>
      </c>
      <c r="G38" s="159"/>
      <c r="I38" s="312" t="s">
        <v>27</v>
      </c>
      <c r="J38" s="312"/>
      <c r="K38" s="312"/>
      <c r="L38" s="312"/>
      <c r="M38" s="312"/>
      <c r="N38" s="312"/>
      <c r="O38" s="312"/>
      <c r="P38" s="312"/>
      <c r="Q38" s="312"/>
      <c r="R38" s="312"/>
      <c r="S38" s="312"/>
    </row>
    <row r="39" spans="1:19" x14ac:dyDescent="0.2">
      <c r="A39" s="49" t="s">
        <v>94</v>
      </c>
      <c r="B39" s="1">
        <f t="shared" si="0"/>
        <v>336</v>
      </c>
      <c r="C39" s="1">
        <f t="shared" si="0"/>
        <v>624</v>
      </c>
      <c r="D39" s="1">
        <f t="shared" si="0"/>
        <v>1008</v>
      </c>
      <c r="E39" s="1">
        <f t="shared" si="0"/>
        <v>1488</v>
      </c>
      <c r="F39" s="1">
        <f t="shared" si="0"/>
        <v>2064</v>
      </c>
      <c r="G39" s="159"/>
      <c r="I39" s="310" t="s">
        <v>28</v>
      </c>
      <c r="J39" s="310"/>
      <c r="K39" s="310"/>
      <c r="L39" s="310"/>
      <c r="M39" s="310"/>
      <c r="N39" s="310"/>
      <c r="O39" s="310"/>
      <c r="P39" s="310"/>
      <c r="Q39" s="310"/>
      <c r="R39" s="310"/>
      <c r="S39" s="310"/>
    </row>
    <row r="40" spans="1:19" x14ac:dyDescent="0.2">
      <c r="A40" s="49" t="s">
        <v>116</v>
      </c>
      <c r="B40" s="49" t="s">
        <v>110</v>
      </c>
      <c r="C40" s="49" t="s">
        <v>111</v>
      </c>
      <c r="D40" s="49" t="s">
        <v>112</v>
      </c>
      <c r="E40" s="49" t="s">
        <v>114</v>
      </c>
      <c r="F40" s="49" t="s">
        <v>113</v>
      </c>
      <c r="G40" s="227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2">
      <c r="A41" s="49" t="s">
        <v>115</v>
      </c>
      <c r="B41" s="222">
        <f>SUMIF(HSDR!O5:X19,"H",Prob!B3:K17)+SUMIF(HSDR!O36:X44,"H",Prob!B19:K27)+SUMIF(Pair!O2:X11,"H",Prob!B29:K38)</f>
        <v>0.35425930464619593</v>
      </c>
      <c r="C41" s="222">
        <f>SUMIF(HSDR!O5:X19,"D",Prob!B3:K17)+SUMIF(HSDR!O36:X44,"D",Prob!B19:K27)+SUMIF(Pair!O2:X11,"D",Prob!B29:K38)</f>
        <v>9.3554147263751261E-2</v>
      </c>
      <c r="D41" s="222">
        <f>SUMIF(HSDR!O5:X19,"S",Prob!B3:K17)+SUMIF(HSDR!O36:X44,"S",Prob!B19:K27)+SUMIF(Pair!O2:X11,"S",Prob!B29:K38)</f>
        <v>0.4306571898743044</v>
      </c>
      <c r="E41" s="222">
        <f>SUMIF(HSDR!O5:X19,"P",Prob!B3:K17)+SUMIF(HSDR!O36:X44,"P",Prob!B19:K27)+SUMIF(Pair!O2:X11,"P",Prob!B29:K38)</f>
        <v>3.0531143867511663E-2</v>
      </c>
      <c r="F41" s="222">
        <f>SUMIF(HSDR!O5:X19,"R",Prob!B3:K17)+SUMIF(HSDR!O36:X44,"R",Prob!B19:K27)+SUMIF(Pair!O2:X11,"R",Prob!B29:K38)</f>
        <v>4.3660936241728239E-2</v>
      </c>
      <c r="G41" s="229"/>
    </row>
    <row r="42" spans="1:19" x14ac:dyDescent="0.2">
      <c r="A42" s="221"/>
      <c r="B42" s="223"/>
      <c r="C42" s="221"/>
      <c r="D42" s="221"/>
      <c r="E42" s="221"/>
      <c r="F42" s="221"/>
      <c r="G42" s="221"/>
    </row>
    <row r="43" spans="1:19" x14ac:dyDescent="0.2">
      <c r="A43" s="221"/>
      <c r="B43" s="221"/>
      <c r="C43" s="221"/>
      <c r="D43" s="221"/>
      <c r="E43" s="221"/>
      <c r="F43" s="221"/>
      <c r="G43" s="221"/>
    </row>
  </sheetData>
  <sheetProtection sheet="1" objects="1" scenarios="1"/>
  <mergeCells count="14">
    <mergeCell ref="A1:S1"/>
    <mergeCell ref="I39:S39"/>
    <mergeCell ref="I37:S37"/>
    <mergeCell ref="I38:S38"/>
    <mergeCell ref="A2:F2"/>
    <mergeCell ref="I2:S2"/>
    <mergeCell ref="I33:S33"/>
    <mergeCell ref="I35:S35"/>
    <mergeCell ref="I36:S36"/>
    <mergeCell ref="C19:D19"/>
    <mergeCell ref="E19:F19"/>
    <mergeCell ref="I34:S34"/>
    <mergeCell ref="A33:F33"/>
    <mergeCell ref="B37:F37"/>
  </mergeCells>
  <phoneticPr fontId="14" type="noConversion"/>
  <conditionalFormatting sqref="J15:S21 J23:S32 J4:S13">
    <cfRule type="containsText" dxfId="128" priority="4" operator="containsText" text="S">
      <formula>NOT(ISERROR(SEARCH("S",J4)))</formula>
    </cfRule>
    <cfRule type="containsText" dxfId="127" priority="5" operator="containsText" text="H">
      <formula>NOT(ISERROR(SEARCH("H",J4)))</formula>
    </cfRule>
  </conditionalFormatting>
  <conditionalFormatting sqref="J15:S21 J23:S32 J4:S13">
    <cfRule type="containsText" dxfId="126" priority="3" operator="containsText" text="D">
      <formula>NOT(ISERROR(SEARCH("D",J4)))</formula>
    </cfRule>
  </conditionalFormatting>
  <conditionalFormatting sqref="J15:S21 J23:S32 J4:S13">
    <cfRule type="containsText" dxfId="125" priority="2" operator="containsText" text="R">
      <formula>NOT(ISERROR(SEARCH("R",J4)))</formula>
    </cfRule>
  </conditionalFormatting>
  <conditionalFormatting sqref="J15:S21 J23:S32 J4:S13">
    <cfRule type="containsText" dxfId="124" priority="1" operator="containsText" text="P">
      <formula>NOT(ISERROR(SEARCH("P",J4)))</formula>
    </cfRule>
  </conditionalFormatting>
  <dataValidations count="13">
    <dataValidation type="list" allowBlank="1" showInputMessage="1" showErrorMessage="1" sqref="B4" xr:uid="{00000000-0002-0000-0000-000000000000}">
      <formula1>$E$4:$F$4</formula1>
    </dataValidation>
    <dataValidation type="list" allowBlank="1" showInputMessage="1" showErrorMessage="1" sqref="B3" xr:uid="{00000000-0002-0000-0000-000001000000}">
      <formula1>$E$3:$G$3</formula1>
    </dataValidation>
    <dataValidation type="whole" allowBlank="1" showInputMessage="1" showErrorMessage="1" sqref="B5" xr:uid="{00000000-0002-0000-0000-000002000000}">
      <formula1>0</formula1>
      <formula2>100</formula2>
    </dataValidation>
    <dataValidation type="list" allowBlank="1" showInputMessage="1" showErrorMessage="1" sqref="B6" xr:uid="{00000000-0002-0000-0000-000003000000}">
      <formula1>$E$6:$F$6</formula1>
    </dataValidation>
    <dataValidation type="list" allowBlank="1" showInputMessage="1" showErrorMessage="1" sqref="B8:B9" xr:uid="{00000000-0002-0000-0000-000004000000}">
      <formula1>$E$8:$F$8</formula1>
    </dataValidation>
    <dataValidation type="list" allowBlank="1" showInputMessage="1" showErrorMessage="1" sqref="B7" xr:uid="{00000000-0002-0000-0000-000005000000}">
      <formula1>$E$7:$F$7</formula1>
    </dataValidation>
    <dataValidation type="list" allowBlank="1" showInputMessage="1" showErrorMessage="1" sqref="B10" xr:uid="{00000000-0002-0000-0000-000006000000}">
      <formula1>$E$10:$F$10</formula1>
    </dataValidation>
    <dataValidation type="whole" allowBlank="1" showInputMessage="1" showErrorMessage="1" sqref="B11 B17" xr:uid="{00000000-0002-0000-0000-000007000000}">
      <formula1>2</formula1>
      <formula2>5</formula2>
    </dataValidation>
    <dataValidation type="list" allowBlank="1" showInputMessage="1" showErrorMessage="1" sqref="B12" xr:uid="{00000000-0002-0000-0000-000008000000}">
      <formula1>$E$12:$F$12</formula1>
    </dataValidation>
    <dataValidation type="list" allowBlank="1" showInputMessage="1" showErrorMessage="1" sqref="B13" xr:uid="{00000000-0002-0000-0000-000009000000}">
      <formula1>$E$13:$F$13</formula1>
    </dataValidation>
    <dataValidation type="list" allowBlank="1" showInputMessage="1" showErrorMessage="1" sqref="B14" xr:uid="{00000000-0002-0000-0000-00000A000000}">
      <formula1>$E$14:$F$14</formula1>
    </dataValidation>
    <dataValidation type="list" allowBlank="1" showInputMessage="1" showErrorMessage="1" sqref="B16" xr:uid="{00000000-0002-0000-0000-00000B000000}">
      <formula1>$E$16:$G$16</formula1>
    </dataValidation>
    <dataValidation type="list" allowBlank="1" showInputMessage="1" showErrorMessage="1" sqref="B15" xr:uid="{00000000-0002-0000-0000-00000C000000}">
      <formula1>$E$15:$G$15</formula1>
    </dataValidation>
  </dataValidations>
  <pageMargins left="0.7" right="0.7" top="0.75" bottom="0.75" header="0.3" footer="0.3"/>
  <pageSetup paperSize="9" scale="68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54"/>
  <sheetViews>
    <sheetView topLeftCell="A16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IF(AND(Rules!$B$8=Rules!$E$8,Rules!$B$7=Rules!$E$7),MAX(Hit!B2,Stand!B2,Double!B2,Surrender!B2),MAX(Hit!B2,Stand!B2,Double!B2))</f>
        <v>-0.20335368314889377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-4.9750706146412048E-2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-0.10316172777512726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-0.24199803315764098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">
      <c r="A3">
        <v>3</v>
      </c>
      <c r="B3">
        <f>IF(AND(Rules!$B$8=Rules!$E$8,Rules!$B$7=Rules!$E$7),MAX(Hit!B3,Stand!B3,Double!B3,Surrender!B3),MAX(Hit!B3,Stand!B3,Double!B3))</f>
        <v>-0.22793749290805351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-0.13094188065020101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-0.26532921479747562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">
      <c r="A4">
        <v>4</v>
      </c>
      <c r="B4">
        <f>IF(AND(Rules!$B$8=Rules!$E$8,Rules!$B$7=Rules!$E$7),MAX(Hit!B4,Stand!B4,Double!B4,Surrender!B4),MAX(Hit!B4,Stand!B4,Double!B4))</f>
        <v>-0.25307699440390863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-8.2613314299744361E-2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-0.28919791448567511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">
      <c r="A5">
        <v>5</v>
      </c>
      <c r="B5">
        <f>IF(AND(Rules!$B$8=Rules!$E$8,Rules!$B$7=Rules!$E$7),MAX(Hit!B5,Stand!B5,Double!B5,Surrender!B5),MAX(Hit!B5,Stand!B5,Double!B5))</f>
        <v>-0.27857459755181968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-0.18809330390318524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-0.31341164336497107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">
      <c r="A6">
        <v>6</v>
      </c>
      <c r="B6">
        <f>IF(AND(Rules!$B$8=Rules!$E$8,Rules!$B$7=Rules!$E$7),MAX(Hit!B6,Stand!B6,Double!B6,Surrender!B6),MAX(Hit!B6,Stand!B6,Double!B6))</f>
        <v>-0.30414663097569933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-0.10729107800860836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-0.33774944037840804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">
      <c r="A7">
        <v>7</v>
      </c>
      <c r="B7">
        <f>IF(AND(Rules!$B$8=Rules!$E$8,Rules!$B$7=Rules!$E$7),MAX(Hit!B7,Stand!B7,Double!B7,Surrender!B7),MAX(Hit!B7,Stand!B7,Double!B7))</f>
        <v>-0.31007165033163697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-7.658298190446361E-2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-0.21060476872434969</v>
      </c>
      <c r="J7">
        <f>IF(Rules!$B$7=Rules!$E$7,MAX(Hit!J7,Stand!J7,Double!J7,Surrender!J7),MAX(Hit!J7,Stand!J7,Double!J7))</f>
        <v>-0.28536544048687656</v>
      </c>
      <c r="K7">
        <f>IF(Rules!$B$7=Rules!$E$7,MAX(Hit!K7,Stand!K7,Double!K7,Surrender!K7),MAX(Hit!K7,Stand!K7,Double!K7))</f>
        <v>-0.31905479139833842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">
      <c r="A8">
        <v>8</v>
      </c>
      <c r="B8">
        <f>IF(AND(Rules!$B$8=Rules!$E$8,Rules!$B$7=Rules!$E$7),MAX(Hit!B8,Stand!B8,Double!B8,Surrender!B8),MAX(Hit!B8,Stand!B8,Double!B8))</f>
        <v>-0.1970288105741636</v>
      </c>
      <c r="C8">
        <f>IF(Rules!$B$7=Rules!$E$7,MAX(Hit!C8,Stand!C8,Double!C8,Surrender!C8),MAX(Hit!C8,Stand!C8,Double!C8))</f>
        <v>-2.1798188008805668E-2</v>
      </c>
      <c r="D8">
        <f>IF(Rules!$B$7=Rules!$E$7,MAX(Hit!D8,Stand!D8,Double!D8,Surrender!D8),MAX(Hit!D8,Stand!D8,Double!D8))</f>
        <v>8.0052625306546825E-3</v>
      </c>
      <c r="E8">
        <f>IF(Rules!$B$7=Rules!$E$7,MAX(Hit!E8,Stand!E8,Double!E8,Surrender!E8),MAX(Hit!E8,Stand!E8,Double!E8))</f>
        <v>3.8784473277208811E-2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-5.9898275658656304E-2</v>
      </c>
      <c r="J8">
        <f>IF(Rules!$B$7=Rules!$E$7,MAX(Hit!J8,Stand!J8,Double!J8,Surrender!J8),MAX(Hit!J8,Stand!J8,Double!J8))</f>
        <v>-0.21018633199821757</v>
      </c>
      <c r="K8">
        <f>IF(Rules!$B$7=Rules!$E$7,MAX(Hit!K8,Stand!K8,Double!K8,Surrender!K8),MAX(Hit!K8,Stand!K8,Double!K8))</f>
        <v>-0.24937508055334259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">
      <c r="A9">
        <v>9</v>
      </c>
      <c r="B9">
        <f>IF(AND(Rules!$B$8=Rules!$E$8,Rules!$B$7=Rules!$E$7),MAX(Hit!B9,Stand!B9,Double!B9,Surrender!B9),MAX(Hit!B9,Stand!B9,Double!B9))</f>
        <v>-6.5680778778066204E-2</v>
      </c>
      <c r="C9">
        <f>IF(Rules!$B$7=Rules!$E$7,MAX(Hit!C9,Stand!C9,Double!C9,Surrender!C9),MAX(Hit!C9,Stand!C9,Double!C9))</f>
        <v>7.4446037576340524E-2</v>
      </c>
      <c r="D9">
        <f>IF(Rules!$B$7=Rules!$E$7,MAX(Hit!D9,Stand!D9,Double!D9,Surrender!D9),MAX(Hit!D9,Stand!D9,Double!D9))</f>
        <v>0.12081635332999649</v>
      </c>
      <c r="E9">
        <f>IF(Rules!$B$7=Rules!$E$7,MAX(Hit!E9,Stand!E9,Double!E9,Surrender!E9),MAX(Hit!E9,Stand!E9,Double!E9))</f>
        <v>0.18194893405242166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9.8376217435392516E-2</v>
      </c>
      <c r="J9">
        <f>IF(Rules!$B$7=Rules!$E$7,MAX(Hit!J9,Stand!J9,Double!J9,Surrender!J9),MAX(Hit!J9,Stand!J9,Double!J9))</f>
        <v>-5.2178053462651669E-2</v>
      </c>
      <c r="K9">
        <f>IF(Rules!$B$7=Rules!$E$7,MAX(Hit!K9,Stand!K9,Double!K9,Surrender!K9),MAX(Hit!K9,Stand!K9,Double!K9))</f>
        <v>-0.15295298487455075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">
      <c r="A10">
        <v>10</v>
      </c>
      <c r="B10">
        <f>IF(AND(Rules!$B$8=Rules!$E$8,Rules!$B$7=Rules!$E$7),MAX(Hit!B10,Stand!B10,Double!B10,Surrender!B10),MAX(Hit!B10,Stand!B10,Double!B10))</f>
        <v>8.1449707945275923E-2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2.5308523040868145E-2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">
      <c r="A11">
        <v>11</v>
      </c>
      <c r="B11">
        <f>IF(AND(Rules!$B$8=Rules!$E$8,Rules!$B$7=Rules!$E$7),MAX(Hit!B11,Stand!B11,Double!B11,Surrender!B11),MAX(Hit!B11,Stand!B11,Double!B11))</f>
        <v>0.14300128216153027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0.35069259087031501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0.1796887274111463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D</v>
      </c>
    </row>
    <row r="12" spans="1:24" x14ac:dyDescent="0.2">
      <c r="A12">
        <v>12</v>
      </c>
      <c r="B12">
        <f>IF(AND(Rules!$B$8=Rules!$E$8,Rules!$B$7=Rules!$E$7),MAX(Hit!B12,Stand!B12,Double!B12,Surrender!B12),MAX(Hit!B12,Stand!B12,Double!B12))</f>
        <v>-0.35054034044008009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-0.38104299284808768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">
      <c r="A13">
        <v>13</v>
      </c>
      <c r="B13">
        <f>IF(AND(Rules!$B$8=Rules!$E$8,Rules!$B$7=Rules!$E$7),MAX(Hit!B13,Stand!B13,Double!B13,Surrender!B13),MAX(Hit!B13,Stand!B13,Double!B13))</f>
        <v>-0.3969303161229315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-0.42525420764465277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">
      <c r="A14">
        <v>14</v>
      </c>
      <c r="B14">
        <f>IF(AND(Rules!$B$8=Rules!$E$8,Rules!$B$7=Rules!$E$7),MAX(Hit!B14,Stand!B14,Double!B14,Surrender!B14),MAX(Hit!B14,Stand!B14,Double!B14))</f>
        <v>-0.44000672211415065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-0.46630747852717758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">
      <c r="A15">
        <v>15</v>
      </c>
      <c r="B15">
        <f>IF(AND(Rules!$B$8=Rules!$E$8,Rules!$B$7=Rules!$E$7),MAX(Hit!B15,Stand!B15,Double!B15,Surrender!B15),MAX(Hit!B15,Stand!B15,Double!B15))</f>
        <v>-0.4800062419631399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R</v>
      </c>
    </row>
    <row r="16" spans="1:24" x14ac:dyDescent="0.2">
      <c r="A16">
        <v>16</v>
      </c>
      <c r="B16">
        <f>IF(AND(Rules!$B$8=Rules!$E$8,Rules!$B$7=Rules!$E$7),MAX(Hit!B16,Stand!B16,Double!B16,Surrender!B16),MAX(Hit!B16,Stand!B16,Double!B16))</f>
        <v>-0.51714865325148707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</v>
      </c>
      <c r="K16">
        <f>IF(Rules!$B$7=Rules!$E$7,MAX(Hit!K16,Stand!K16,Double!K16,Surrender!K16),MAX(Hit!K16,Stand!K16,Double!K16))</f>
        <v>-0.5</v>
      </c>
      <c r="N16" s="31">
        <v>16</v>
      </c>
      <c r="O16" s="31" t="str">
        <f>IF(B16=Surrender!B16,"R",HSD!O16)</f>
        <v>H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R</v>
      </c>
      <c r="X16" s="31" t="str">
        <f>IF(K16=Surrender!K16,"R",HSD!X16)</f>
        <v>R</v>
      </c>
    </row>
    <row r="17" spans="1:24" x14ac:dyDescent="0.2">
      <c r="A17">
        <v>17</v>
      </c>
      <c r="B17">
        <f>IF(AND(Rules!$B$8=Rules!$E$8,Rules!$B$7=Rules!$E$7),MAX(Hit!B17,Stand!B17,Double!B17,Surrender!B17),MAX(Hit!B17,Stand!B17,Double!B17))</f>
        <v>-0.47803347499473703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-0.41972063392881986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">
      <c r="A18">
        <v>18</v>
      </c>
      <c r="B18">
        <f>IF(AND(Rules!$B$8=Rules!$E$8,Rules!$B$7=Rules!$E$7),MAX(Hit!B18,Stand!B18,Double!B18,Surrender!B18),MAX(Hit!B18,Stand!B18,Double!B18))</f>
        <v>-0.10019887561319057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-0.17830123379648949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">
      <c r="A19">
        <v>19</v>
      </c>
      <c r="B19">
        <f>IF(AND(Rules!$B$8=Rules!$E$8,Rules!$B$7=Rules!$E$7),MAX(Hit!B19,Stand!B19,Double!B19,Surrender!B19),MAX(Hit!B19,Stand!B19,Double!B19))</f>
        <v>0.27763572376835594</v>
      </c>
      <c r="C19">
        <f>IF(Rules!$B$7=Rules!$E$7,MAX(Hit!C19,Stand!C19,Double!C19,Surrender!C19),MAX(Hit!C19,Stand!C19,Double!C19))</f>
        <v>0.38630468602058993</v>
      </c>
      <c r="D19">
        <f>IF(Rules!$B$7=Rules!$E$7,MAX(Hit!D19,Stand!D19,Double!D19,Surrender!D19),MAX(Hit!D19,Stand!D19,Double!D19))</f>
        <v>0.4043629365977599</v>
      </c>
      <c r="E19">
        <f>IF(Rules!$B$7=Rules!$E$7,MAX(Hit!E19,Stand!E19,Double!E19,Surrender!E19),MAX(Hit!E19,Stand!E19,Double!E19))</f>
        <v>0.42317892482749653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0.49597707378731914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0.59385366828669439</v>
      </c>
      <c r="J19">
        <f>IF(Rules!$B$7=Rules!$E$7,MAX(Hit!J19,Stand!J19,Double!J19,Surrender!J19),MAX(Hit!J19,Stand!J19,Double!J19))</f>
        <v>0.28759675706758148</v>
      </c>
      <c r="K19">
        <f>IF(Rules!$B$7=Rules!$E$7,MAX(Hit!K19,Stand!K19,Double!K19,Surrender!K19),MAX(Hit!K19,Stand!K19,Double!K19))</f>
        <v>6.3118166335840831E-2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">
      <c r="A20">
        <v>20</v>
      </c>
      <c r="B20">
        <f>IF(AND(Rules!$B$8=Rules!$E$8,Rules!$B$7=Rules!$E$7),MAX(Hit!B20,Stand!B20,Double!B20,Surrender!B20),MAX(Hit!B20,Stand!B20,Double!B20))</f>
        <v>0.65547032314990239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0.55453756646817121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">
      <c r="A21">
        <v>21</v>
      </c>
      <c r="B21">
        <f>IF(AND(Rules!$B$8=Rules!$E$8,Rules!$B$7=Rules!$E$7),MAX(Hit!B21,Stand!B21,Double!B21,Surrender!B21),MAX(Hit!B21,Stand!B21,Double!B21))</f>
        <v>0.92219381142033785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0.96262363326716827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-0.5</v>
      </c>
      <c r="D22">
        <f>IF(Rules!$B$7=Rules!$E$7,MAX(Hit!D22,Stand!D22,Double!D22,Surrender!D22),MAX(Hit!D22,Stand!D22,Double!D22))</f>
        <v>-0.5</v>
      </c>
      <c r="E22">
        <f>IF(Rules!$B$7=Rules!$E$7,MAX(Hit!E22,Stand!E22,Double!E22,Surrender!E22),MAX(Hit!E22,Stand!E22,Double!E22))</f>
        <v>-0.5</v>
      </c>
      <c r="F22">
        <f>IF(Rules!$B$7=Rules!$E$7,MAX(Hit!F22,Stand!F22,Double!F22,Surrender!F22),MAX(Hit!F22,Stand!F22,Double!F22))</f>
        <v>-0.5</v>
      </c>
      <c r="G22">
        <f>IF(Rules!$B$7=Rules!$E$7,MAX(Hit!G22,Stand!G22,Double!G22,Surrender!G22),MAX(Hit!G22,Stand!G22,Double!G22))</f>
        <v>-0.5</v>
      </c>
      <c r="H22">
        <f>IF(Rules!$B$7=Rules!$E$7,MAX(Hit!H22,Stand!H22,Double!H22,Surrender!H22),MAX(Hit!H22,Stand!H22,Double!H22))</f>
        <v>-0.5</v>
      </c>
      <c r="I22">
        <f>IF(Rules!$B$7=Rules!$E$7,MAX(Hit!I22,Stand!I22,Double!I22,Surrender!I22),MAX(Hit!I22,Stand!I22,Double!I22))</f>
        <v>-0.5</v>
      </c>
      <c r="J22">
        <f>IF(Rules!$B$7=Rules!$E$7,MAX(Hit!J22,Stand!J22,Double!J22,Surrender!J22),MAX(Hit!J22,Stand!J22,Double!J22))</f>
        <v>-0.5</v>
      </c>
      <c r="K22">
        <f>IF(Rules!$B$7=Rules!$E$7,MAX(Hit!K22,Stand!K22,Double!K22,Surrender!K22),MAX(Hit!K22,Stand!K22,Double!K22))</f>
        <v>-0.5</v>
      </c>
      <c r="N22" s="31">
        <v>22</v>
      </c>
      <c r="O22" s="31" t="str">
        <f>IF(B22=Surrender!B22,"R",HSD!O22)</f>
        <v>S</v>
      </c>
      <c r="P22" s="31" t="str">
        <f>IF(C22=Surrender!C22,"R",HSD!P22)</f>
        <v>R</v>
      </c>
      <c r="Q22" s="31" t="str">
        <f>IF(D22=Surrender!D22,"R",HSD!Q22)</f>
        <v>R</v>
      </c>
      <c r="R22" s="31" t="str">
        <f>IF(E22=Surrender!E22,"R",HSD!R22)</f>
        <v>R</v>
      </c>
      <c r="S22" s="31" t="str">
        <f>IF(F22=Surrender!F22,"R",HSD!S22)</f>
        <v>R</v>
      </c>
      <c r="T22" s="31" t="str">
        <f>IF(G22=Surrender!G22,"R",HSD!T22)</f>
        <v>R</v>
      </c>
      <c r="U22" s="31" t="str">
        <f>IF(H22=Surrender!H22,"R",HSD!U22)</f>
        <v>R</v>
      </c>
      <c r="V22" s="31" t="str">
        <f>IF(I22=Surrender!I22,"R",HSD!V22)</f>
        <v>R</v>
      </c>
      <c r="W22" s="31" t="str">
        <f>IF(J22=Surrender!J22,"R",HSD!W22)</f>
        <v>R</v>
      </c>
      <c r="X22" s="31" t="str">
        <f>IF(K22=Surrender!K22,"R",HSD!X22)</f>
        <v>R</v>
      </c>
    </row>
    <row r="23" spans="1:24" x14ac:dyDescent="0.2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-0.5</v>
      </c>
      <c r="D23">
        <f>IF(Rules!$B$7=Rules!$E$7,MAX(Hit!D23,Stand!D23,Double!D23,Surrender!D23),MAX(Hit!D23,Stand!D23,Double!D23))</f>
        <v>-0.5</v>
      </c>
      <c r="E23">
        <f>IF(Rules!$B$7=Rules!$E$7,MAX(Hit!E23,Stand!E23,Double!E23,Surrender!E23),MAX(Hit!E23,Stand!E23,Double!E23))</f>
        <v>-0.5</v>
      </c>
      <c r="F23">
        <f>IF(Rules!$B$7=Rules!$E$7,MAX(Hit!F23,Stand!F23,Double!F23,Surrender!F23),MAX(Hit!F23,Stand!F23,Double!F23))</f>
        <v>-0.5</v>
      </c>
      <c r="G23">
        <f>IF(Rules!$B$7=Rules!$E$7,MAX(Hit!G23,Stand!G23,Double!G23,Surrender!G23),MAX(Hit!G23,Stand!G23,Double!G23))</f>
        <v>-0.5</v>
      </c>
      <c r="H23">
        <f>IF(Rules!$B$7=Rules!$E$7,MAX(Hit!H23,Stand!H23,Double!H23,Surrender!H23),MAX(Hit!H23,Stand!H23,Double!H23))</f>
        <v>-0.5</v>
      </c>
      <c r="I23">
        <f>IF(Rules!$B$7=Rules!$E$7,MAX(Hit!I23,Stand!I23,Double!I23,Surrender!I23),MAX(Hit!I23,Stand!I23,Double!I23))</f>
        <v>-0.5</v>
      </c>
      <c r="J23">
        <f>IF(Rules!$B$7=Rules!$E$7,MAX(Hit!J23,Stand!J23,Double!J23,Surrender!J23),MAX(Hit!J23,Stand!J23,Double!J23))</f>
        <v>-0.5</v>
      </c>
      <c r="K23">
        <f>IF(Rules!$B$7=Rules!$E$7,MAX(Hit!K23,Stand!K23,Double!K23,Surrender!K23),MAX(Hit!K23,Stand!K23,Double!K23))</f>
        <v>-0.5</v>
      </c>
      <c r="N23" s="31">
        <v>23</v>
      </c>
      <c r="O23" s="31" t="str">
        <f>IF(B23=Surrender!B23,"R",HSD!O23)</f>
        <v>S</v>
      </c>
      <c r="P23" s="31" t="str">
        <f>IF(C23=Surrender!C23,"R",HSD!P23)</f>
        <v>R</v>
      </c>
      <c r="Q23" s="31" t="str">
        <f>IF(D23=Surrender!D23,"R",HSD!Q23)</f>
        <v>R</v>
      </c>
      <c r="R23" s="31" t="str">
        <f>IF(E23=Surrender!E23,"R",HSD!R23)</f>
        <v>R</v>
      </c>
      <c r="S23" s="31" t="str">
        <f>IF(F23=Surrender!F23,"R",HSD!S23)</f>
        <v>R</v>
      </c>
      <c r="T23" s="31" t="str">
        <f>IF(G23=Surrender!G23,"R",HSD!T23)</f>
        <v>R</v>
      </c>
      <c r="U23" s="31" t="str">
        <f>IF(H23=Surrender!H23,"R",HSD!U23)</f>
        <v>R</v>
      </c>
      <c r="V23" s="31" t="str">
        <f>IF(I23=Surrender!I23,"R",HSD!V23)</f>
        <v>R</v>
      </c>
      <c r="W23" s="31" t="str">
        <f>IF(J23=Surrender!J23,"R",HSD!W23)</f>
        <v>R</v>
      </c>
      <c r="X23" s="31" t="str">
        <f>IF(K23=Surrender!K23,"R",HSD!X23)</f>
        <v>R</v>
      </c>
    </row>
    <row r="24" spans="1:24" x14ac:dyDescent="0.2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-0.5</v>
      </c>
      <c r="D24">
        <f>IF(Rules!$B$7=Rules!$E$7,MAX(Hit!D24,Stand!D24,Double!D24,Surrender!D24),MAX(Hit!D24,Stand!D24,Double!D24))</f>
        <v>-0.5</v>
      </c>
      <c r="E24">
        <f>IF(Rules!$B$7=Rules!$E$7,MAX(Hit!E24,Stand!E24,Double!E24,Surrender!E24),MAX(Hit!E24,Stand!E24,Double!E24))</f>
        <v>-0.5</v>
      </c>
      <c r="F24">
        <f>IF(Rules!$B$7=Rules!$E$7,MAX(Hit!F24,Stand!F24,Double!F24,Surrender!F24),MAX(Hit!F24,Stand!F24,Double!F24))</f>
        <v>-0.5</v>
      </c>
      <c r="G24">
        <f>IF(Rules!$B$7=Rules!$E$7,MAX(Hit!G24,Stand!G24,Double!G24,Surrender!G24),MAX(Hit!G24,Stand!G24,Double!G24))</f>
        <v>-0.5</v>
      </c>
      <c r="H24">
        <f>IF(Rules!$B$7=Rules!$E$7,MAX(Hit!H24,Stand!H24,Double!H24,Surrender!H24),MAX(Hit!H24,Stand!H24,Double!H24))</f>
        <v>-0.5</v>
      </c>
      <c r="I24">
        <f>IF(Rules!$B$7=Rules!$E$7,MAX(Hit!I24,Stand!I24,Double!I24,Surrender!I24),MAX(Hit!I24,Stand!I24,Double!I24))</f>
        <v>-0.5</v>
      </c>
      <c r="J24">
        <f>IF(Rules!$B$7=Rules!$E$7,MAX(Hit!J24,Stand!J24,Double!J24,Surrender!J24),MAX(Hit!J24,Stand!J24,Double!J24))</f>
        <v>-0.5</v>
      </c>
      <c r="K24">
        <f>IF(Rules!$B$7=Rules!$E$7,MAX(Hit!K24,Stand!K24,Double!K24,Surrender!K24),MAX(Hit!K24,Stand!K24,Double!K24))</f>
        <v>-0.5</v>
      </c>
      <c r="N24" s="31">
        <v>24</v>
      </c>
      <c r="O24" s="31" t="str">
        <f>IF(B24=Surrender!B24,"R",HSD!O24)</f>
        <v>S</v>
      </c>
      <c r="P24" s="31" t="str">
        <f>IF(C24=Surrender!C24,"R",HSD!P24)</f>
        <v>R</v>
      </c>
      <c r="Q24" s="31" t="str">
        <f>IF(D24=Surrender!D24,"R",HSD!Q24)</f>
        <v>R</v>
      </c>
      <c r="R24" s="31" t="str">
        <f>IF(E24=Surrender!E24,"R",HSD!R24)</f>
        <v>R</v>
      </c>
      <c r="S24" s="31" t="str">
        <f>IF(F24=Surrender!F24,"R",HSD!S24)</f>
        <v>R</v>
      </c>
      <c r="T24" s="31" t="str">
        <f>IF(G24=Surrender!G24,"R",HSD!T24)</f>
        <v>R</v>
      </c>
      <c r="U24" s="31" t="str">
        <f>IF(H24=Surrender!H24,"R",HSD!U24)</f>
        <v>R</v>
      </c>
      <c r="V24" s="31" t="str">
        <f>IF(I24=Surrender!I24,"R",HSD!V24)</f>
        <v>R</v>
      </c>
      <c r="W24" s="31" t="str">
        <f>IF(J24=Surrender!J24,"R",HSD!W24)</f>
        <v>R</v>
      </c>
      <c r="X24" s="31" t="str">
        <f>IF(K24=Surrender!K24,"R",HSD!X24)</f>
        <v>R</v>
      </c>
    </row>
    <row r="25" spans="1:24" x14ac:dyDescent="0.2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-0.5</v>
      </c>
      <c r="D25">
        <f>IF(Rules!$B$7=Rules!$E$7,MAX(Hit!D25,Stand!D25,Double!D25,Surrender!D25),MAX(Hit!D25,Stand!D25,Double!D25))</f>
        <v>-0.5</v>
      </c>
      <c r="E25">
        <f>IF(Rules!$B$7=Rules!$E$7,MAX(Hit!E25,Stand!E25,Double!E25,Surrender!E25),MAX(Hit!E25,Stand!E25,Double!E25))</f>
        <v>-0.5</v>
      </c>
      <c r="F25">
        <f>IF(Rules!$B$7=Rules!$E$7,MAX(Hit!F25,Stand!F25,Double!F25,Surrender!F25),MAX(Hit!F25,Stand!F25,Double!F25))</f>
        <v>-0.5</v>
      </c>
      <c r="G25">
        <f>IF(Rules!$B$7=Rules!$E$7,MAX(Hit!G25,Stand!G25,Double!G25,Surrender!G25),MAX(Hit!G25,Stand!G25,Double!G25))</f>
        <v>-0.5</v>
      </c>
      <c r="H25">
        <f>IF(Rules!$B$7=Rules!$E$7,MAX(Hit!H25,Stand!H25,Double!H25,Surrender!H25),MAX(Hit!H25,Stand!H25,Double!H25))</f>
        <v>-0.5</v>
      </c>
      <c r="I25">
        <f>IF(Rules!$B$7=Rules!$E$7,MAX(Hit!I25,Stand!I25,Double!I25,Surrender!I25),MAX(Hit!I25,Stand!I25,Double!I25))</f>
        <v>-0.5</v>
      </c>
      <c r="J25">
        <f>IF(Rules!$B$7=Rules!$E$7,MAX(Hit!J25,Stand!J25,Double!J25,Surrender!J25),MAX(Hit!J25,Stand!J25,Double!J25))</f>
        <v>-0.5</v>
      </c>
      <c r="K25">
        <f>IF(Rules!$B$7=Rules!$E$7,MAX(Hit!K25,Stand!K25,Double!K25,Surrender!K25),MAX(Hit!K25,Stand!K25,Double!K25))</f>
        <v>-0.5</v>
      </c>
      <c r="N25" s="31">
        <v>25</v>
      </c>
      <c r="O25" s="31" t="str">
        <f>IF(B25=Surrender!B25,"R",HSD!O25)</f>
        <v>S</v>
      </c>
      <c r="P25" s="31" t="str">
        <f>IF(C25=Surrender!C25,"R",HSD!P25)</f>
        <v>R</v>
      </c>
      <c r="Q25" s="31" t="str">
        <f>IF(D25=Surrender!D25,"R",HSD!Q25)</f>
        <v>R</v>
      </c>
      <c r="R25" s="31" t="str">
        <f>IF(E25=Surrender!E25,"R",HSD!R25)</f>
        <v>R</v>
      </c>
      <c r="S25" s="31" t="str">
        <f>IF(F25=Surrender!F25,"R",HSD!S25)</f>
        <v>R</v>
      </c>
      <c r="T25" s="31" t="str">
        <f>IF(G25=Surrender!G25,"R",HSD!T25)</f>
        <v>R</v>
      </c>
      <c r="U25" s="31" t="str">
        <f>IF(H25=Surrender!H25,"R",HSD!U25)</f>
        <v>R</v>
      </c>
      <c r="V25" s="31" t="str">
        <f>IF(I25=Surrender!I25,"R",HSD!V25)</f>
        <v>R</v>
      </c>
      <c r="W25" s="31" t="str">
        <f>IF(J25=Surrender!J25,"R",HSD!W25)</f>
        <v>R</v>
      </c>
      <c r="X25" s="31" t="str">
        <f>IF(K25=Surrender!K25,"R",HSD!X25)</f>
        <v>R</v>
      </c>
    </row>
    <row r="26" spans="1:24" x14ac:dyDescent="0.2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-0.5</v>
      </c>
      <c r="D26">
        <f>IF(Rules!$B$7=Rules!$E$7,MAX(Hit!D26,Stand!D26,Double!D26,Surrender!D26),MAX(Hit!D26,Stand!D26,Double!D26))</f>
        <v>-0.5</v>
      </c>
      <c r="E26">
        <f>IF(Rules!$B$7=Rules!$E$7,MAX(Hit!E26,Stand!E26,Double!E26,Surrender!E26),MAX(Hit!E26,Stand!E26,Double!E26))</f>
        <v>-0.5</v>
      </c>
      <c r="F26">
        <f>IF(Rules!$B$7=Rules!$E$7,MAX(Hit!F26,Stand!F26,Double!F26,Surrender!F26),MAX(Hit!F26,Stand!F26,Double!F26))</f>
        <v>-0.5</v>
      </c>
      <c r="G26">
        <f>IF(Rules!$B$7=Rules!$E$7,MAX(Hit!G26,Stand!G26,Double!G26,Surrender!G26),MAX(Hit!G26,Stand!G26,Double!G26))</f>
        <v>-0.5</v>
      </c>
      <c r="H26">
        <f>IF(Rules!$B$7=Rules!$E$7,MAX(Hit!H26,Stand!H26,Double!H26,Surrender!H26),MAX(Hit!H26,Stand!H26,Double!H26))</f>
        <v>-0.5</v>
      </c>
      <c r="I26">
        <f>IF(Rules!$B$7=Rules!$E$7,MAX(Hit!I26,Stand!I26,Double!I26,Surrender!I26),MAX(Hit!I26,Stand!I26,Double!I26))</f>
        <v>-0.5</v>
      </c>
      <c r="J26">
        <f>IF(Rules!$B$7=Rules!$E$7,MAX(Hit!J26,Stand!J26,Double!J26,Surrender!J26),MAX(Hit!J26,Stand!J26,Double!J26))</f>
        <v>-0.5</v>
      </c>
      <c r="K26">
        <f>IF(Rules!$B$7=Rules!$E$7,MAX(Hit!K26,Stand!K26,Double!K26,Surrender!K26),MAX(Hit!K26,Stand!K26,Double!K26))</f>
        <v>-0.5</v>
      </c>
      <c r="N26" s="31">
        <v>26</v>
      </c>
      <c r="O26" s="31" t="str">
        <f>IF(B26=Surrender!B26,"R",HSD!O26)</f>
        <v>S</v>
      </c>
      <c r="P26" s="31" t="str">
        <f>IF(C26=Surrender!C26,"R",HSD!P26)</f>
        <v>R</v>
      </c>
      <c r="Q26" s="31" t="str">
        <f>IF(D26=Surrender!D26,"R",HSD!Q26)</f>
        <v>R</v>
      </c>
      <c r="R26" s="31" t="str">
        <f>IF(E26=Surrender!E26,"R",HSD!R26)</f>
        <v>R</v>
      </c>
      <c r="S26" s="31" t="str">
        <f>IF(F26=Surrender!F26,"R",HSD!S26)</f>
        <v>R</v>
      </c>
      <c r="T26" s="31" t="str">
        <f>IF(G26=Surrender!G26,"R",HSD!T26)</f>
        <v>R</v>
      </c>
      <c r="U26" s="31" t="str">
        <f>IF(H26=Surrender!H26,"R",HSD!U26)</f>
        <v>R</v>
      </c>
      <c r="V26" s="31" t="str">
        <f>IF(I26=Surrender!I26,"R",HSD!V26)</f>
        <v>R</v>
      </c>
      <c r="W26" s="31" t="str">
        <f>IF(J26=Surrender!J26,"R",HSD!W26)</f>
        <v>R</v>
      </c>
      <c r="X26" s="31" t="str">
        <f>IF(K26=Surrender!K26,"R",HSD!X26)</f>
        <v>R</v>
      </c>
    </row>
    <row r="27" spans="1:24" x14ac:dyDescent="0.2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-0.5</v>
      </c>
      <c r="D27">
        <f>IF(Rules!$B$7=Rules!$E$7,MAX(Hit!D27,Stand!D27,Double!D27,Surrender!D27),MAX(Hit!D27,Stand!D27,Double!D27))</f>
        <v>-0.5</v>
      </c>
      <c r="E27">
        <f>IF(Rules!$B$7=Rules!$E$7,MAX(Hit!E27,Stand!E27,Double!E27,Surrender!E27),MAX(Hit!E27,Stand!E27,Double!E27))</f>
        <v>-0.5</v>
      </c>
      <c r="F27">
        <f>IF(Rules!$B$7=Rules!$E$7,MAX(Hit!F27,Stand!F27,Double!F27,Surrender!F27),MAX(Hit!F27,Stand!F27,Double!F27))</f>
        <v>-0.5</v>
      </c>
      <c r="G27">
        <f>IF(Rules!$B$7=Rules!$E$7,MAX(Hit!G27,Stand!G27,Double!G27,Surrender!G27),MAX(Hit!G27,Stand!G27,Double!G27))</f>
        <v>-0.5</v>
      </c>
      <c r="H27">
        <f>IF(Rules!$B$7=Rules!$E$7,MAX(Hit!H27,Stand!H27,Double!H27,Surrender!H27),MAX(Hit!H27,Stand!H27,Double!H27))</f>
        <v>-0.5</v>
      </c>
      <c r="I27">
        <f>IF(Rules!$B$7=Rules!$E$7,MAX(Hit!I27,Stand!I27,Double!I27,Surrender!I27),MAX(Hit!I27,Stand!I27,Double!I27))</f>
        <v>-0.5</v>
      </c>
      <c r="J27">
        <f>IF(Rules!$B$7=Rules!$E$7,MAX(Hit!J27,Stand!J27,Double!J27,Surrender!J27),MAX(Hit!J27,Stand!J27,Double!J27))</f>
        <v>-0.5</v>
      </c>
      <c r="K27">
        <f>IF(Rules!$B$7=Rules!$E$7,MAX(Hit!K27,Stand!K27,Double!K27,Surrender!K27),MAX(Hit!K27,Stand!K27,Double!K27))</f>
        <v>-0.5</v>
      </c>
      <c r="N27" s="31">
        <v>27</v>
      </c>
      <c r="O27" s="31" t="str">
        <f>IF(B27=Surrender!B27,"R",HSD!O27)</f>
        <v>S</v>
      </c>
      <c r="P27" s="31" t="str">
        <f>IF(C27=Surrender!C27,"R",HSD!P27)</f>
        <v>R</v>
      </c>
      <c r="Q27" s="31" t="str">
        <f>IF(D27=Surrender!D27,"R",HSD!Q27)</f>
        <v>R</v>
      </c>
      <c r="R27" s="31" t="str">
        <f>IF(E27=Surrender!E27,"R",HSD!R27)</f>
        <v>R</v>
      </c>
      <c r="S27" s="31" t="str">
        <f>IF(F27=Surrender!F27,"R",HSD!S27)</f>
        <v>R</v>
      </c>
      <c r="T27" s="31" t="str">
        <f>IF(G27=Surrender!G27,"R",HSD!T27)</f>
        <v>R</v>
      </c>
      <c r="U27" s="31" t="str">
        <f>IF(H27=Surrender!H27,"R",HSD!U27)</f>
        <v>R</v>
      </c>
      <c r="V27" s="31" t="str">
        <f>IF(I27=Surrender!I27,"R",HSD!V27)</f>
        <v>R</v>
      </c>
      <c r="W27" s="31" t="str">
        <f>IF(J27=Surrender!J27,"R",HSD!W27)</f>
        <v>R</v>
      </c>
      <c r="X27" s="31" t="str">
        <f>IF(K27=Surrender!K27,"R",HSD!X27)</f>
        <v>R</v>
      </c>
    </row>
    <row r="28" spans="1:24" x14ac:dyDescent="0.2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-0.5</v>
      </c>
      <c r="D28">
        <f>IF(Rules!$B$7=Rules!$E$7,MAX(Hit!D28,Stand!D28,Double!D28,Surrender!D28),MAX(Hit!D28,Stand!D28,Double!D28))</f>
        <v>-0.5</v>
      </c>
      <c r="E28">
        <f>IF(Rules!$B$7=Rules!$E$7,MAX(Hit!E28,Stand!E28,Double!E28,Surrender!E28),MAX(Hit!E28,Stand!E28,Double!E28))</f>
        <v>-0.5</v>
      </c>
      <c r="F28">
        <f>IF(Rules!$B$7=Rules!$E$7,MAX(Hit!F28,Stand!F28,Double!F28,Surrender!F28),MAX(Hit!F28,Stand!F28,Double!F28))</f>
        <v>-0.5</v>
      </c>
      <c r="G28">
        <f>IF(Rules!$B$7=Rules!$E$7,MAX(Hit!G28,Stand!G28,Double!G28,Surrender!G28),MAX(Hit!G28,Stand!G28,Double!G28))</f>
        <v>-0.5</v>
      </c>
      <c r="H28">
        <f>IF(Rules!$B$7=Rules!$E$7,MAX(Hit!H28,Stand!H28,Double!H28,Surrender!H28),MAX(Hit!H28,Stand!H28,Double!H28))</f>
        <v>-0.5</v>
      </c>
      <c r="I28">
        <f>IF(Rules!$B$7=Rules!$E$7,MAX(Hit!I28,Stand!I28,Double!I28,Surrender!I28),MAX(Hit!I28,Stand!I28,Double!I28))</f>
        <v>-0.5</v>
      </c>
      <c r="J28">
        <f>IF(Rules!$B$7=Rules!$E$7,MAX(Hit!J28,Stand!J28,Double!J28,Surrender!J28),MAX(Hit!J28,Stand!J28,Double!J28))</f>
        <v>-0.5</v>
      </c>
      <c r="K28">
        <f>IF(Rules!$B$7=Rules!$E$7,MAX(Hit!K28,Stand!K28,Double!K28,Surrender!K28),MAX(Hit!K28,Stand!K28,Double!K28))</f>
        <v>-0.5</v>
      </c>
      <c r="N28" s="31">
        <v>28</v>
      </c>
      <c r="O28" s="31" t="str">
        <f>IF(B28=Surrender!B28,"R",HSD!O28)</f>
        <v>S</v>
      </c>
      <c r="P28" s="31" t="str">
        <f>IF(C28=Surrender!C28,"R",HSD!P28)</f>
        <v>R</v>
      </c>
      <c r="Q28" s="31" t="str">
        <f>IF(D28=Surrender!D28,"R",HSD!Q28)</f>
        <v>R</v>
      </c>
      <c r="R28" s="31" t="str">
        <f>IF(E28=Surrender!E28,"R",HSD!R28)</f>
        <v>R</v>
      </c>
      <c r="S28" s="31" t="str">
        <f>IF(F28=Surrender!F28,"R",HSD!S28)</f>
        <v>R</v>
      </c>
      <c r="T28" s="31" t="str">
        <f>IF(G28=Surrender!G28,"R",HSD!T28)</f>
        <v>R</v>
      </c>
      <c r="U28" s="31" t="str">
        <f>IF(H28=Surrender!H28,"R",HSD!U28)</f>
        <v>R</v>
      </c>
      <c r="V28" s="31" t="str">
        <f>IF(I28=Surrender!I28,"R",HSD!V28)</f>
        <v>R</v>
      </c>
      <c r="W28" s="31" t="str">
        <f>IF(J28=Surrender!J28,"R",HSD!W28)</f>
        <v>R</v>
      </c>
      <c r="X28" s="31" t="str">
        <f>IF(K28=Surrender!K28,"R",HSD!X28)</f>
        <v>R</v>
      </c>
    </row>
    <row r="29" spans="1:24" x14ac:dyDescent="0.2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-0.5</v>
      </c>
      <c r="D29">
        <f>IF(Rules!$B$7=Rules!$E$7,MAX(Hit!D29,Stand!D29,Double!D29,Surrender!D29),MAX(Hit!D29,Stand!D29,Double!D29))</f>
        <v>-0.5</v>
      </c>
      <c r="E29">
        <f>IF(Rules!$B$7=Rules!$E$7,MAX(Hit!E29,Stand!E29,Double!E29,Surrender!E29),MAX(Hit!E29,Stand!E29,Double!E29))</f>
        <v>-0.5</v>
      </c>
      <c r="F29">
        <f>IF(Rules!$B$7=Rules!$E$7,MAX(Hit!F29,Stand!F29,Double!F29,Surrender!F29),MAX(Hit!F29,Stand!F29,Double!F29))</f>
        <v>-0.5</v>
      </c>
      <c r="G29">
        <f>IF(Rules!$B$7=Rules!$E$7,MAX(Hit!G29,Stand!G29,Double!G29,Surrender!G29),MAX(Hit!G29,Stand!G29,Double!G29))</f>
        <v>-0.5</v>
      </c>
      <c r="H29">
        <f>IF(Rules!$B$7=Rules!$E$7,MAX(Hit!H29,Stand!H29,Double!H29,Surrender!H29),MAX(Hit!H29,Stand!H29,Double!H29))</f>
        <v>-0.5</v>
      </c>
      <c r="I29">
        <f>IF(Rules!$B$7=Rules!$E$7,MAX(Hit!I29,Stand!I29,Double!I29,Surrender!I29),MAX(Hit!I29,Stand!I29,Double!I29))</f>
        <v>-0.5</v>
      </c>
      <c r="J29">
        <f>IF(Rules!$B$7=Rules!$E$7,MAX(Hit!J29,Stand!J29,Double!J29,Surrender!J29),MAX(Hit!J29,Stand!J29,Double!J29))</f>
        <v>-0.5</v>
      </c>
      <c r="K29">
        <f>IF(Rules!$B$7=Rules!$E$7,MAX(Hit!K29,Stand!K29,Double!K29,Surrender!K29),MAX(Hit!K29,Stand!K29,Double!K29))</f>
        <v>-0.5</v>
      </c>
      <c r="N29" s="31">
        <v>29</v>
      </c>
      <c r="O29" s="31" t="str">
        <f>IF(B29=Surrender!B29,"R",HSD!O29)</f>
        <v>S</v>
      </c>
      <c r="P29" s="31" t="str">
        <f>IF(C29=Surrender!C29,"R",HSD!P29)</f>
        <v>R</v>
      </c>
      <c r="Q29" s="31" t="str">
        <f>IF(D29=Surrender!D29,"R",HSD!Q29)</f>
        <v>R</v>
      </c>
      <c r="R29" s="31" t="str">
        <f>IF(E29=Surrender!E29,"R",HSD!R29)</f>
        <v>R</v>
      </c>
      <c r="S29" s="31" t="str">
        <f>IF(F29=Surrender!F29,"R",HSD!S29)</f>
        <v>R</v>
      </c>
      <c r="T29" s="31" t="str">
        <f>IF(G29=Surrender!G29,"R",HSD!T29)</f>
        <v>R</v>
      </c>
      <c r="U29" s="31" t="str">
        <f>IF(H29=Surrender!H29,"R",HSD!U29)</f>
        <v>R</v>
      </c>
      <c r="V29" s="31" t="str">
        <f>IF(I29=Surrender!I29,"R",HSD!V29)</f>
        <v>R</v>
      </c>
      <c r="W29" s="31" t="str">
        <f>IF(J29=Surrender!J29,"R",HSD!W29)</f>
        <v>R</v>
      </c>
      <c r="X29" s="31" t="str">
        <f>IF(K29=Surrender!K29,"R",HSD!X29)</f>
        <v>R</v>
      </c>
    </row>
    <row r="30" spans="1:24" x14ac:dyDescent="0.2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-0.5</v>
      </c>
      <c r="D30">
        <f>IF(Rules!$B$7=Rules!$E$7,MAX(Hit!D30,Stand!D30,Double!D30,Surrender!D30),MAX(Hit!D30,Stand!D30,Double!D30))</f>
        <v>-0.5</v>
      </c>
      <c r="E30">
        <f>IF(Rules!$B$7=Rules!$E$7,MAX(Hit!E30,Stand!E30,Double!E30,Surrender!E30),MAX(Hit!E30,Stand!E30,Double!E30))</f>
        <v>-0.5</v>
      </c>
      <c r="F30">
        <f>IF(Rules!$B$7=Rules!$E$7,MAX(Hit!F30,Stand!F30,Double!F30,Surrender!F30),MAX(Hit!F30,Stand!F30,Double!F30))</f>
        <v>-0.5</v>
      </c>
      <c r="G30">
        <f>IF(Rules!$B$7=Rules!$E$7,MAX(Hit!G30,Stand!G30,Double!G30,Surrender!G30),MAX(Hit!G30,Stand!G30,Double!G30))</f>
        <v>-0.5</v>
      </c>
      <c r="H30">
        <f>IF(Rules!$B$7=Rules!$E$7,MAX(Hit!H30,Stand!H30,Double!H30,Surrender!H30),MAX(Hit!H30,Stand!H30,Double!H30))</f>
        <v>-0.5</v>
      </c>
      <c r="I30">
        <f>IF(Rules!$B$7=Rules!$E$7,MAX(Hit!I30,Stand!I30,Double!I30,Surrender!I30),MAX(Hit!I30,Stand!I30,Double!I30))</f>
        <v>-0.5</v>
      </c>
      <c r="J30">
        <f>IF(Rules!$B$7=Rules!$E$7,MAX(Hit!J30,Stand!J30,Double!J30,Surrender!J30),MAX(Hit!J30,Stand!J30,Double!J30))</f>
        <v>-0.5</v>
      </c>
      <c r="K30">
        <f>IF(Rules!$B$7=Rules!$E$7,MAX(Hit!K30,Stand!K30,Double!K30,Surrender!K30),MAX(Hit!K30,Stand!K30,Double!K30))</f>
        <v>-0.5</v>
      </c>
      <c r="N30" s="31">
        <v>30</v>
      </c>
      <c r="O30" s="31" t="str">
        <f>IF(B30=Surrender!B30,"R",HSD!O30)</f>
        <v>S</v>
      </c>
      <c r="P30" s="31" t="str">
        <f>IF(C30=Surrender!C30,"R",HSD!P30)</f>
        <v>R</v>
      </c>
      <c r="Q30" s="31" t="str">
        <f>IF(D30=Surrender!D30,"R",HSD!Q30)</f>
        <v>R</v>
      </c>
      <c r="R30" s="31" t="str">
        <f>IF(E30=Surrender!E30,"R",HSD!R30)</f>
        <v>R</v>
      </c>
      <c r="S30" s="31" t="str">
        <f>IF(F30=Surrender!F30,"R",HSD!S30)</f>
        <v>R</v>
      </c>
      <c r="T30" s="31" t="str">
        <f>IF(G30=Surrender!G30,"R",HSD!T30)</f>
        <v>R</v>
      </c>
      <c r="U30" s="31" t="str">
        <f>IF(H30=Surrender!H30,"R",HSD!U30)</f>
        <v>R</v>
      </c>
      <c r="V30" s="31" t="str">
        <f>IF(I30=Surrender!I30,"R",HSD!V30)</f>
        <v>R</v>
      </c>
      <c r="W30" s="31" t="str">
        <f>IF(J30=Surrender!J30,"R",HSD!W30)</f>
        <v>R</v>
      </c>
      <c r="X30" s="31" t="str">
        <f>IF(K30=Surrender!K30,"R",HSD!X30)</f>
        <v>R</v>
      </c>
    </row>
    <row r="31" spans="1:24" x14ac:dyDescent="0.2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-0.5</v>
      </c>
      <c r="D31">
        <f>IF(Rules!$B$7=Rules!$E$7,MAX(Hit!D31,Stand!D31,Double!D31,Surrender!D31),MAX(Hit!D31,Stand!D31,Double!D31))</f>
        <v>-0.5</v>
      </c>
      <c r="E31">
        <f>IF(Rules!$B$7=Rules!$E$7,MAX(Hit!E31,Stand!E31,Double!E31,Surrender!E31),MAX(Hit!E31,Stand!E31,Double!E31))</f>
        <v>-0.5</v>
      </c>
      <c r="F31">
        <f>IF(Rules!$B$7=Rules!$E$7,MAX(Hit!F31,Stand!F31,Double!F31,Surrender!F31),MAX(Hit!F31,Stand!F31,Double!F31))</f>
        <v>-0.5</v>
      </c>
      <c r="G31">
        <f>IF(Rules!$B$7=Rules!$E$7,MAX(Hit!G31,Stand!G31,Double!G31,Surrender!G31),MAX(Hit!G31,Stand!G31,Double!G31))</f>
        <v>-0.5</v>
      </c>
      <c r="H31">
        <f>IF(Rules!$B$7=Rules!$E$7,MAX(Hit!H31,Stand!H31,Double!H31,Surrender!H31),MAX(Hit!H31,Stand!H31,Double!H31))</f>
        <v>-0.5</v>
      </c>
      <c r="I31">
        <f>IF(Rules!$B$7=Rules!$E$7,MAX(Hit!I31,Stand!I31,Double!I31,Surrender!I31),MAX(Hit!I31,Stand!I31,Double!I31))</f>
        <v>-0.5</v>
      </c>
      <c r="J31">
        <f>IF(Rules!$B$7=Rules!$E$7,MAX(Hit!J31,Stand!J31,Double!J31,Surrender!J31),MAX(Hit!J31,Stand!J31,Double!J31))</f>
        <v>-0.5</v>
      </c>
      <c r="K31">
        <f>IF(Rules!$B$7=Rules!$E$7,MAX(Hit!K31,Stand!K31,Double!K31,Surrender!K31),MAX(Hit!K31,Stand!K31,Double!K31))</f>
        <v>-0.5</v>
      </c>
      <c r="N31" s="31">
        <v>31</v>
      </c>
      <c r="O31" s="31" t="str">
        <f>IF(B31=Surrender!B31,"R",HSD!O31)</f>
        <v>S</v>
      </c>
      <c r="P31" s="31" t="str">
        <f>IF(C31=Surrender!C31,"R",HSD!P31)</f>
        <v>R</v>
      </c>
      <c r="Q31" s="31" t="str">
        <f>IF(D31=Surrender!D31,"R",HSD!Q31)</f>
        <v>R</v>
      </c>
      <c r="R31" s="31" t="str">
        <f>IF(E31=Surrender!E31,"R",HSD!R31)</f>
        <v>R</v>
      </c>
      <c r="S31" s="31" t="str">
        <f>IF(F31=Surrender!F31,"R",HSD!S31)</f>
        <v>R</v>
      </c>
      <c r="T31" s="31" t="str">
        <f>IF(G31=Surrender!G31,"R",HSD!T31)</f>
        <v>R</v>
      </c>
      <c r="U31" s="31" t="str">
        <f>IF(H31=Surrender!H31,"R",HSD!U31)</f>
        <v>R</v>
      </c>
      <c r="V31" s="31" t="str">
        <f>IF(I31=Surrender!I31,"R",HSD!V31)</f>
        <v>R</v>
      </c>
      <c r="W31" s="31" t="str">
        <f>IF(J31=Surrender!J31,"R",HSD!W31)</f>
        <v>R</v>
      </c>
      <c r="X31" s="31" t="str">
        <f>IF(K31=Surrender!K31,"R",HSD!X31)</f>
        <v>R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IF(AND(Rules!$B$8=Rules!$E$8,Rules!$B$7=Rules!$E$7),MAX(Hit!B34,Stand!B34,Double!B34,Surrender!B34),MAX(Hit!B34,Stand!B34,Double!B34))</f>
        <v>0.29861942370404337</v>
      </c>
      <c r="C34">
        <f>IF(Rules!$B$7=Rules!$E$7,MAX(Hit!C34,Stand!C34,Double!C34,Surrender!C34),MAX(Hit!C34,Stand!C34,Double!C34))</f>
        <v>0.47064092333946894</v>
      </c>
      <c r="D34">
        <f>IF(Rules!$B$7=Rules!$E$7,MAX(Hit!D34,Stand!D34,Double!D34,Surrender!D34),MAX(Hit!D34,Stand!D34,Double!D34))</f>
        <v>0.51779525312221664</v>
      </c>
      <c r="E34">
        <f>IF(Rules!$B$7=Rules!$E$7,MAX(Hit!E34,Stand!E34,Double!E34,Surrender!E34),MAX(Hit!E34,Stand!E34,Double!E34))</f>
        <v>0.56604055041797596</v>
      </c>
      <c r="F34">
        <f>IF(Rules!$B$7=Rules!$E$7,MAX(Hit!F34,Stand!F34,Double!F34,Surrender!F34),MAX(Hit!F34,Stand!F34,Double!F34))</f>
        <v>0.61469901790902803</v>
      </c>
      <c r="G34">
        <f>IF(Rules!$B$7=Rules!$E$7,MAX(Hit!G34,Stand!G34,Double!G34,Surrender!G34),MAX(Hit!G34,Stand!G34,Double!G34))</f>
        <v>0.66738009490756944</v>
      </c>
      <c r="H34">
        <f>IF(Rules!$B$7=Rules!$E$7,MAX(Hit!H34,Stand!H34,Double!H34,Surrender!H34),MAX(Hit!H34,Stand!H34,Double!H34))</f>
        <v>0.46288894886429088</v>
      </c>
      <c r="I34">
        <f>IF(Rules!$B$7=Rules!$E$7,MAX(Hit!I34,Stand!I34,Double!I34,Surrender!I34),MAX(Hit!I34,Stand!I34,Double!I34))</f>
        <v>0.40074805174057648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0.26400071601402691</v>
      </c>
      <c r="N34" s="31">
        <v>11</v>
      </c>
      <c r="O34" s="31" t="str">
        <f>IF(B34=Surrender!B34,"R",HSD!O34)</f>
        <v>H</v>
      </c>
      <c r="P34" s="31" t="str">
        <f>IF(C34=Surrender!C34,"R",HSD!P34)</f>
        <v>D</v>
      </c>
      <c r="Q34" s="31" t="str">
        <f>IF(D34=Surrender!D34,"R",HSD!Q34)</f>
        <v>D</v>
      </c>
      <c r="R34" s="31" t="str">
        <f>IF(E34=Surrender!E34,"R",HSD!R34)</f>
        <v>D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D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">
      <c r="A35">
        <v>12</v>
      </c>
      <c r="B35">
        <f>IF(AND(Rules!$B$8=Rules!$E$8,Rules!$B$7=Rules!$E$7),MAX(Hit!B35,Stand!B35,Double!B35,Surrender!B35),MAX(Hit!B35,Stand!B35,Double!B35))</f>
        <v>-2.0477877704912145E-2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9.5115020927032265E-2</v>
      </c>
      <c r="J35">
        <f>IF(Rules!$B$7=Rules!$E$7,MAX(Hit!J35,Stand!J35,Double!J35,Surrender!J35),MAX(Hit!J35,Stand!J35,Double!J35))</f>
        <v>6.5790841226914386E-5</v>
      </c>
      <c r="K35">
        <f>IF(Rules!$B$7=Rules!$E$7,MAX(Hit!K35,Stand!K35,Double!K35,Surrender!K35),MAX(Hit!K35,Stand!K35,Double!K35))</f>
        <v>-7.0002397357964694E-2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">
      <c r="A36">
        <v>13</v>
      </c>
      <c r="B36">
        <f>IF(AND(Rules!$B$8=Rules!$E$8,Rules!$B$7=Rules!$E$7),MAX(Hit!B36,Stand!B36,Double!B36,Surrender!B36),MAX(Hit!B36,Stand!B36,Double!B36))</f>
        <v>-5.7308046666810254E-2</v>
      </c>
      <c r="C36">
        <f>IF(Rules!$B$7=Rules!$E$7,MAX(Hit!C36,Stand!C36,Double!C36,Surrender!C36),MAX(Hit!C36,Stand!C36,Double!C36))</f>
        <v>4.6636132695309578E-2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0.17974820582791512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5.4057070196311299E-2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-0.10485135840627779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">
      <c r="A37">
        <v>14</v>
      </c>
      <c r="B37">
        <f>IF(AND(Rules!$B$8=Rules!$E$8,Rules!$B$7=Rules!$E$7),MAX(Hit!B37,Stand!B37,Double!B37,Surrender!B37),MAX(Hit!B37,Stand!B37,Double!B37))</f>
        <v>-9.3874324768310105E-2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0.12595448524867925</v>
      </c>
      <c r="G37">
        <f>IF(Rules!$B$7=Rules!$E$7,MAX(Hit!G37,Stand!G37,Double!G37,Surrender!G37),MAX(Hit!G37,Stand!G37,Double!G37))</f>
        <v>0.17974820582791512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1.3277219463208444E-2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-0.13946678217545452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">
      <c r="A38">
        <v>15</v>
      </c>
      <c r="B38">
        <f>IF(AND(Rules!$B$8=Rules!$E$8,Rules!$B$7=Rules!$E$7),MAX(Hit!B38,Stand!B38,Double!B38,Surrender!B38),MAX(Hit!B38,Stand!B38,Double!B38))</f>
        <v>-0.13002650167843849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0.12595448524867925</v>
      </c>
      <c r="G38">
        <f>IF(Rules!$B$7=Rules!$E$7,MAX(Hit!G38,Stand!G38,Double!G38,Surrender!G38),MAX(Hit!G38,Stand!G38,Double!G38))</f>
        <v>0.17974820582791512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-0.17370423031226784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">
      <c r="A39">
        <v>16</v>
      </c>
      <c r="B39">
        <f>IF(AND(Rules!$B$8=Rules!$E$8,Rules!$B$7=Rules!$E$7),MAX(Hit!B39,Stand!B39,Double!B39,Surrender!B39),MAX(Hit!B39,Stand!B39,Double!B39))</f>
        <v>-0.16563717206687348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5.8426518743744951E-2</v>
      </c>
      <c r="F39">
        <f>IF(Rules!$B$7=Rules!$E$7,MAX(Hit!F39,Stand!F39,Double!F39,Surrender!F39),MAX(Hit!F39,Stand!F39,Double!F39))</f>
        <v>0.12595448524867925</v>
      </c>
      <c r="G39">
        <f>IF(Rules!$B$7=Rules!$E$7,MAX(Hit!G39,Stand!G39,Double!G39,Surrender!G39),MAX(Hit!G39,Stand!G39,Double!G39))</f>
        <v>0.17974820582791512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-0.20744109003068206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">
      <c r="A40">
        <v>17</v>
      </c>
      <c r="B40">
        <f>IF(AND(Rules!$B$8=Rules!$E$8,Rules!$B$7=Rules!$E$7),MAX(Hit!B40,Stand!B40,Double!B40,Surrender!B40),MAX(Hit!B40,Stand!B40,Double!B40))</f>
        <v>-0.17956936979241733</v>
      </c>
      <c r="C40">
        <f>IF(Rules!$B$7=Rules!$E$7,MAX(Hit!C40,Stand!C40,Double!C40,Surrender!C40),MAX(Hit!C40,Stand!C40,Double!C40))</f>
        <v>-4.9104358288912882E-4</v>
      </c>
      <c r="D40">
        <f>IF(Rules!$B$7=Rules!$E$7,MAX(Hit!D40,Stand!D40,Double!D40,Surrender!D40),MAX(Hit!D40,Stand!D40,Double!D40))</f>
        <v>5.5095284479298338E-2</v>
      </c>
      <c r="E40">
        <f>IF(Rules!$B$7=Rules!$E$7,MAX(Hit!E40,Stand!E40,Double!E40,Surrender!E40),MAX(Hit!E40,Stand!E40,Double!E40))</f>
        <v>0.11865255067432869</v>
      </c>
      <c r="F40">
        <f>IF(Rules!$B$7=Rules!$E$7,MAX(Hit!F40,Stand!F40,Double!F40,Surrender!F40),MAX(Hit!F40,Stand!F40,Double!F40))</f>
        <v>0.18237815537354879</v>
      </c>
      <c r="G40">
        <f>IF(Rules!$B$7=Rules!$E$7,MAX(Hit!G40,Stand!G40,Double!G40,Surrender!G40),MAX(Hit!G40,Stand!G40,Double!G40))</f>
        <v>0.2561042872909981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</v>
      </c>
      <c r="K40">
        <f>IF(Rules!$B$7=Rules!$E$7,MAX(Hit!K40,Stand!K40,Double!K40,Surrender!K40),MAX(Hit!K40,Stand!K40,Double!K40))</f>
        <v>-0.19686697623363469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D</v>
      </c>
      <c r="R40" s="31" t="str">
        <f>IF(E40=Surrender!E40,"R",HSD!R40)</f>
        <v>D</v>
      </c>
      <c r="S40" s="31" t="str">
        <f>IF(F40=Surrender!F40,"R",HSD!S40)</f>
        <v>D</v>
      </c>
      <c r="T40" s="31" t="str">
        <f>IF(G40=Surrender!G40,"R",HSD!T40)</f>
        <v>D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">
      <c r="A41">
        <v>18</v>
      </c>
      <c r="B41">
        <f>IF(AND(Rules!$B$8=Rules!$E$8,Rules!$B$7=Rules!$E$7),MAX(Hit!B41,Stand!B41,Double!B41,Surrender!B41),MAX(Hit!B41,Stand!B41,Double!B41))</f>
        <v>-9.2935491769284034E-2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0.17764127567893753</v>
      </c>
      <c r="E41">
        <f>IF(Rules!$B$7=Rules!$E$7,MAX(Hit!E41,Stand!E41,Double!E41,Surrender!E41),MAX(Hit!E41,Stand!E41,Double!E41))</f>
        <v>0.23700384775562167</v>
      </c>
      <c r="F41">
        <f>IF(Rules!$B$7=Rules!$E$7,MAX(Hit!F41,Stand!F41,Double!F41,Surrender!F41),MAX(Hit!F41,Stand!F41,Double!F41))</f>
        <v>0.29522549562328804</v>
      </c>
      <c r="G41">
        <f>IF(Rules!$B$7=Rules!$E$7,MAX(Hit!G41,Stand!G41,Double!G41,Surrender!G41),MAX(Hit!G41,Stand!G41,Double!G41))</f>
        <v>0.38150648207879345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-0.14380812317405353</v>
      </c>
      <c r="N41" s="31">
        <v>18</v>
      </c>
      <c r="O41" s="31" t="str">
        <f>IF(B41=Surrender!B41,"R",HSD!O41)</f>
        <v>H</v>
      </c>
      <c r="P41" s="31" t="str">
        <f>IF(C41=Surrender!C41,"R",HSD!P41)</f>
        <v>S</v>
      </c>
      <c r="Q41" s="31" t="str">
        <f>IF(D41=Surrender!D41,"R",HSD!Q41)</f>
        <v>D</v>
      </c>
      <c r="R41" s="31" t="str">
        <f>IF(E41=Surrender!E41,"R",HSD!R41)</f>
        <v>D</v>
      </c>
      <c r="S41" s="31" t="str">
        <f>IF(F41=Surrender!F41,"R",HSD!S41)</f>
        <v>D</v>
      </c>
      <c r="T41" s="31" t="str">
        <f>IF(G41=Surrender!G41,"R",HSD!T41)</f>
        <v>D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">
      <c r="A42">
        <v>19</v>
      </c>
      <c r="B42">
        <f>IF(AND(Rules!$B$8=Rules!$E$8,Rules!$B$7=Rules!$E$7),MAX(Hit!B42,Stand!B42,Double!B42,Surrender!B42),MAX(Hit!B42,Stand!B42,Double!B42))</f>
        <v>0.27763572376835594</v>
      </c>
      <c r="C42">
        <f>IF(Rules!$B$7=Rules!$E$7,MAX(Hit!C42,Stand!C42,Double!C42,Surrender!C42),MAX(Hit!C42,Stand!C42,Double!C42))</f>
        <v>0.38630468602058993</v>
      </c>
      <c r="D42">
        <f>IF(Rules!$B$7=Rules!$E$7,MAX(Hit!D42,Stand!D42,Double!D42,Surrender!D42),MAX(Hit!D42,Stand!D42,Double!D42))</f>
        <v>0.4043629365977599</v>
      </c>
      <c r="E42">
        <f>IF(Rules!$B$7=Rules!$E$7,MAX(Hit!E42,Stand!E42,Double!E42,Surrender!E42),MAX(Hit!E42,Stand!E42,Double!E42))</f>
        <v>0.42317892482749653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0.49597707378731914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0.59385366828669439</v>
      </c>
      <c r="J42">
        <f>IF(Rules!$B$7=Rules!$E$7,MAX(Hit!J42,Stand!J42,Double!J42,Surrender!J42),MAX(Hit!J42,Stand!J42,Double!J42))</f>
        <v>0.28759675706758148</v>
      </c>
      <c r="K42">
        <f>IF(Rules!$B$7=Rules!$E$7,MAX(Hit!K42,Stand!K42,Double!K42,Surrender!K42),MAX(Hit!K42,Stand!K42,Double!K42))</f>
        <v>6.3118166335840831E-2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">
      <c r="A43">
        <v>20</v>
      </c>
      <c r="B43">
        <f>IF(AND(Rules!$B$8=Rules!$E$8,Rules!$B$7=Rules!$E$7),MAX(Hit!B43,Stand!B43,Double!B43,Surrender!B43),MAX(Hit!B43,Stand!B43,Double!B43))</f>
        <v>0.65547032314990239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0.55453756646817121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">
      <c r="A44">
        <v>21</v>
      </c>
      <c r="B44">
        <f>IF(AND(Rules!$B$8=Rules!$E$8,Rules!$B$7=Rules!$E$7),MAX(Hit!B44,Stand!B44,Double!B44,Surrender!B44),MAX(Hit!B44,Stand!B44,Double!B44))</f>
        <v>0.92219381142033785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0.96262363326716827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">
      <c r="A45">
        <v>22</v>
      </c>
      <c r="B45">
        <f>IF(AND(Rules!$B$8=Rules!$E$8,Rules!$B$7=Rules!$E$7),MAX(Hit!B45,Stand!B45,Double!B45,Surrender!B45),MAX(Hit!B45,Stand!B45,Double!B45))</f>
        <v>-0.35054034044008009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-0.38104299284808768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">
      <c r="A46">
        <v>23</v>
      </c>
      <c r="B46">
        <f>IF(AND(Rules!$B$8=Rules!$E$8,Rules!$B$7=Rules!$E$7),MAX(Hit!B46,Stand!B46,Double!B46,Surrender!B46),MAX(Hit!B46,Stand!B46,Double!B46))</f>
        <v>-0.3969303161229315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-0.42525420764465277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">
      <c r="A47">
        <v>24</v>
      </c>
      <c r="B47">
        <f>IF(AND(Rules!$B$8=Rules!$E$8,Rules!$B$7=Rules!$E$7),MAX(Hit!B47,Stand!B47,Double!B47,Surrender!B47),MAX(Hit!B47,Stand!B47,Double!B47))</f>
        <v>-0.44000672211415065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-0.46630747852717758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">
      <c r="A48">
        <v>25</v>
      </c>
      <c r="B48">
        <f>IF(AND(Rules!$B$8=Rules!$E$8,Rules!$B$7=Rules!$E$7),MAX(Hit!B48,Stand!B48,Double!B48,Surrender!B48),MAX(Hit!B48,Stand!B48,Double!B48))</f>
        <v>-0.4800062419631399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R</v>
      </c>
    </row>
    <row r="49" spans="1:24" x14ac:dyDescent="0.2">
      <c r="A49">
        <v>26</v>
      </c>
      <c r="B49">
        <f>IF(AND(Rules!$B$8=Rules!$E$8,Rules!$B$7=Rules!$E$7),MAX(Hit!B49,Stand!B49,Double!B49,Surrender!B49),MAX(Hit!B49,Stand!B49,Double!B49))</f>
        <v>-0.51714865325148707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</v>
      </c>
      <c r="K49">
        <f>IF(Rules!$B$7=Rules!$E$7,MAX(Hit!K49,Stand!K49,Double!K49,Surrender!K49),MAX(Hit!K49,Stand!K49,Double!K49))</f>
        <v>-0.5</v>
      </c>
      <c r="N49" s="31">
        <v>26</v>
      </c>
      <c r="O49" s="31" t="str">
        <f>IF(B49=Surrender!B49,"R",HSD!O49)</f>
        <v>H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R</v>
      </c>
      <c r="X49" s="31" t="str">
        <f>IF(K49=Surrender!K49,"R",HSD!X49)</f>
        <v>R</v>
      </c>
    </row>
    <row r="50" spans="1:24" x14ac:dyDescent="0.2">
      <c r="A50">
        <v>27</v>
      </c>
      <c r="B50">
        <f>IF(AND(Rules!$B$8=Rules!$E$8,Rules!$B$7=Rules!$E$7),MAX(Hit!B50,Stand!B50,Double!B50,Surrender!B50),MAX(Hit!B50,Stand!B50,Double!B50))</f>
        <v>-0.47803347499473703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-0.41972063392881986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">
      <c r="A51">
        <v>28</v>
      </c>
      <c r="B51">
        <f>IF(AND(Rules!$B$8=Rules!$E$8,Rules!$B$7=Rules!$E$7),MAX(Hit!B51,Stand!B51,Double!B51,Surrender!B51),MAX(Hit!B51,Stand!B51,Double!B51))</f>
        <v>-0.10019887561319057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-0.17830123379648949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">
      <c r="A52">
        <v>29</v>
      </c>
      <c r="B52">
        <f>IF(AND(Rules!$B$8=Rules!$E$8,Rules!$B$7=Rules!$E$7),MAX(Hit!B52,Stand!B52,Double!B52,Surrender!B52),MAX(Hit!B52,Stand!B52,Double!B52))</f>
        <v>0.27763572376835594</v>
      </c>
      <c r="C52">
        <f>IF(Rules!$B$7=Rules!$E$7,MAX(Hit!C52,Stand!C52,Double!C52,Surrender!C52),MAX(Hit!C52,Stand!C52,Double!C52))</f>
        <v>0.38630468602058993</v>
      </c>
      <c r="D52">
        <f>IF(Rules!$B$7=Rules!$E$7,MAX(Hit!D52,Stand!D52,Double!D52,Surrender!D52),MAX(Hit!D52,Stand!D52,Double!D52))</f>
        <v>0.4043629365977599</v>
      </c>
      <c r="E52">
        <f>IF(Rules!$B$7=Rules!$E$7,MAX(Hit!E52,Stand!E52,Double!E52,Surrender!E52),MAX(Hit!E52,Stand!E52,Double!E52))</f>
        <v>0.42317892482749653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0.49597707378731914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0.59385366828669439</v>
      </c>
      <c r="J52">
        <f>IF(Rules!$B$7=Rules!$E$7,MAX(Hit!J52,Stand!J52,Double!J52,Surrender!J52),MAX(Hit!J52,Stand!J52,Double!J52))</f>
        <v>0.28759675706758148</v>
      </c>
      <c r="K52">
        <f>IF(Rules!$B$7=Rules!$E$7,MAX(Hit!K52,Stand!K52,Double!K52,Surrender!K52),MAX(Hit!K52,Stand!K52,Double!K52))</f>
        <v>6.3118166335840831E-2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">
      <c r="A53">
        <v>30</v>
      </c>
      <c r="B53">
        <f>IF(AND(Rules!$B$8=Rules!$E$8,Rules!$B$7=Rules!$E$7),MAX(Hit!B53,Stand!B53,Double!B53,Surrender!B53),MAX(Hit!B53,Stand!B53,Double!B53))</f>
        <v>0.65547032314990239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0.55453756646817121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">
      <c r="A54">
        <v>31</v>
      </c>
      <c r="B54">
        <f>IF(AND(Rules!$B$8=Rules!$E$8,Rules!$B$7=Rules!$E$7),MAX(Hit!B54,Stand!B54,Double!B54,Surrender!B54),MAX(Hit!B54,Stand!B54,Double!B54))</f>
        <v>0.92219381142033785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0.96262363326716827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4" type="noConversion"/>
  <conditionalFormatting sqref="O2:X31">
    <cfRule type="containsText" dxfId="111" priority="14" operator="containsText" text="S">
      <formula>NOT(ISERROR(SEARCH("S",O2)))</formula>
    </cfRule>
    <cfRule type="containsText" dxfId="110" priority="15" operator="containsText" text="H">
      <formula>NOT(ISERROR(SEARCH("H",O2)))</formula>
    </cfRule>
  </conditionalFormatting>
  <conditionalFormatting sqref="O2:X31">
    <cfRule type="containsText" dxfId="109" priority="13" operator="containsText" text="D">
      <formula>NOT(ISERROR(SEARCH("D",O2)))</formula>
    </cfRule>
  </conditionalFormatting>
  <conditionalFormatting sqref="O2:X31">
    <cfRule type="containsText" dxfId="108" priority="9" operator="containsText" text="R">
      <formula>NOT(ISERROR(SEARCH("R",O2)))</formula>
    </cfRule>
  </conditionalFormatting>
  <conditionalFormatting sqref="O34:X54">
    <cfRule type="containsText" dxfId="107" priority="3" operator="containsText" text="S">
      <formula>NOT(ISERROR(SEARCH("S",O34)))</formula>
    </cfRule>
    <cfRule type="containsText" dxfId="106" priority="4" operator="containsText" text="H">
      <formula>NOT(ISERROR(SEARCH("H",O34)))</formula>
    </cfRule>
  </conditionalFormatting>
  <conditionalFormatting sqref="O34:X54">
    <cfRule type="containsText" dxfId="105" priority="2" operator="containsText" text="D">
      <formula>NOT(ISERROR(SEARCH("D",O34)))</formula>
    </cfRule>
  </conditionalFormatting>
  <conditionalFormatting sqref="O34:X54">
    <cfRule type="containsText" dxfId="104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63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3.5" customWidth="1"/>
  </cols>
  <sheetData>
    <row r="1" spans="1:24" ht="17" thickBot="1" x14ac:dyDescent="0.25">
      <c r="A1" s="320" t="s">
        <v>89</v>
      </c>
      <c r="B1" s="321"/>
      <c r="C1" s="321"/>
      <c r="D1" s="321"/>
      <c r="E1" s="321"/>
      <c r="F1" s="321"/>
      <c r="G1" s="321"/>
      <c r="H1" s="321"/>
      <c r="I1" s="321"/>
      <c r="J1" s="321"/>
      <c r="K1" s="328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 x14ac:dyDescent="0.25">
      <c r="A2" s="126" t="s">
        <v>7</v>
      </c>
      <c r="B2" s="177">
        <v>1</v>
      </c>
      <c r="C2" s="178">
        <v>2</v>
      </c>
      <c r="D2" s="178">
        <v>3</v>
      </c>
      <c r="E2" s="178">
        <v>4</v>
      </c>
      <c r="F2" s="178">
        <v>5</v>
      </c>
      <c r="G2" s="178">
        <v>6</v>
      </c>
      <c r="H2" s="178">
        <v>7</v>
      </c>
      <c r="I2" s="178">
        <v>8</v>
      </c>
      <c r="J2" s="178">
        <v>9</v>
      </c>
      <c r="K2" s="139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">
      <c r="A3" s="121">
        <v>1</v>
      </c>
      <c r="B3" s="164">
        <f>2*(IF(Rules!$B$12=Rules!$F$12,SUM(Stand!B36:B43)+Rules!$B$5*Stand!B44+B16,SUM(HSD!B36:B43)+Rules!$B$5*HSD!B44+B16)/(9+Rules!$B$5))</f>
        <v>0.24964002360108775</v>
      </c>
      <c r="C3" s="165">
        <f>2*(IF(Rules!$B$12=Rules!$F$12,SUM(Stand!C36:C43)+Rules!$B$5*Stand!C44+C16,SUM(HSD!C36:C43)+Rules!$B$5*HSD!C44+C16)/(9+Rules!$B$5))</f>
        <v>0.60893997246027043</v>
      </c>
      <c r="D3" s="165">
        <f>2*(IF(Rules!$B$12=Rules!$F$12,SUM(Stand!D36:D43)+Rules!$B$5*Stand!D44+D16,SUM(HSD!D36:D43)+Rules!$B$5*HSD!D44+D16)/(9+Rules!$B$5))</f>
        <v>0.65729370645788177</v>
      </c>
      <c r="E3" s="165">
        <f>2*(IF(Rules!$B$12=Rules!$F$12,SUM(Stand!E36:E43)+Rules!$B$5*Stand!E44+E16,SUM(HSD!E36:E43)+Rules!$B$5*HSD!E44+E16)/(9+Rules!$B$5))</f>
        <v>0.7068176357371978</v>
      </c>
      <c r="F3" s="165">
        <f>2*(IF(Rules!$B$12=Rules!$F$12,SUM(Stand!F36:F43)+Rules!$B$5*Stand!F44+F16,SUM(HSD!F36:F43)+Rules!$B$5*HSD!F44+F16)/(9+Rules!$B$5))</f>
        <v>0.75634348224235182</v>
      </c>
      <c r="G3" s="165">
        <f>2*(IF(Rules!$B$12=Rules!$F$12,SUM(Stand!G36:G43)+Rules!$B$5*Stand!G44+G16,SUM(HSD!G36:G43)+Rules!$B$5*HSD!G44+G16)/(9+Rules!$B$5))</f>
        <v>0.81612360245129012</v>
      </c>
      <c r="H3" s="165">
        <f>2*(IF(Rules!$B$12=Rules!$F$12,SUM(Stand!H36:H43)+Rules!$B$5*Stand!H44+H16,SUM(HSD!H36:H43)+Rules!$B$5*HSD!H44+H16)/(9+Rules!$B$5))</f>
        <v>0.63286124044017034</v>
      </c>
      <c r="I3" s="165">
        <f>2*(IF(Rules!$B$12=Rules!$F$12,SUM(Stand!I36:I43)+Rules!$B$5*Stand!I44+I16,SUM(HSD!I36:I43)+Rules!$B$5*HSD!I44+I16)/(9+Rules!$B$5))</f>
        <v>0.5067060739538094</v>
      </c>
      <c r="J3" s="165">
        <f>2*(IF(Rules!$B$12=Rules!$F$12,SUM(Stand!J36:J43)+Rules!$B$5*Stand!J44+J16,SUM(HSD!J36:J43)+Rules!$B$5*HSD!J44+J16)/(9+Rules!$B$5))</f>
        <v>0.36744267463395625</v>
      </c>
      <c r="K3" s="58">
        <f>2*(IF(Rules!$B$12=Rules!$F$12,SUM(Stand!K36:K43)+Rules!$B$5*Stand!K44+K16,SUM(HSD!K36:K43)+Rules!$B$5*HSD!K44+K16)/(9+Rules!$B$5))</f>
        <v>0.31014270394261662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P</v>
      </c>
      <c r="Q3" s="31" t="str">
        <f>IF(D55=IF(Rules!$B$11=2,D43,IF(Rules!$B$11=3,D30,IF(Rules!$B$11=4,D17,D4))),"P",HSDR!Q4)</f>
        <v>P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">
      <c r="A4" s="121">
        <v>2</v>
      </c>
      <c r="B4" s="112">
        <f>2*(IF(Rules!$B$9=Rules!$E$9,SUM(HSD!B5:B11)+Rules!$B$5*HSD!B12+HSD!B36+B17,SUM(HS!B5:B11)+Rules!$B$5*HS!B12+HS!B36+B17)/(9+Rules!$B$5))</f>
        <v>-0.43453844868912295</v>
      </c>
      <c r="C4" s="1">
        <f>2*(IF(Rules!$B$9=Rules!$E$9,SUM(HSD!C5:C11)+Rules!$B$5*HSD!C12+HSD!C36+C17,SUM(HS!C5:C11)+Rules!$B$5*HS!C12+HS!C36+C17)/(9+Rules!$B$5))</f>
        <v>-8.4172455956159187E-2</v>
      </c>
      <c r="D4" s="1">
        <f>2*(IF(Rules!$B$9=Rules!$E$9,SUM(HSD!D5:D11)+Rules!$B$5*HSD!D12+HSD!D36+D17,SUM(HS!D5:D11)+Rules!$B$5*HS!D12+HS!D36+D17)/(9+Rules!$B$5))</f>
        <v>-1.5290741694285886E-2</v>
      </c>
      <c r="E4" s="1">
        <f>2*(IF(Rules!$B$9=Rules!$E$9,SUM(HSD!E5:E11)+Rules!$B$5*HSD!E12+HSD!E36+E17,SUM(HS!E5:E11)+Rules!$B$5*HS!E12+HS!E36+E17)/(9+Rules!$B$5))</f>
        <v>5.9669884812702897E-2</v>
      </c>
      <c r="F4" s="1">
        <f>2*(IF(Rules!$B$9=Rules!$E$9,SUM(HSD!F5:F11)+Rules!$B$5*HSD!F12+HSD!F36+F17,SUM(HS!F5:F11)+Rules!$B$5*HS!F12+HS!F36+F17)/(9+Rules!$B$5))</f>
        <v>0.15254460734826114</v>
      </c>
      <c r="G4" s="1">
        <f>2*(IF(Rules!$B$9=Rules!$E$9,SUM(HSD!G5:G11)+Rules!$B$5*HSD!G12+HSD!G36+G17,SUM(HS!G5:G11)+Rules!$B$5*HS!G12+HS!G36+G17)/(9+Rules!$B$5))</f>
        <v>0.22804759042439768</v>
      </c>
      <c r="H4" s="1">
        <f>2*(IF(Rules!$B$9=Rules!$E$9,SUM(HSD!H5:H11)+Rules!$B$5*HSD!H12+HSD!H36+H17,SUM(HS!H5:H11)+Rules!$B$5*HS!H12+HS!H36+H17)/(9+Rules!$B$5))</f>
        <v>7.2525602925352451E-3</v>
      </c>
      <c r="I4" s="1">
        <f>2*(IF(Rules!$B$9=Rules!$E$9,SUM(HSD!I5:I11)+Rules!$B$5*HSD!I12+HSD!I36+I17,SUM(HS!I5:I11)+Rules!$B$5*HS!I12+HS!I36+I17)/(9+Rules!$B$5))</f>
        <v>-0.17678582788913758</v>
      </c>
      <c r="J4" s="1">
        <f>2*(IF(Rules!$B$9=Rules!$E$9,SUM(HSD!J5:J11)+Rules!$B$5*HSD!J12+HSD!J36+J17,SUM(HS!J5:J11)+Rules!$B$5*HS!J12+HS!J36+J17)/(9+Rules!$B$5))</f>
        <v>-0.38766698488340534</v>
      </c>
      <c r="K4" s="9">
        <f>2*(IF(Rules!$B$9=Rules!$E$9,SUM(HSD!K5:K11)+Rules!$B$5*HSD!K12+HSD!K36+K17,SUM(HS!K5:K11)+Rules!$B$5*HS!K12+HS!K36+K17)/(9+Rules!$B$5))</f>
        <v>-0.50834444067073903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P</v>
      </c>
      <c r="Q4" s="31" t="str">
        <f>IF(D56=IF(Rules!$B$11=2,D44,IF(Rules!$B$11=3,D31,IF(Rules!$B$11=4,D18,D5))),"P",HSDR!Q6)</f>
        <v>P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">
      <c r="A5" s="121">
        <v>3</v>
      </c>
      <c r="B5" s="112">
        <f>2*(IF(Rules!$B$9=Rules!$E$9,SUM(HSD!B6:B12)+Rules!$B$5*HSD!B13+HSD!B37+B18,SUM(HS!B6:B12)+Rules!$B$5*HS!B13+HS!B37+B18)/(9+Rules!$B$5))</f>
        <v>-0.48799403658041574</v>
      </c>
      <c r="C5" s="1">
        <f>2*(IF(Rules!$B$9=Rules!$E$9,SUM(HSD!C6:C12)+Rules!$B$5*HSD!C13+HSD!C37+C18,SUM(HS!C6:C12)+Rules!$B$5*HS!C13+HS!C37+C18)/(9+Rules!$B$5))</f>
        <v>-0.13996566799551638</v>
      </c>
      <c r="D5" s="1">
        <f>2*(IF(Rules!$B$9=Rules!$E$9,SUM(HSD!D6:D12)+Rules!$B$5*HSD!D13+HSD!D37+D18,SUM(HS!D6:D12)+Rules!$B$5*HS!D13+HS!D37+D18)/(9+Rules!$B$5))</f>
        <v>-5.8170199231302212E-2</v>
      </c>
      <c r="E5" s="1">
        <f>2*(IF(Rules!$B$9=Rules!$E$9,SUM(HSD!E6:E12)+Rules!$B$5*HSD!E13+HSD!E37+E18,SUM(HS!E6:E12)+Rules!$B$5*HS!E13+HS!E37+E18)/(9+Rules!$B$5))</f>
        <v>2.8411638911331531E-2</v>
      </c>
      <c r="F5" s="1">
        <f>2*(IF(Rules!$B$9=Rules!$E$9,SUM(HSD!F6:F12)+Rules!$B$5*HSD!F13+HSD!F37+F18,SUM(HS!F6:F12)+Rules!$B$5*HS!F13+HS!F37+F18)/(9+Rules!$B$5))</f>
        <v>0.12516764322265045</v>
      </c>
      <c r="G5" s="1">
        <f>2*(IF(Rules!$B$9=Rules!$E$9,SUM(HSD!G6:G12)+Rules!$B$5*HSD!G13+HSD!G37+G18,SUM(HS!G6:G12)+Rules!$B$5*HS!G13+HS!G37+G18)/(9+Rules!$B$5))</f>
        <v>0.20032664693999136</v>
      </c>
      <c r="H5" s="1">
        <f>2*(IF(Rules!$B$9=Rules!$E$9,SUM(HSD!H6:H12)+Rules!$B$5*HSD!H13+HSD!H37+H18,SUM(HS!H6:H12)+Rules!$B$5*HS!H13+HS!H37+H18)/(9+Rules!$B$5))</f>
        <v>-5.8397045413019377E-2</v>
      </c>
      <c r="I5" s="1">
        <f>2*(IF(Rules!$B$9=Rules!$E$9,SUM(HSD!I6:I12)+Rules!$B$5*HSD!I13+HSD!I37+I18,SUM(HS!I6:I12)+Rules!$B$5*HS!I13+HS!I37+I18)/(9+Rules!$B$5))</f>
        <v>-0.23720132685451165</v>
      </c>
      <c r="J5" s="1">
        <f>2*(IF(Rules!$B$9=Rules!$E$9,SUM(HSD!J6:J12)+Rules!$B$5*HSD!J13+HSD!J37+J18,SUM(HS!J6:J12)+Rules!$B$5*HS!J13+HS!J37+J18)/(9+Rules!$B$5))</f>
        <v>-0.44209363396013424</v>
      </c>
      <c r="K5" s="9">
        <f>2*(IF(Rules!$B$9=Rules!$E$9,SUM(HSD!K6:K12)+Rules!$B$5*HSD!K13+HSD!K37+K18,SUM(HS!K6:K12)+Rules!$B$5*HS!K13+HS!K37+K18)/(9+Rules!$B$5))</f>
        <v>-0.55907351150222828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P</v>
      </c>
      <c r="T5" s="31" t="str">
        <f>IF(G57=IF(Rules!$B$11=2,G45,IF(Rules!$B$11=3,G32,IF(Rules!$B$11=4,G19,G6))),"P",HSDR!T8)</f>
        <v>P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">
      <c r="A6" s="121">
        <v>4</v>
      </c>
      <c r="B6" s="112">
        <f>2*(IF(Rules!$B$9=Rules!$E$9,SUM(HSD!B7:B13)+Rules!$B$5*HSD!B14+HSD!B38+B19,SUM(HS!B7:B13)+Rules!$B$5*HS!B14+HS!B38+B19)/(9+Rules!$B$5))</f>
        <v>-0.54274885836502385</v>
      </c>
      <c r="C6" s="1">
        <f>2*(IF(Rules!$B$9=Rules!$E$9,SUM(HSD!C7:C13)+Rules!$B$5*HSD!C14+HSD!C38+C19,SUM(HS!C7:C13)+Rules!$B$5*HS!C14+HS!C38+C19)/(9+Rules!$B$5))</f>
        <v>-0.17168894494573531</v>
      </c>
      <c r="D6" s="1">
        <f>2*(IF(Rules!$B$9=Rules!$E$9,SUM(HSD!D7:D13)+Rules!$B$5*HSD!D14+HSD!D38+D19,SUM(HS!D7:D13)+Rules!$B$5*HS!D14+HS!D38+D19)/(9+Rules!$B$5))</f>
        <v>-8.84519553309117E-2</v>
      </c>
      <c r="E6" s="1">
        <f>2*(IF(Rules!$B$9=Rules!$E$9,SUM(HSD!E7:E13)+Rules!$B$5*HSD!E14+HSD!E38+E19,SUM(HS!E7:E13)+Rules!$B$5*HS!E14+HS!E38+E19)/(9+Rules!$B$5))</f>
        <v>-4.7712569515744507E-4</v>
      </c>
      <c r="F6" s="1">
        <f>2*(IF(Rules!$B$9=Rules!$E$9,SUM(HSD!F7:F13)+Rules!$B$5*HSD!F14+HSD!F38+F19,SUM(HS!F7:F13)+Rules!$B$5*HS!F14+HS!F38+F19)/(9+Rules!$B$5))</f>
        <v>0.10112468253500301</v>
      </c>
      <c r="G6" s="1">
        <f>2*(IF(Rules!$B$9=Rules!$E$9,SUM(HSD!G7:G13)+Rules!$B$5*HSD!G14+HSD!G38+G19,SUM(HS!G7:G13)+Rules!$B$5*HS!G14+HS!G38+G19)/(9+Rules!$B$5))</f>
        <v>0.17475377772250111</v>
      </c>
      <c r="H6" s="1">
        <f>2*(IF(Rules!$B$9=Rules!$E$9,SUM(HSD!H7:H13)+Rules!$B$5*HSD!H14+HSD!H38+H19,SUM(HS!H7:H13)+Rules!$B$5*HS!H14+HS!H38+H19)/(9+Rules!$B$5))</f>
        <v>-0.12536965959538635</v>
      </c>
      <c r="I6" s="1">
        <f>2*(IF(Rules!$B$9=Rules!$E$9,SUM(HSD!I7:I13)+Rules!$B$5*HSD!I14+HSD!I38+I19,SUM(HS!I7:I13)+Rules!$B$5*HS!I14+HS!I38+I19)/(9+Rules!$B$5))</f>
        <v>-0.29899229541150613</v>
      </c>
      <c r="J6" s="1">
        <f>2*(IF(Rules!$B$9=Rules!$E$9,SUM(HSD!J7:J13)+Rules!$B$5*HSD!J14+HSD!J38+J19,SUM(HS!J7:J13)+Rules!$B$5*HS!J14+HS!J38+J19)/(9+Rules!$B$5))</f>
        <v>-0.49782945096560954</v>
      </c>
      <c r="K6" s="9">
        <f>2*(IF(Rules!$B$9=Rules!$E$9,SUM(HSD!K7:K13)+Rules!$B$5*HSD!K14+HSD!K38+K19,SUM(HS!K7:K13)+Rules!$B$5*HS!K14+HS!K38+K19)/(9+Rules!$B$5))</f>
        <v>-0.61104989209868155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">
      <c r="A7" s="121">
        <v>5</v>
      </c>
      <c r="B7" s="112">
        <f>2*(IF(Rules!$B$9=Rules!$E$9,SUM(HSD!B8:B14)+Rules!$B$5*HSD!B15+HSD!B39+B20,SUM(HS!B8:B14)+Rules!$B$5*HS!B15+HS!B39+B20)/(9+Rules!$B$5))</f>
        <v>-0.60190880494399301</v>
      </c>
      <c r="C7" s="1">
        <f>2*(IF(Rules!$B$9=Rules!$E$9,SUM(HSD!C8:C14)+Rules!$B$5*HSD!C15+HSD!C39+C20,SUM(HS!C8:C14)+Rules!$B$5*HS!C15+HS!C39+C20)/(9+Rules!$B$5))</f>
        <v>-0.20883311753418418</v>
      </c>
      <c r="D7" s="1">
        <f>2*(IF(Rules!$B$9=Rules!$E$9,SUM(HSD!D8:D14)+Rules!$B$5*HSD!D15+HSD!D39+D20,SUM(HS!D8:D14)+Rules!$B$5*HS!D15+HS!D39+D20)/(9+Rules!$B$5))</f>
        <v>-0.12400898788480738</v>
      </c>
      <c r="E7" s="1">
        <f>2*(IF(Rules!$B$9=Rules!$E$9,SUM(HSD!E8:E14)+Rules!$B$5*HSD!E15+HSD!E39+E20,SUM(HS!E8:E14)+Rules!$B$5*HS!E15+HS!E39+E20)/(9+Rules!$B$5))</f>
        <v>-3.1152297195703841E-2</v>
      </c>
      <c r="F7" s="1">
        <f>2*(IF(Rules!$B$9=Rules!$E$9,SUM(HSD!F8:F14)+Rules!$B$5*HSD!F15+HSD!F39+F20,SUM(HS!F8:F14)+Rules!$B$5*HS!F15+HS!F39+F20)/(9+Rules!$B$5))</f>
        <v>7.2079858024270943E-2</v>
      </c>
      <c r="G7" s="1">
        <f>2*(IF(Rules!$B$9=Rules!$E$9,SUM(HSD!G8:G14)+Rules!$B$5*HSD!G15+HSD!G39+G20,SUM(HS!G8:G14)+Rules!$B$5*HS!G15+HS!G39+G20)/(9+Rules!$B$5))</f>
        <v>0.14154433967312882</v>
      </c>
      <c r="H7" s="1">
        <f>2*(IF(Rules!$B$9=Rules!$E$9,SUM(HSD!H8:H14)+Rules!$B$5*HSD!H15+HSD!H39+H20,SUM(HS!H8:H14)+Rules!$B$5*HS!H15+HS!H39+H20)/(9+Rules!$B$5))</f>
        <v>-0.21405736243220946</v>
      </c>
      <c r="I7" s="1">
        <f>2*(IF(Rules!$B$9=Rules!$E$9,SUM(HSD!I8:I14)+Rules!$B$5*HSD!I15+HSD!I39+I20,SUM(HS!I8:I14)+Rules!$B$5*HS!I15+HS!I39+I20)/(9+Rules!$B$5))</f>
        <v>-0.36813274409810048</v>
      </c>
      <c r="J7" s="1">
        <f>2*(IF(Rules!$B$9=Rules!$E$9,SUM(HSD!J8:J14)+Rules!$B$5*HSD!J15+HSD!J39+J20,SUM(HS!J8:J14)+Rules!$B$5*HS!J15+HS!J39+J20)/(9+Rules!$B$5))</f>
        <v>-0.56044675205198125</v>
      </c>
      <c r="K7" s="9">
        <f>2*(IF(Rules!$B$9=Rules!$E$9,SUM(HSD!K8:K14)+Rules!$B$5*HSD!K15+HSD!K39+K20,SUM(HS!K8:K14)+Rules!$B$5*HS!K15+HS!K39+K20)/(9+Rules!$B$5))</f>
        <v>-0.6716369304134806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">
      <c r="A8" s="121">
        <v>6</v>
      </c>
      <c r="B8" s="112">
        <f>2*(IF(Rules!$B$9=Rules!$E$9,SUM(HSD!B9:B15)+Rules!$B$5*HSD!B16+HSD!B40+B21,SUM(HS!B9:B15)+Rules!$B$5*HS!B16+HS!B40+B21)/(9+Rules!$B$5))</f>
        <v>-0.68279633507299153</v>
      </c>
      <c r="C8" s="1">
        <f>2*(IF(Rules!$B$9=Rules!$E$9,SUM(HSD!C9:C15)+Rules!$B$5*HSD!C16+HSD!C40+C21,SUM(HS!C9:C15)+Rules!$B$5*HS!C16+HS!C40+C21)/(9+Rules!$B$5))</f>
        <v>-0.25429527138946978</v>
      </c>
      <c r="D8" s="1">
        <f>2*(IF(Rules!$B$9=Rules!$E$9,SUM(HSD!D9:D15)+Rules!$B$5*HSD!D16+HSD!D40+D21,SUM(HS!D9:D15)+Rules!$B$5*HS!D16+HS!D40+D21)/(9+Rules!$B$5))</f>
        <v>-0.16288874590306299</v>
      </c>
      <c r="E8" s="1">
        <f>2*(IF(Rules!$B$9=Rules!$E$9,SUM(HSD!E9:E15)+Rules!$B$5*HSD!E16+HSD!E40+E21,SUM(HS!E9:E15)+Rules!$B$5*HS!E16+HS!E40+E21)/(9+Rules!$B$5))</f>
        <v>-6.5563800504274461E-2</v>
      </c>
      <c r="F8" s="1">
        <f>2*(IF(Rules!$B$9=Rules!$E$9,SUM(HSD!F9:F15)+Rules!$B$5*HSD!F16+HSD!F40+F21,SUM(HS!F9:F15)+Rules!$B$5*HS!F16+HS!F40+F21)/(9+Rules!$B$5))</f>
        <v>3.9128704122453284E-2</v>
      </c>
      <c r="G8" s="1">
        <f>2*(IF(Rules!$B$9=Rules!$E$9,SUM(HSD!G9:G15)+Rules!$B$5*HSD!G16+HSD!G40+G21,SUM(HS!G9:G15)+Rules!$B$5*HS!G16+HS!G40+G21)/(9+Rules!$B$5))</f>
        <v>0.10664778102882916</v>
      </c>
      <c r="H8" s="1">
        <f>2*(IF(Rules!$B$9=Rules!$E$9,SUM(HSD!H9:H15)+Rules!$B$5*HSD!H16+HSD!H40+H21,SUM(HS!H9:H15)+Rules!$B$5*HS!H16+HS!H40+H21)/(9+Rules!$B$5))</f>
        <v>-0.31815503757081631</v>
      </c>
      <c r="I8" s="1">
        <f>2*(IF(Rules!$B$9=Rules!$E$9,SUM(HSD!I9:I15)+Rules!$B$5*HSD!I16+HSD!I40+I21,SUM(HS!I9:I15)+Rules!$B$5*HS!I16+HS!I40+I21)/(9+Rules!$B$5))</f>
        <v>-0.46429218926764421</v>
      </c>
      <c r="J8" s="1">
        <f>2*(IF(Rules!$B$9=Rules!$E$9,SUM(HSD!J9:J15)+Rules!$B$5*HSD!J16+HSD!J40+J21,SUM(HS!J9:J15)+Rules!$B$5*HS!J16+HS!J40+J21)/(9+Rules!$B$5))</f>
        <v>-0.63554661198683648</v>
      </c>
      <c r="K8" s="9">
        <f>2*(IF(Rules!$B$9=Rules!$E$9,SUM(HSD!K9:K15)+Rules!$B$5*HSD!K16+HSD!K40+K21,SUM(HS!K9:K15)+Rules!$B$5*HS!K16+HS!K40+K21)/(9+Rules!$B$5))</f>
        <v>-0.74175331248723864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">
      <c r="A9" s="121">
        <v>7</v>
      </c>
      <c r="B9" s="112">
        <f>2*(IF(Rules!$B$9=Rules!$E$9,SUM(HSD!B10:B16)+Rules!$B$5*HSD!B17+HSD!B41+B22,SUM(HS!B10:B16)+Rules!$B$5*HS!B17+HS!B41+B22)/(9+Rules!$B$5))</f>
        <v>-0.72058758091375785</v>
      </c>
      <c r="C9" s="1">
        <f>2*(IF(Rules!$B$9=Rules!$E$9,SUM(HSD!C10:C16)+Rules!$B$5*HSD!C17+HSD!C41+C22,SUM(HS!C10:C16)+Rules!$B$5*HS!C17+HS!C41+C22)/(9+Rules!$B$5))</f>
        <v>-0.19713886392161539</v>
      </c>
      <c r="D9" s="1">
        <f>2*(IF(Rules!$B$9=Rules!$E$9,SUM(HSD!D10:D16)+Rules!$B$5*HSD!D17+HSD!D41+D22,SUM(HS!D10:D16)+Rules!$B$5*HS!D17+HS!D41+D22)/(9+Rules!$B$5))</f>
        <v>-0.11019770934194308</v>
      </c>
      <c r="E9" s="1">
        <f>2*(IF(Rules!$B$9=Rules!$E$9,SUM(HSD!E10:E16)+Rules!$B$5*HSD!E17+HSD!E41+E22,SUM(HS!E10:E16)+Rules!$B$5*HS!E17+HS!E41+E22)/(9+Rules!$B$5))</f>
        <v>-2.0545479155361621E-2</v>
      </c>
      <c r="F9" s="1">
        <f>2*(IF(Rules!$B$9=Rules!$E$9,SUM(HSD!F10:F16)+Rules!$B$5*HSD!F17+HSD!F41+F22,SUM(HS!F10:F16)+Rules!$B$5*HS!F17+HS!F41+F22)/(9+Rules!$B$5))</f>
        <v>7.4042520610245952E-2</v>
      </c>
      <c r="G9" s="1">
        <f>2*(IF(Rules!$B$9=Rules!$E$9,SUM(HSD!G10:G16)+Rules!$B$5*HSD!G17+HSD!G41+G22,SUM(HS!G10:G16)+Rules!$B$5*HS!G17+HS!G41+G22)/(9+Rules!$B$5))</f>
        <v>0.16425624804113409</v>
      </c>
      <c r="H9" s="1">
        <f>2*(IF(Rules!$B$9=Rules!$E$9,SUM(HSD!H10:H16)+Rules!$B$5*HSD!H17+HSD!H41+H22,SUM(HS!H10:H16)+Rules!$B$5*HS!H17+HS!H41+H22)/(9+Rules!$B$5))</f>
        <v>-0.1380305845221533</v>
      </c>
      <c r="I9" s="1">
        <f>2*(IF(Rules!$B$9=Rules!$E$9,SUM(HSD!I10:I16)+Rules!$B$5*HSD!I17+HSD!I41+I22,SUM(HS!I10:I16)+Rules!$B$5*HS!I17+HS!I41+I22)/(9+Rules!$B$5))</f>
        <v>-0.47728565029446862</v>
      </c>
      <c r="J9" s="1">
        <f>2*(IF(Rules!$B$9=Rules!$E$9,SUM(HSD!J10:J16)+Rules!$B$5*HSD!J17+HSD!J41+J22,SUM(HS!J10:J16)+Rules!$B$5*HS!J17+HS!J41+J22)/(9+Rules!$B$5))</f>
        <v>-0.64698434387479586</v>
      </c>
      <c r="K9" s="9">
        <f>2*(IF(Rules!$B$9=Rules!$E$9,SUM(HSD!K10:K16)+Rules!$B$5*HSD!K17+HSD!K41+K22,SUM(HS!K10:K16)+Rules!$B$5*HS!K17+HS!K41+K22)/(9+Rules!$B$5))</f>
        <v>-0.71505816723170745</v>
      </c>
      <c r="N9">
        <v>8</v>
      </c>
      <c r="O9" s="31" t="str">
        <f>IF(B61=IF(Rules!$B$11=2,B49,IF(Rules!$B$11=3,B36,IF(Rules!$B$11=4,B23,B10))),"P",HSDR!O16)</f>
        <v>P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R</v>
      </c>
      <c r="X9" s="31" t="str">
        <f>IF(K61=IF(Rules!$B$11=2,K49,IF(Rules!$B$11=3,K36,IF(Rules!$B$11=4,K23,K10))),"P",HSDR!X16)</f>
        <v>R</v>
      </c>
    </row>
    <row r="10" spans="1:24" x14ac:dyDescent="0.2">
      <c r="A10" s="121">
        <v>8</v>
      </c>
      <c r="B10" s="112">
        <f>2*(IF(Rules!$B$9=Rules!$E$9,SUM(HSD!B11:B17)+Rules!$B$5*HSD!B18+HSD!B42+B23,SUM(HS!B11:B17)+Rules!$B$5*HS!B18+HS!B42+B23)/(9+Rules!$B$5))</f>
        <v>-0.48019868486214329</v>
      </c>
      <c r="C10" s="1">
        <f>2*(IF(Rules!$B$9=Rules!$E$9,SUM(HSD!C11:C17)+Rules!$B$5*HSD!C18+HSD!C42+C23,SUM(HS!C11:C17)+Rules!$B$5*HS!C18+HS!C42+C23)/(9+Rules!$B$5))</f>
        <v>-4.2245358384343665E-2</v>
      </c>
      <c r="D10" s="1">
        <f>2*(IF(Rules!$B$9=Rules!$E$9,SUM(HSD!D11:D17)+Rules!$B$5*HSD!D18+HSD!D42+D23,SUM(HS!D11:D17)+Rules!$B$5*HS!D18+HS!D42+D23)/(9+Rules!$B$5))</f>
        <v>2.8477183070484049E-2</v>
      </c>
      <c r="E10" s="1">
        <f>2*(IF(Rules!$B$9=Rules!$E$9,SUM(HSD!E11:E17)+Rules!$B$5*HSD!E18+HSD!E42+E23,SUM(HS!E11:E17)+Rules!$B$5*HS!E18+HS!E42+E23)/(9+Rules!$B$5))</f>
        <v>0.10142847770044075</v>
      </c>
      <c r="F10" s="1">
        <f>2*(IF(Rules!$B$9=Rules!$E$9,SUM(HSD!F11:F17)+Rules!$B$5*HSD!F18+HSD!F42+F23,SUM(HS!F11:F17)+Rules!$B$5*HS!F18+HS!F42+F23)/(9+Rules!$B$5))</f>
        <v>0.17683383344875153</v>
      </c>
      <c r="G10" s="1">
        <f>2*(IF(Rules!$B$9=Rules!$E$9,SUM(HSD!G11:G17)+Rules!$B$5*HSD!G18+HSD!G42+G23,SUM(HS!G11:G17)+Rules!$B$5*HS!G18+HS!G42+G23)/(9+Rules!$B$5))</f>
        <v>0.28023408243631798</v>
      </c>
      <c r="H10" s="1">
        <f>2*(IF(Rules!$B$9=Rules!$E$9,SUM(HSD!H11:H17)+Rules!$B$5*HSD!H18+HSD!H42+H23,SUM(HS!H11:H17)+Rules!$B$5*HS!H18+HS!H42+H23)/(9+Rules!$B$5))</f>
        <v>0.17876155984413827</v>
      </c>
      <c r="I10" s="1">
        <f>2*(IF(Rules!$B$9=Rules!$E$9,SUM(HSD!I11:I17)+Rules!$B$5*HSD!I18+HSD!I42+I23,SUM(HS!I11:I17)+Rules!$B$5*HS!I18+HS!I42+I23)/(9+Rules!$B$5))</f>
        <v>-0.15537421732701576</v>
      </c>
      <c r="J10" s="1">
        <f>2*(IF(Rules!$B$9=Rules!$E$9,SUM(HSD!J11:J17)+Rules!$B$5*HSD!J18+HSD!J42+J23,SUM(HS!J11:J17)+Rules!$B$5*HS!J18+HS!J42+J23)/(9+Rules!$B$5))</f>
        <v>-0.50498615672756886</v>
      </c>
      <c r="K10" s="9">
        <f>2*(IF(Rules!$B$9=Rules!$E$9,SUM(HSD!K11:K17)+Rules!$B$5*HSD!K18+HSD!K42+K23,SUM(HS!K11:K17)+Rules!$B$5*HS!K18+HS!K42+K23)/(9+Rules!$B$5))</f>
        <v>-0.58274609661942167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">
      <c r="A11" s="121">
        <v>9</v>
      </c>
      <c r="B11" s="112">
        <f>2*(IF(Rules!$B$9=Rules!$E$9,SUM(HSD!B12:B18)+Rules!$B$5*HSD!B19+HSD!B43+B24,SUM(HS!B12:B18)+Rules!$B$5*HS!B19+HS!B43+B24)/(9+Rules!$B$5))</f>
        <v>-0.18106406561604571</v>
      </c>
      <c r="C11" s="1">
        <f>2*(IF(Rules!$B$9=Rules!$E$9,SUM(HSD!C12:C18)+Rules!$B$5*HSD!C19+HSD!C43+C24,SUM(HS!C12:C18)+Rules!$B$5*HS!C19+HS!C43+C24)/(9+Rules!$B$5))</f>
        <v>0.13281621863254187</v>
      </c>
      <c r="D11" s="1">
        <f>2*(IF(Rules!$B$9=Rules!$E$9,SUM(HSD!D12:D18)+Rules!$B$5*HSD!D19+HSD!D43+D24,SUM(HS!D12:D18)+Rules!$B$5*HS!D19+HS!D43+D24)/(9+Rules!$B$5))</f>
        <v>0.19220356476145886</v>
      </c>
      <c r="E11" s="1">
        <f>2*(IF(Rules!$B$9=Rules!$E$9,SUM(HSD!E12:E18)+Rules!$B$5*HSD!E19+HSD!E43+E24,SUM(HS!E12:E18)+Rules!$B$5*HS!E19+HS!E43+E24)/(9+Rules!$B$5))</f>
        <v>0.25358080861134896</v>
      </c>
      <c r="F11" s="1">
        <f>2*(IF(Rules!$B$9=Rules!$E$9,SUM(HSD!F12:F18)+Rules!$B$5*HSD!F19+HSD!F43+F24,SUM(HS!F12:F18)+Rules!$B$5*HS!F19+HS!F43+F24)/(9+Rules!$B$5))</f>
        <v>0.31781452242969582</v>
      </c>
      <c r="G11" s="1">
        <f>2*(IF(Rules!$B$9=Rules!$E$9,SUM(HSD!G12:G18)+Rules!$B$5*HSD!G19+HSD!G43+G24,SUM(HS!G12:G18)+Rules!$B$5*HS!G19+HS!G43+G24)/(9+Rules!$B$5))</f>
        <v>0.40279464374223511</v>
      </c>
      <c r="H11" s="1">
        <f>2*(IF(Rules!$B$9=Rules!$E$9,SUM(HSD!H12:H18)+Rules!$B$5*HSD!H19+HSD!H43+H24,SUM(HS!H12:H18)+Rules!$B$5*HS!H19+HS!H43+H24)/(9+Rules!$B$5))</f>
        <v>0.35317698432053596</v>
      </c>
      <c r="I11" s="1">
        <f>2*(IF(Rules!$B$9=Rules!$E$9,SUM(HSD!I12:I18)+Rules!$B$5*HSD!I19+HSD!I43+I24,SUM(HS!I12:I18)+Rules!$B$5*HS!I19+HS!I43+I24)/(9+Rules!$B$5))</f>
        <v>0.19080029192214351</v>
      </c>
      <c r="J11" s="1">
        <f>2*(IF(Rules!$B$9=Rules!$E$9,SUM(HSD!J12:J18)+Rules!$B$5*HSD!J19+HSD!J43+J24,SUM(HS!J12:J18)+Rules!$B$5*HS!J19+HS!J43+J24)/(9+Rules!$B$5))</f>
        <v>-0.15189115147007362</v>
      </c>
      <c r="K11" s="9">
        <f>2*(IF(Rules!$B$9=Rules!$E$9,SUM(HSD!K12:K18)+Rules!$B$5*HSD!K19+HSD!K43+K24,SUM(HS!K12:K18)+Rules!$B$5*HS!K19+HS!K43+K24)/(9+Rules!$B$5))</f>
        <v>-0.38293391854315445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P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 x14ac:dyDescent="0.25">
      <c r="A12" s="122">
        <v>10</v>
      </c>
      <c r="B12" s="113">
        <f>2*(IF(Rules!$B$9=Rules!$E$9,SUM(HSD!B13:B19)+Rules!$B$5*HSD!B20+HSD!B44+B25,SUM(HS!B13:B19)+Rules!$B$5*HS!B20+HS!B44+B25)/(9+Rules!$B$5))</f>
        <v>0.25591217102008812</v>
      </c>
      <c r="C12" s="166">
        <f>2*(IF(Rules!$B$9=Rules!$E$9,SUM(HSD!C13:C19)+Rules!$B$5*HSD!C20+HSD!C44+C25,SUM(HS!C13:C19)+Rules!$B$5*HS!C20+HS!C44+C25)/(9+Rules!$B$5))</f>
        <v>0.47702511757927396</v>
      </c>
      <c r="D12" s="166">
        <f>2*(IF(Rules!$B$9=Rules!$E$9,SUM(HSD!D13:D19)+Rules!$B$5*HSD!D20+HSD!D44+D25,SUM(HS!D13:D19)+Rules!$B$5*HS!D20+HS!D44+D25)/(9+Rules!$B$5))</f>
        <v>0.52917868575056526</v>
      </c>
      <c r="E12" s="166">
        <f>2*(IF(Rules!$B$9=Rules!$E$9,SUM(HSD!E13:E19)+Rules!$B$5*HSD!E20+HSD!E44+E25,SUM(HS!E13:E19)+Rules!$B$5*HS!E20+HS!E44+E25)/(9+Rules!$B$5))</f>
        <v>0.58267776514625602</v>
      </c>
      <c r="F12" s="166">
        <f>2*(IF(Rules!$B$9=Rules!$E$9,SUM(HSD!F13:F19)+Rules!$B$5*HSD!F20+HSD!F44+F25,SUM(HS!F13:F19)+Rules!$B$5*HS!F20+HS!F44+F25)/(9+Rules!$B$5))</f>
        <v>0.63565069498224802</v>
      </c>
      <c r="G12" s="166">
        <f>2*(IF(Rules!$B$9=Rules!$E$9,SUM(HSD!G13:G19)+Rules!$B$5*HSD!G20+HSD!G44+G25,SUM(HS!G13:G19)+Rules!$B$5*HS!G20+HS!G44+G25)/(9+Rules!$B$5))</f>
        <v>0.70770536905396042</v>
      </c>
      <c r="H12" s="166">
        <f>2*(IF(Rules!$B$9=Rules!$E$9,SUM(HSD!H13:H19)+Rules!$B$5*HSD!H20+HSD!H44+H25,SUM(HS!H13:H19)+Rules!$B$5*HS!H20+HS!H44+H25)/(9+Rules!$B$5))</f>
        <v>0.6454573388630771</v>
      </c>
      <c r="I12" s="166">
        <f>2*(IF(Rules!$B$9=Rules!$E$9,SUM(HSD!I13:I19)+Rules!$B$5*HSD!I20+HSD!I44+I25,SUM(HS!I13:I19)+Rules!$B$5*HS!I20+HS!I44+I25)/(9+Rules!$B$5))</f>
        <v>0.51682590743860801</v>
      </c>
      <c r="J12" s="166">
        <f>2*(IF(Rules!$B$9=Rules!$E$9,SUM(HSD!J13:J19)+Rules!$B$5*HSD!J20+HSD!J44+J25,SUM(HS!J13:J19)+Rules!$B$5*HS!J20+HS!J44+J25)/(9+Rules!$B$5))</f>
        <v>0.33687476710602637</v>
      </c>
      <c r="K12" s="10">
        <f>2*(IF(Rules!$B$9=Rules!$E$9,SUM(HSD!K13:K19)+Rules!$B$5*HSD!K20+HSD!K44+K25,SUM(HS!K13:K19)+Rules!$B$5*HS!K20+HS!K44+K25)/(9+Rules!$B$5))</f>
        <v>0.12881490474995208</v>
      </c>
    </row>
    <row r="13" spans="1:24" ht="17" thickBot="1" x14ac:dyDescent="0.25"/>
    <row r="14" spans="1:24" ht="17" thickBot="1" x14ac:dyDescent="0.25">
      <c r="A14" s="320" t="s">
        <v>90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8"/>
    </row>
    <row r="15" spans="1:24" ht="17" thickBot="1" x14ac:dyDescent="0.25">
      <c r="A15" s="135" t="s">
        <v>7</v>
      </c>
      <c r="B15" s="177">
        <v>1</v>
      </c>
      <c r="C15" s="178">
        <v>2</v>
      </c>
      <c r="D15" s="178">
        <v>3</v>
      </c>
      <c r="E15" s="178">
        <v>4</v>
      </c>
      <c r="F15" s="178">
        <v>5</v>
      </c>
      <c r="G15" s="178">
        <v>6</v>
      </c>
      <c r="H15" s="178">
        <v>7</v>
      </c>
      <c r="I15" s="178">
        <v>8</v>
      </c>
      <c r="J15" s="178">
        <v>9</v>
      </c>
      <c r="K15" s="139">
        <v>10</v>
      </c>
    </row>
    <row r="16" spans="1:24" x14ac:dyDescent="0.2">
      <c r="A16" s="126">
        <v>1</v>
      </c>
      <c r="B16" s="164">
        <f>2*(IF(Rules!$B$12=Rules!$F$12,SUM(Stand!B36:B43)+Rules!$B$5*Stand!B44+B29,SUM(HSD!B36:B43)+Rules!$B$5*HSD!B44+B29)/(9+Rules!$B$5))</f>
        <v>0.24681431015742963</v>
      </c>
      <c r="C16" s="165">
        <f>2*(IF(Rules!$B$12=Rules!$F$12,SUM(Stand!C36:C43)+Rules!$B$5*Stand!C44+C29,SUM(HSD!C36:C43)+Rules!$B$5*HSD!C44+C29)/(9+Rules!$B$5))</f>
        <v>0.60616009207593269</v>
      </c>
      <c r="D16" s="165">
        <f>2*(IF(Rules!$B$12=Rules!$F$12,SUM(Stand!D36:D43)+Rules!$B$5*Stand!D44+D29,SUM(HSD!D36:D43)+Rules!$B$5*HSD!D44+D29)/(9+Rules!$B$5))</f>
        <v>0.65448971744610962</v>
      </c>
      <c r="E16" s="165">
        <f>2*(IF(Rules!$B$12=Rules!$F$12,SUM(Stand!E36:E43)+Rules!$B$5*Stand!E44+E29,SUM(HSD!E36:E43)+Rules!$B$5*HSD!E44+E29)/(9+Rules!$B$5))</f>
        <v>0.70398794558002764</v>
      </c>
      <c r="F16" s="165">
        <f>2*(IF(Rules!$B$12=Rules!$F$12,SUM(Stand!F36:F43)+Rules!$B$5*Stand!F44+F29,SUM(HSD!F36:F43)+Rules!$B$5*HSD!F44+F29)/(9+Rules!$B$5))</f>
        <v>0.75349635733112907</v>
      </c>
      <c r="G16" s="165">
        <f>2*(IF(Rules!$B$12=Rules!$F$12,SUM(Stand!G36:G43)+Rules!$B$5*Stand!G44+G29,SUM(HSD!G36:G43)+Rules!$B$5*HSD!G44+G29)/(9+Rules!$B$5))</f>
        <v>0.81313378320418017</v>
      </c>
      <c r="H16" s="165">
        <f>2*(IF(Rules!$B$12=Rules!$F$12,SUM(Stand!H36:H43)+Rules!$B$5*Stand!H44+H29,SUM(HSD!H36:H43)+Rules!$B$5*HSD!H44+H29)/(9+Rules!$B$5))</f>
        <v>0.62944471196628327</v>
      </c>
      <c r="I16" s="165">
        <f>2*(IF(Rules!$B$12=Rules!$F$12,SUM(Stand!I36:I43)+Rules!$B$5*Stand!I44+I29,SUM(HSD!I36:I43)+Rules!$B$5*HSD!I44+I29)/(9+Rules!$B$5))</f>
        <v>0.50357012454509587</v>
      </c>
      <c r="J16" s="165">
        <f>2*(IF(Rules!$B$12=Rules!$F$12,SUM(Stand!J36:J43)+Rules!$B$5*Stand!J44+J29,SUM(HSD!J36:J43)+Rules!$B$5*HSD!J44+J29)/(9+Rules!$B$5))</f>
        <v>0.36463545349864968</v>
      </c>
      <c r="K16" s="58">
        <f>2*(IF(Rules!$B$12=Rules!$F$12,SUM(Stand!K36:K43)+Rules!$B$5*Stand!K44+K29,SUM(HSD!K36:K43)+Rules!$B$5*HSD!K44+K29)/(9+Rules!$B$5))</f>
        <v>0.30752051345957193</v>
      </c>
    </row>
    <row r="17" spans="1:11" x14ac:dyDescent="0.2">
      <c r="A17" s="121">
        <v>2</v>
      </c>
      <c r="B17" s="112">
        <f>2*(IF(Rules!$B$9=Rules!$E$9,SUM(HSD!B5:B11)+Rules!$B$5*HSD!B12+HSD!B36+B30,SUM(HS!B5:B11)+Rules!$B$5*HS!B12+HS!B36+B30)/(9+Rules!$B$5))</f>
        <v>-0.43397902994758852</v>
      </c>
      <c r="C17" s="1">
        <f>2*(IF(Rules!$B$9=Rules!$E$9,SUM(HSD!C5:C11)+Rules!$B$5*HSD!C12+HSD!C36+C30,SUM(HS!C5:C11)+Rules!$B$5*HS!C12+HS!C36+C30)/(9+Rules!$B$5))</f>
        <v>-8.4267225502711041E-2</v>
      </c>
      <c r="D17" s="1">
        <f>2*(IF(Rules!$B$9=Rules!$E$9,SUM(HSD!D5:D11)+Rules!$B$5*HSD!D12+HSD!D36+D30,SUM(HS!D5:D11)+Rules!$B$5*HS!D12+HS!D36+D30)/(9+Rules!$B$5))</f>
        <v>-1.5498287197501173E-2</v>
      </c>
      <c r="E17" s="1">
        <f>2*(IF(Rules!$B$9=Rules!$E$9,SUM(HSD!E5:E11)+Rules!$B$5*HSD!E12+HSD!E36+E30,SUM(HS!E5:E11)+Rules!$B$5*HS!E12+HS!E36+E30)/(9+Rules!$B$5))</f>
        <v>5.9333738978653974E-2</v>
      </c>
      <c r="F17" s="1">
        <f>2*(IF(Rules!$B$9=Rules!$E$9,SUM(HSD!F5:F11)+Rules!$B$5*HSD!F12+HSD!F36+F30,SUM(HS!F5:F11)+Rules!$B$5*HS!F12+HS!F36+F30)/(9+Rules!$B$5))</f>
        <v>0.15203616947891799</v>
      </c>
      <c r="G17" s="1">
        <f>2*(IF(Rules!$B$9=Rules!$E$9,SUM(HSD!G5:G11)+Rules!$B$5*HSD!G12+HSD!G36+G30,SUM(HS!G5:G11)+Rules!$B$5*HS!G12+HS!G36+G30)/(9+Rules!$B$5))</f>
        <v>0.22737886696191317</v>
      </c>
      <c r="H17" s="1">
        <f>2*(IF(Rules!$B$9=Rules!$E$9,SUM(HSD!H5:H11)+Rules!$B$5*HSD!H12+HSD!H36+H30,SUM(HS!H5:H11)+Rules!$B$5*HS!H12+HS!H36+H30)/(9+Rules!$B$5))</f>
        <v>6.958050045595748E-3</v>
      </c>
      <c r="I17" s="1">
        <f>2*(IF(Rules!$B$9=Rules!$E$9,SUM(HSD!I5:I11)+Rules!$B$5*HSD!I12+HSD!I36+I30,SUM(HS!I5:I11)+Rules!$B$5*HS!I12+HS!I36+I30)/(9+Rules!$B$5))</f>
        <v>-0.17673202696357632</v>
      </c>
      <c r="J17" s="1">
        <f>2*(IF(Rules!$B$9=Rules!$E$9,SUM(HSD!J5:J11)+Rules!$B$5*HSD!J12+HSD!J36+J30,SUM(HS!J5:J11)+Rules!$B$5*HS!J12+HS!J36+J30)/(9+Rules!$B$5))</f>
        <v>-0.38721380320870769</v>
      </c>
      <c r="K17" s="9">
        <f>2*(IF(Rules!$B$9=Rules!$E$9,SUM(HSD!K5:K11)+Rules!$B$5*HSD!K12+HSD!K36+K30,SUM(HS!K5:K11)+Rules!$B$5*HS!K12+HS!K36+K30)/(9+Rules!$B$5))</f>
        <v>-0.50766884444357896</v>
      </c>
    </row>
    <row r="18" spans="1:11" x14ac:dyDescent="0.2">
      <c r="A18" s="121">
        <v>3</v>
      </c>
      <c r="B18" s="112">
        <f>2*(IF(Rules!$B$9=Rules!$E$9,SUM(HSD!B6:B12)+Rules!$B$5*HSD!B13+HSD!B37+B31,SUM(HS!B6:B12)+Rules!$B$5*HS!B13+HS!B37+B31)/(9+Rules!$B$5))</f>
        <v>-0.48734842751982665</v>
      </c>
      <c r="C18" s="1">
        <f>2*(IF(Rules!$B$9=Rules!$E$9,SUM(HSD!C6:C12)+Rules!$B$5*HSD!C13+HSD!C37+C31,SUM(HS!C6:C12)+Rules!$B$5*HS!C13+HS!C37+C31)/(9+Rules!$B$5))</f>
        <v>-0.13992944417761496</v>
      </c>
      <c r="D18" s="1">
        <f>2*(IF(Rules!$B$9=Rules!$E$9,SUM(HSD!D6:D12)+Rules!$B$5*HSD!D13+HSD!D37+D31,SUM(HS!D6:D12)+Rules!$B$5*HS!D13+HS!D37+D31)/(9+Rules!$B$5))</f>
        <v>-5.8284696427541714E-2</v>
      </c>
      <c r="E18" s="1">
        <f>2*(IF(Rules!$B$9=Rules!$E$9,SUM(HSD!E6:E12)+Rules!$B$5*HSD!E13+HSD!E37+E31,SUM(HS!E6:E12)+Rules!$B$5*HS!E13+HS!E37+E31)/(9+Rules!$B$5))</f>
        <v>2.8134517976885209E-2</v>
      </c>
      <c r="F18" s="1">
        <f>2*(IF(Rules!$B$9=Rules!$E$9,SUM(HSD!F6:F12)+Rules!$B$5*HSD!F13+HSD!F37+F31,SUM(HS!F6:F12)+Rules!$B$5*HS!F13+HS!F37+F31)/(9+Rules!$B$5))</f>
        <v>0.12470784634060185</v>
      </c>
      <c r="G18" s="1">
        <f>2*(IF(Rules!$B$9=Rules!$E$9,SUM(HSD!G6:G12)+Rules!$B$5*HSD!G13+HSD!G37+G31,SUM(HS!G6:G12)+Rules!$B$5*HS!G13+HS!G37+G31)/(9+Rules!$B$5))</f>
        <v>0.19970541230483627</v>
      </c>
      <c r="H18" s="1">
        <f>2*(IF(Rules!$B$9=Rules!$E$9,SUM(HSD!H6:H12)+Rules!$B$5*HSD!H13+HSD!H37+H31,SUM(HS!H6:H12)+Rules!$B$5*HS!H13+HS!H37+H31)/(9+Rules!$B$5))</f>
        <v>-5.8585254727766593E-2</v>
      </c>
      <c r="I18" s="1">
        <f>2*(IF(Rules!$B$9=Rules!$E$9,SUM(HSD!I6:I12)+Rules!$B$5*HSD!I13+HSD!I37+I31,SUM(HS!I6:I12)+Rules!$B$5*HS!I13+HS!I37+I31)/(9+Rules!$B$5))</f>
        <v>-0.23704993410552874</v>
      </c>
      <c r="J18" s="1">
        <f>2*(IF(Rules!$B$9=Rules!$E$9,SUM(HSD!J6:J12)+Rules!$B$5*HSD!J13+HSD!J37+J31,SUM(HS!J6:J12)+Rules!$B$5*HS!J13+HS!J37+J31)/(9+Rules!$B$5))</f>
        <v>-0.44155265953053213</v>
      </c>
      <c r="K18" s="9">
        <f>2*(IF(Rules!$B$9=Rules!$E$9,SUM(HSD!K6:K12)+Rules!$B$5*HSD!K13+HSD!K37+K31,SUM(HS!K6:K12)+Rules!$B$5*HS!K13+HS!K37+K31)/(9+Rules!$B$5))</f>
        <v>-0.55831617240970499</v>
      </c>
    </row>
    <row r="19" spans="1:11" x14ac:dyDescent="0.2">
      <c r="A19" s="121">
        <v>4</v>
      </c>
      <c r="B19" s="112">
        <f>2*(IF(Rules!$B$9=Rules!$E$9,SUM(HSD!B7:B13)+Rules!$B$5*HSD!B14+HSD!B38+B32,SUM(HS!B7:B13)+Rules!$B$5*HS!B14+HS!B38+B32)/(9+Rules!$B$5))</f>
        <v>-0.54201328309754238</v>
      </c>
      <c r="C19" s="1">
        <f>2*(IF(Rules!$B$9=Rules!$E$9,SUM(HSD!C7:C13)+Rules!$B$5*HSD!C14+HSD!C38+C32,SUM(HS!C7:C13)+Rules!$B$5*HS!C14+HS!C38+C32)/(9+Rules!$B$5))</f>
        <v>-0.17159359287641518</v>
      </c>
      <c r="D19" s="1">
        <f>2*(IF(Rules!$B$9=Rules!$E$9,SUM(HSD!D7:D13)+Rules!$B$5*HSD!D14+HSD!D38+D32,SUM(HS!D7:D13)+Rules!$B$5*HS!D14+HS!D38+D32)/(9+Rules!$B$5))</f>
        <v>-8.8510033551112699E-2</v>
      </c>
      <c r="E19" s="1">
        <f>2*(IF(Rules!$B$9=Rules!$E$9,SUM(HSD!E7:E13)+Rules!$B$5*HSD!E14+HSD!E38+E32,SUM(HS!E7:E13)+Rules!$B$5*HS!E14+HS!E38+E32)/(9+Rules!$B$5))</f>
        <v>-7.0044751783560999E-4</v>
      </c>
      <c r="F19" s="1">
        <f>2*(IF(Rules!$B$9=Rules!$E$9,SUM(HSD!F7:F13)+Rules!$B$5*HSD!F14+HSD!F38+F32,SUM(HS!F7:F13)+Rules!$B$5*HS!F14+HS!F38+F32)/(9+Rules!$B$5))</f>
        <v>0.10070528937626665</v>
      </c>
      <c r="G19" s="1">
        <f>2*(IF(Rules!$B$9=Rules!$E$9,SUM(HSD!G7:G13)+Rules!$B$5*HSD!G14+HSD!G38+G32,SUM(HS!G7:G13)+Rules!$B$5*HS!G14+HS!G38+G32)/(9+Rules!$B$5))</f>
        <v>0.17417494269127992</v>
      </c>
      <c r="H19" s="1">
        <f>2*(IF(Rules!$B$9=Rules!$E$9,SUM(HSD!H7:H13)+Rules!$B$5*HSD!H14+HSD!H38+H32,SUM(HS!H7:H13)+Rules!$B$5*HS!H14+HS!H38+H32)/(9+Rules!$B$5))</f>
        <v>-0.1254515495303114</v>
      </c>
      <c r="I19" s="1">
        <f>2*(IF(Rules!$B$9=Rules!$E$9,SUM(HSD!I7:I13)+Rules!$B$5*HSD!I14+HSD!I38+I32,SUM(HS!I7:I13)+Rules!$B$5*HS!I14+HS!I38+I32)/(9+Rules!$B$5))</f>
        <v>-0.29874027101353856</v>
      </c>
      <c r="J19" s="1">
        <f>2*(IF(Rules!$B$9=Rules!$E$9,SUM(HSD!J7:J13)+Rules!$B$5*HSD!J14+HSD!J38+J32,SUM(HS!J7:J13)+Rules!$B$5*HS!J14+HS!J38+J32)/(9+Rules!$B$5))</f>
        <v>-0.49719688448925381</v>
      </c>
      <c r="K19" s="9">
        <f>2*(IF(Rules!$B$9=Rules!$E$9,SUM(HSD!K7:K13)+Rules!$B$5*HSD!K14+HSD!K38+K32,SUM(HS!K7:K13)+Rules!$B$5*HS!K14+HS!K38+K32)/(9+Rules!$B$5))</f>
        <v>-0.6102073473534938</v>
      </c>
    </row>
    <row r="20" spans="1:11" x14ac:dyDescent="0.2">
      <c r="A20" s="121">
        <v>5</v>
      </c>
      <c r="B20" s="112">
        <f>2*(IF(Rules!$B$9=Rules!$E$9,SUM(HSD!B8:B14)+Rules!$B$5*HSD!B15+HSD!B39+B33,SUM(HS!B8:B14)+Rules!$B$5*HS!B15+HS!B39+B33)/(9+Rules!$B$5))</f>
        <v>-0.60100911429393566</v>
      </c>
      <c r="C20" s="1">
        <f>2*(IF(Rules!$B$9=Rules!$E$9,SUM(HSD!C8:C14)+Rules!$B$5*HSD!C15+HSD!C39+C33,SUM(HS!C8:C14)+Rules!$B$5*HS!C15+HS!C39+C33)/(9+Rules!$B$5))</f>
        <v>-0.20852591232518977</v>
      </c>
      <c r="D20" s="1">
        <f>2*(IF(Rules!$B$9=Rules!$E$9,SUM(HSD!D8:D14)+Rules!$B$5*HSD!D15+HSD!D39+D33,SUM(HS!D8:D14)+Rules!$B$5*HS!D15+HS!D39+D33)/(9+Rules!$B$5))</f>
        <v>-0.12386278054459822</v>
      </c>
      <c r="E20" s="1">
        <f>2*(IF(Rules!$B$9=Rules!$E$9,SUM(HSD!E8:E14)+Rules!$B$5*HSD!E15+HSD!E39+E33,SUM(HS!E8:E14)+Rules!$B$5*HS!E15+HS!E39+E33)/(9+Rules!$B$5))</f>
        <v>-3.1188889093379798E-2</v>
      </c>
      <c r="F20" s="1">
        <f>2*(IF(Rules!$B$9=Rules!$E$9,SUM(HSD!F8:F14)+Rules!$B$5*HSD!F15+HSD!F39+F33,SUM(HS!F8:F14)+Rules!$B$5*HS!F15+HS!F39+F33)/(9+Rules!$B$5))</f>
        <v>7.1835229989042543E-2</v>
      </c>
      <c r="G20" s="1">
        <f>2*(IF(Rules!$B$9=Rules!$E$9,SUM(HSD!G8:G14)+Rules!$B$5*HSD!G15+HSD!G39+G33,SUM(HS!G8:G14)+Rules!$B$5*HS!G15+HS!G39+G33)/(9+Rules!$B$5))</f>
        <v>0.14119795355422551</v>
      </c>
      <c r="H20" s="1">
        <f>2*(IF(Rules!$B$9=Rules!$E$9,SUM(HSD!H8:H14)+Rules!$B$5*HSD!H15+HSD!H39+H33,SUM(HS!H8:H14)+Rules!$B$5*HS!H15+HS!H39+H33)/(9+Rules!$B$5))</f>
        <v>-0.21360957957948717</v>
      </c>
      <c r="I20" s="1">
        <f>2*(IF(Rules!$B$9=Rules!$E$9,SUM(HSD!I8:I14)+Rules!$B$5*HSD!I15+HSD!I39+I33,SUM(HS!I8:I14)+Rules!$B$5*HS!I15+HS!I39+I33)/(9+Rules!$B$5))</f>
        <v>-0.36764710872122569</v>
      </c>
      <c r="J20" s="1">
        <f>2*(IF(Rules!$B$9=Rules!$E$9,SUM(HSD!J8:J14)+Rules!$B$5*HSD!J15+HSD!J39+J33,SUM(HS!J8:J14)+Rules!$B$5*HS!J15+HS!J39+J33)/(9+Rules!$B$5))</f>
        <v>-0.55959871718010423</v>
      </c>
      <c r="K20" s="9">
        <f>2*(IF(Rules!$B$9=Rules!$E$9,SUM(HSD!K8:K14)+Rules!$B$5*HSD!K15+HSD!K39+K33,SUM(HS!K8:K14)+Rules!$B$5*HS!K15+HS!K39+K33)/(9+Rules!$B$5))</f>
        <v>-0.67054997198877109</v>
      </c>
    </row>
    <row r="21" spans="1:11" x14ac:dyDescent="0.2">
      <c r="A21" s="121">
        <v>6</v>
      </c>
      <c r="B21" s="112">
        <f>2*(IF(Rules!$B$9=Rules!$E$9,SUM(HSD!B9:B15)+Rules!$B$5*HSD!B16+HSD!B40+B34,SUM(HS!B9:B15)+Rules!$B$5*HS!B16+HS!B40+B34)/(9+Rules!$B$5))</f>
        <v>-0.68129878586451731</v>
      </c>
      <c r="C21" s="1">
        <f>2*(IF(Rules!$B$9=Rules!$E$9,SUM(HSD!C9:C15)+Rules!$B$5*HSD!C16+HSD!C40+C34,SUM(HS!C9:C15)+Rules!$B$5*HS!C16+HS!C40+C34)/(9+Rules!$B$5))</f>
        <v>-0.2535785173751941</v>
      </c>
      <c r="D21" s="1">
        <f>2*(IF(Rules!$B$9=Rules!$E$9,SUM(HSD!D9:D15)+Rules!$B$5*HSD!D16+HSD!D40+D34,SUM(HS!D9:D15)+Rules!$B$5*HS!D16+HS!D40+D34)/(9+Rules!$B$5))</f>
        <v>-0.16236190502927889</v>
      </c>
      <c r="E21" s="1">
        <f>2*(IF(Rules!$B$9=Rules!$E$9,SUM(HSD!E9:E15)+Rules!$B$5*HSD!E16+HSD!E40+E34,SUM(HS!E9:E15)+Rules!$B$5*HS!E16+HS!E40+E34)/(9+Rules!$B$5))</f>
        <v>-6.5242110257549266E-2</v>
      </c>
      <c r="F21" s="1">
        <f>2*(IF(Rules!$B$9=Rules!$E$9,SUM(HSD!F9:F15)+Rules!$B$5*HSD!F16+HSD!F40+F34,SUM(HS!F9:F15)+Rules!$B$5*HS!F16+HS!F40+F34)/(9+Rules!$B$5))</f>
        <v>3.9226356320867399E-2</v>
      </c>
      <c r="G21" s="1">
        <f>2*(IF(Rules!$B$9=Rules!$E$9,SUM(HSD!G9:G15)+Rules!$B$5*HSD!G16+HSD!G40+G34,SUM(HS!G9:G15)+Rules!$B$5*HS!G16+HS!G40+G34)/(9+Rules!$B$5))</f>
        <v>0.10667340682942227</v>
      </c>
      <c r="H21" s="1">
        <f>2*(IF(Rules!$B$9=Rules!$E$9,SUM(HSD!H9:H15)+Rules!$B$5*HSD!H16+HSD!H40+H34,SUM(HS!H9:H15)+Rules!$B$5*HS!H16+HS!H40+H34)/(9+Rules!$B$5))</f>
        <v>-0.31692077945309899</v>
      </c>
      <c r="I21" s="1">
        <f>2*(IF(Rules!$B$9=Rules!$E$9,SUM(HSD!I9:I15)+Rules!$B$5*HSD!I16+HSD!I40+I34,SUM(HS!I9:I15)+Rules!$B$5*HS!I16+HS!I40+I34)/(9+Rules!$B$5))</f>
        <v>-0.46304550282877255</v>
      </c>
      <c r="J21" s="1">
        <f>2*(IF(Rules!$B$9=Rules!$E$9,SUM(HSD!J9:J15)+Rules!$B$5*HSD!J16+HSD!J40+J34,SUM(HS!J9:J15)+Rules!$B$5*HS!J16+HS!J40+J34)/(9+Rules!$B$5))</f>
        <v>-0.63423528935103346</v>
      </c>
      <c r="K21" s="9">
        <f>2*(IF(Rules!$B$9=Rules!$E$9,SUM(HSD!K9:K15)+Rules!$B$5*HSD!K16+HSD!K40+K34,SUM(HS!K9:K15)+Rules!$B$5*HS!K16+HS!K40+K34)/(9+Rules!$B$5))</f>
        <v>-0.74023538344852136</v>
      </c>
    </row>
    <row r="22" spans="1:11" x14ac:dyDescent="0.2">
      <c r="A22" s="121">
        <v>7</v>
      </c>
      <c r="B22" s="112">
        <f>2*(IF(Rules!$B$9=Rules!$E$9,SUM(HSD!B10:B16)+Rules!$B$5*HSD!B17+HSD!B41+B35,SUM(HS!B10:B16)+Rules!$B$5*HS!B17+HS!B41+B35)/(9+Rules!$B$5))</f>
        <v>-0.71856860040621029</v>
      </c>
      <c r="C22" s="1">
        <f>2*(IF(Rules!$B$9=Rules!$E$9,SUM(HSD!C10:C16)+Rules!$B$5*HSD!C17+HSD!C41+C35,SUM(HS!C10:C16)+Rules!$B$5*HS!C17+HS!C41+C35)/(9+Rules!$B$5))</f>
        <v>-0.1963016079632402</v>
      </c>
      <c r="D22" s="1">
        <f>2*(IF(Rules!$B$9=Rules!$E$9,SUM(HSD!D10:D16)+Rules!$B$5*HSD!D17+HSD!D41+D35,SUM(HS!D10:D16)+Rules!$B$5*HS!D17+HS!D41+D35)/(9+Rules!$B$5))</f>
        <v>-0.10948552726048816</v>
      </c>
      <c r="E22" s="1">
        <f>2*(IF(Rules!$B$9=Rules!$E$9,SUM(HSD!E10:E16)+Rules!$B$5*HSD!E17+HSD!E41+E35,SUM(HS!E10:E16)+Rules!$B$5*HS!E17+HS!E41+E35)/(9+Rules!$B$5))</f>
        <v>-1.9921218921965758E-2</v>
      </c>
      <c r="F22" s="1">
        <f>2*(IF(Rules!$B$9=Rules!$E$9,SUM(HSD!F10:F16)+Rules!$B$5*HSD!F17+HSD!F41+F35,SUM(HS!F10:F16)+Rules!$B$5*HS!F17+HS!F41+F35)/(9+Rules!$B$5))</f>
        <v>7.4563567868088848E-2</v>
      </c>
      <c r="G22" s="1">
        <f>2*(IF(Rules!$B$9=Rules!$E$9,SUM(HSD!G10:G16)+Rules!$B$5*HSD!G17+HSD!G41+G35,SUM(HS!G10:G16)+Rules!$B$5*HS!G17+HS!G41+G35)/(9+Rules!$B$5))</f>
        <v>0.16472730313989489</v>
      </c>
      <c r="H22" s="1">
        <f>2*(IF(Rules!$B$9=Rules!$E$9,SUM(HSD!H10:H16)+Rules!$B$5*HSD!H17+HSD!H41+H35,SUM(HS!H10:H16)+Rules!$B$5*HS!H17+HS!H41+H35)/(9+Rules!$B$5))</f>
        <v>-0.13707521359511174</v>
      </c>
      <c r="I22" s="1">
        <f>2*(IF(Rules!$B$9=Rules!$E$9,SUM(HSD!I10:I16)+Rules!$B$5*HSD!I17+HSD!I41+I35,SUM(HS!I10:I16)+Rules!$B$5*HS!I17+HS!I41+I35)/(9+Rules!$B$5))</f>
        <v>-0.4755109701627388</v>
      </c>
      <c r="J22" s="1">
        <f>2*(IF(Rules!$B$9=Rules!$E$9,SUM(HSD!J10:J16)+Rules!$B$5*HSD!J17+HSD!J41+J35,SUM(HS!J10:J16)+Rules!$B$5*HS!J17+HS!J41+J35)/(9+Rules!$B$5))</f>
        <v>-0.64515064432824587</v>
      </c>
      <c r="K22" s="9">
        <f>2*(IF(Rules!$B$9=Rules!$E$9,SUM(HSD!K10:K16)+Rules!$B$5*HSD!K17+HSD!K41+K35,SUM(HS!K10:K16)+Rules!$B$5*HS!K17+HS!K41+K35)/(9+Rules!$B$5))</f>
        <v>-0.71332528034968157</v>
      </c>
    </row>
    <row r="23" spans="1:11" x14ac:dyDescent="0.2">
      <c r="A23" s="121">
        <v>8</v>
      </c>
      <c r="B23" s="112">
        <f>2*(IF(Rules!$B$9=Rules!$E$9,SUM(HSD!B11:B17)+Rules!$B$5*HSD!B18+HSD!B42+B36,SUM(HS!B11:B17)+Rules!$B$5*HS!B18+HS!B42+B36)/(9+Rules!$B$5))</f>
        <v>-0.47846720619452893</v>
      </c>
      <c r="C23" s="1">
        <f>2*(IF(Rules!$B$9=Rules!$E$9,SUM(HSD!C11:C17)+Rules!$B$5*HSD!C18+HSD!C42+C36,SUM(HS!C11:C17)+Rules!$B$5*HS!C18+HS!C42+C36)/(9+Rules!$B$5))</f>
        <v>-4.10085652565544E-2</v>
      </c>
      <c r="D23" s="1">
        <f>2*(IF(Rules!$B$9=Rules!$E$9,SUM(HSD!D11:D17)+Rules!$B$5*HSD!D18+HSD!D42+D36,SUM(HS!D11:D17)+Rules!$B$5*HS!D18+HS!D42+D36)/(9+Rules!$B$5))</f>
        <v>2.9651267038439212E-2</v>
      </c>
      <c r="E23" s="1">
        <f>2*(IF(Rules!$B$9=Rules!$E$9,SUM(HSD!E11:E17)+Rules!$B$5*HSD!E18+HSD!E42+E36,SUM(HS!E11:E17)+Rules!$B$5*HS!E18+HS!E42+E36)/(9+Rules!$B$5))</f>
        <v>0.10253679913733912</v>
      </c>
      <c r="F23" s="1">
        <f>2*(IF(Rules!$B$9=Rules!$E$9,SUM(HSD!F11:F17)+Rules!$B$5*HSD!F18+HSD!F42+F36,SUM(HS!F11:F17)+Rules!$B$5*HS!F18+HS!F42+F36)/(9+Rules!$B$5))</f>
        <v>0.17786869518456505</v>
      </c>
      <c r="G23" s="1">
        <f>2*(IF(Rules!$B$9=Rules!$E$9,SUM(HSD!G11:G17)+Rules!$B$5*HSD!G18+HSD!G42+G36,SUM(HS!G11:G17)+Rules!$B$5*HS!G18+HS!G42+G36)/(9+Rules!$B$5))</f>
        <v>0.28114462143026464</v>
      </c>
      <c r="H23" s="1">
        <f>2*(IF(Rules!$B$9=Rules!$E$9,SUM(HSD!H11:H17)+Rules!$B$5*HSD!H18+HSD!H42+H36,SUM(HS!H11:H17)+Rules!$B$5*HS!H18+HS!H42+H36)/(9+Rules!$B$5))</f>
        <v>0.17942021385705018</v>
      </c>
      <c r="I23" s="1">
        <f>2*(IF(Rules!$B$9=Rules!$E$9,SUM(HSD!I11:I17)+Rules!$B$5*HSD!I18+HSD!I42+I36,SUM(HS!I11:I17)+Rules!$B$5*HS!I18+HS!I42+I36)/(9+Rules!$B$5))</f>
        <v>-0.15401156627741791</v>
      </c>
      <c r="J23" s="1">
        <f>2*(IF(Rules!$B$9=Rules!$E$9,SUM(HSD!J11:J17)+Rules!$B$5*HSD!J18+HSD!J42+J36,SUM(HS!J11:J17)+Rules!$B$5*HS!J18+HS!J42+J36)/(9+Rules!$B$5))</f>
        <v>-0.50298441638041402</v>
      </c>
      <c r="K23" s="9">
        <f>2*(IF(Rules!$B$9=Rules!$E$9,SUM(HSD!K11:K17)+Rules!$B$5*HSD!K18+HSD!K42+K36,SUM(HS!K11:K17)+Rules!$B$5*HS!K18+HS!K42+K36)/(9+Rules!$B$5))</f>
        <v>-0.58087155443935135</v>
      </c>
    </row>
    <row r="24" spans="1:11" x14ac:dyDescent="0.2">
      <c r="A24" s="121">
        <v>9</v>
      </c>
      <c r="B24" s="112">
        <f>2*(IF(Rules!$B$9=Rules!$E$9,SUM(HSD!B12:B18)+Rules!$B$5*HSD!B19+HSD!B43+B37,SUM(HS!B12:B18)+Rules!$B$5*HS!B19+HS!B43+B37)/(9+Rules!$B$5))</f>
        <v>-0.18006502022790671</v>
      </c>
      <c r="C24" s="1">
        <f>2*(IF(Rules!$B$9=Rules!$E$9,SUM(HSD!C12:C18)+Rules!$B$5*HSD!C19+HSD!C43+C37,SUM(HS!C12:C18)+Rules!$B$5*HS!C19+HS!C43+C37)/(9+Rules!$B$5))</f>
        <v>0.13385768207672508</v>
      </c>
      <c r="D24" s="1">
        <f>2*(IF(Rules!$B$9=Rules!$E$9,SUM(HSD!D12:D18)+Rules!$B$5*HSD!D19+HSD!D43+D37,SUM(HS!D12:D18)+Rules!$B$5*HS!D19+HS!D43+D37)/(9+Rules!$B$5))</f>
        <v>0.19320731563116447</v>
      </c>
      <c r="E24" s="1">
        <f>2*(IF(Rules!$B$9=Rules!$E$9,SUM(HSD!E12:E18)+Rules!$B$5*HSD!E19+HSD!E43+E37,SUM(HS!E12:E18)+Rules!$B$5*HS!E19+HS!E43+E37)/(9+Rules!$B$5))</f>
        <v>0.25454407563811315</v>
      </c>
      <c r="F24" s="1">
        <f>2*(IF(Rules!$B$9=Rules!$E$9,SUM(HSD!F12:F18)+Rules!$B$5*HSD!F19+HSD!F43+F37,SUM(HS!F12:F18)+Rules!$B$5*HS!F19+HS!F43+F37)/(9+Rules!$B$5))</f>
        <v>0.31872977328281132</v>
      </c>
      <c r="G24" s="1">
        <f>2*(IF(Rules!$B$9=Rules!$E$9,SUM(HSD!G12:G18)+Rules!$B$5*HSD!G19+HSD!G43+G37,SUM(HS!G12:G18)+Rules!$B$5*HS!G19+HS!G43+G37)/(9+Rules!$B$5))</f>
        <v>0.40361032143368897</v>
      </c>
      <c r="H24" s="1">
        <f>2*(IF(Rules!$B$9=Rules!$E$9,SUM(HSD!H12:H18)+Rules!$B$5*HSD!H19+HSD!H43+H37,SUM(HS!H12:H18)+Rules!$B$5*HS!H19+HS!H43+H37)/(9+Rules!$B$5))</f>
        <v>0.3535152100301121</v>
      </c>
      <c r="I24" s="1">
        <f>2*(IF(Rules!$B$9=Rules!$E$9,SUM(HSD!I12:I18)+Rules!$B$5*HSD!I19+HSD!I43+I37,SUM(HS!I12:I18)+Rules!$B$5*HS!I19+HS!I43+I37)/(9+Rules!$B$5))</f>
        <v>0.19129321615782191</v>
      </c>
      <c r="J24" s="1">
        <f>2*(IF(Rules!$B$9=Rules!$E$9,SUM(HSD!J12:J18)+Rules!$B$5*HSD!J19+HSD!J43+J37,SUM(HS!J12:J18)+Rules!$B$5*HS!J19+HS!J43+J37)/(9+Rules!$B$5))</f>
        <v>-0.15072067108588086</v>
      </c>
      <c r="K24" s="9">
        <f>2*(IF(Rules!$B$9=Rules!$E$9,SUM(HSD!K12:K18)+Rules!$B$5*HSD!K19+HSD!K43+K37,SUM(HS!K12:K18)+Rules!$B$5*HS!K19+HS!K43+K37)/(9+Rules!$B$5))</f>
        <v>-0.3811994363976306</v>
      </c>
    </row>
    <row r="25" spans="1:11" ht="17" thickBot="1" x14ac:dyDescent="0.25">
      <c r="A25" s="122">
        <v>10</v>
      </c>
      <c r="B25" s="113">
        <f>2*(IF(Rules!$B$9=Rules!$E$9,SUM(HSD!B13:B19)+Rules!$B$5*HSD!B20+HSD!B44+B38,SUM(HS!B13:B19)+Rules!$B$5*HS!B20+HS!B44+B38)/(9+Rules!$B$5))</f>
        <v>0.25404256790190649</v>
      </c>
      <c r="C25" s="166">
        <f>2*(IF(Rules!$B$9=Rules!$E$9,SUM(HSD!C13:C19)+Rules!$B$5*HSD!C20+HSD!C44+C38,SUM(HS!C13:C19)+Rules!$B$5*HS!C20+HS!C44+C38)/(9+Rules!$B$5))</f>
        <v>0.47477335618105915</v>
      </c>
      <c r="D25" s="166">
        <f>2*(IF(Rules!$B$9=Rules!$E$9,SUM(HSD!D13:D19)+Rules!$B$5*HSD!D20+HSD!D44+D38,SUM(HS!D13:D19)+Rules!$B$5*HS!D20+HS!D44+D38)/(9+Rules!$B$5))</f>
        <v>0.52682687199935552</v>
      </c>
      <c r="E25" s="166">
        <f>2*(IF(Rules!$B$9=Rules!$E$9,SUM(HSD!E13:E19)+Rules!$B$5*HSD!E20+HSD!E44+E38,SUM(HS!E13:E19)+Rules!$B$5*HS!E20+HS!E44+E38)/(9+Rules!$B$5))</f>
        <v>0.58023077979244886</v>
      </c>
      <c r="F25" s="166">
        <f>2*(IF(Rules!$B$9=Rules!$E$9,SUM(HSD!F13:F19)+Rules!$B$5*HSD!F20+HSD!F44+F38,SUM(HS!F13:F19)+Rules!$B$5*HS!F20+HS!F44+F38)/(9+Rules!$B$5))</f>
        <v>0.63317564802789661</v>
      </c>
      <c r="G25" s="166">
        <f>2*(IF(Rules!$B$9=Rules!$E$9,SUM(HSD!G13:G19)+Rules!$B$5*HSD!G20+HSD!G44+G38,SUM(HS!G13:G19)+Rules!$B$5*HS!G20+HS!G44+G38)/(9+Rules!$B$5))</f>
        <v>0.70504978713524302</v>
      </c>
      <c r="H25" s="166">
        <f>2*(IF(Rules!$B$9=Rules!$E$9,SUM(HSD!H13:H19)+Rules!$B$5*HSD!H20+HSD!H44+H38,SUM(HS!H13:H19)+Rules!$B$5*HS!H20+HS!H44+H38)/(9+Rules!$B$5))</f>
        <v>0.64281131172356143</v>
      </c>
      <c r="I25" s="166">
        <f>2*(IF(Rules!$B$9=Rules!$E$9,SUM(HSD!I13:I19)+Rules!$B$5*HSD!I20+HSD!I44+I38,SUM(HS!I13:I19)+Rules!$B$5*HS!I20+HS!I44+I38)/(9+Rules!$B$5))</f>
        <v>0.5143953850109767</v>
      </c>
      <c r="J25" s="166">
        <f>2*(IF(Rules!$B$9=Rules!$E$9,SUM(HSD!J13:J19)+Rules!$B$5*HSD!J20+HSD!J44+J38,SUM(HS!J13:J19)+Rules!$B$5*HS!J20+HS!J44+J38)/(9+Rules!$B$5))</f>
        <v>0.3347880216795448</v>
      </c>
      <c r="K25" s="10">
        <f>2*(IF(Rules!$B$9=Rules!$E$9,SUM(HSD!K13:K19)+Rules!$B$5*HSD!K20+HSD!K44+K38,SUM(HS!K13:K19)+Rules!$B$5*HS!K20+HS!K44+K38)/(9+Rules!$B$5))</f>
        <v>0.12724308849531457</v>
      </c>
    </row>
    <row r="26" spans="1:11" ht="17" thickBot="1" x14ac:dyDescent="0.25"/>
    <row r="27" spans="1:11" ht="17" thickBot="1" x14ac:dyDescent="0.25">
      <c r="A27" s="320" t="s">
        <v>91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8"/>
    </row>
    <row r="28" spans="1:11" ht="17" thickBot="1" x14ac:dyDescent="0.25">
      <c r="A28" s="160" t="s">
        <v>7</v>
      </c>
      <c r="B28" s="177">
        <v>1</v>
      </c>
      <c r="C28" s="178">
        <v>2</v>
      </c>
      <c r="D28" s="178">
        <v>3</v>
      </c>
      <c r="E28" s="178">
        <v>4</v>
      </c>
      <c r="F28" s="178">
        <v>5</v>
      </c>
      <c r="G28" s="178">
        <v>6</v>
      </c>
      <c r="H28" s="178">
        <v>7</v>
      </c>
      <c r="I28" s="178">
        <v>8</v>
      </c>
      <c r="J28" s="178">
        <v>9</v>
      </c>
      <c r="K28" s="139">
        <v>10</v>
      </c>
    </row>
    <row r="29" spans="1:11" x14ac:dyDescent="0.2">
      <c r="A29" s="126">
        <v>1</v>
      </c>
      <c r="B29" s="164">
        <f>2*(IF(Rules!$B$12=Rules!$F$12,SUM(Stand!B36:B43)+Rules!$B$5*Stand!B44+B42,SUM(HSD!B36:B43)+Rules!$B$5*HSD!B44+B42)/(9+Rules!$B$5))</f>
        <v>0.22844717277365195</v>
      </c>
      <c r="C29" s="165">
        <f>2*(IF(Rules!$B$12=Rules!$F$12,SUM(Stand!C36:C43)+Rules!$B$5*Stand!C44+C42,SUM(HSD!C36:C43)+Rules!$B$5*HSD!C44+C42)/(9+Rules!$B$5))</f>
        <v>0.58809086957773749</v>
      </c>
      <c r="D29" s="165">
        <f>2*(IF(Rules!$B$12=Rules!$F$12,SUM(Stand!D36:D43)+Rules!$B$5*Stand!D44+D42,SUM(HSD!D36:D43)+Rules!$B$5*HSD!D44+D42)/(9+Rules!$B$5))</f>
        <v>0.63626378886959067</v>
      </c>
      <c r="E29" s="165">
        <f>2*(IF(Rules!$B$12=Rules!$F$12,SUM(Stand!E36:E43)+Rules!$B$5*Stand!E44+E42,SUM(HSD!E36:E43)+Rules!$B$5*HSD!E44+E42)/(9+Rules!$B$5))</f>
        <v>0.68559495955842076</v>
      </c>
      <c r="F29" s="165">
        <f>2*(IF(Rules!$B$12=Rules!$F$12,SUM(Stand!F36:F43)+Rules!$B$5*Stand!F44+F42,SUM(HSD!F36:F43)+Rules!$B$5*HSD!F44+F42)/(9+Rules!$B$5))</f>
        <v>0.73499004540818236</v>
      </c>
      <c r="G29" s="165">
        <f>2*(IF(Rules!$B$12=Rules!$F$12,SUM(Stand!G36:G43)+Rules!$B$5*Stand!G44+G42,SUM(HSD!G36:G43)+Rules!$B$5*HSD!G44+G42)/(9+Rules!$B$5))</f>
        <v>0.79369995809796545</v>
      </c>
      <c r="H29" s="165">
        <f>2*(IF(Rules!$B$12=Rules!$F$12,SUM(Stand!H36:H43)+Rules!$B$5*Stand!H44+H42,SUM(HSD!H36:H43)+Rules!$B$5*HSD!H44+H42)/(9+Rules!$B$5))</f>
        <v>0.60723727688601759</v>
      </c>
      <c r="I29" s="165">
        <f>2*(IF(Rules!$B$12=Rules!$F$12,SUM(Stand!I36:I43)+Rules!$B$5*Stand!I44+I42,SUM(HSD!I36:I43)+Rules!$B$5*HSD!I44+I42)/(9+Rules!$B$5))</f>
        <v>0.48318645338845845</v>
      </c>
      <c r="J29" s="165">
        <f>2*(IF(Rules!$B$12=Rules!$F$12,SUM(Stand!J36:J43)+Rules!$B$5*Stand!J44+J42,SUM(HSD!J36:J43)+Rules!$B$5*HSD!J44+J42)/(9+Rules!$B$5))</f>
        <v>0.34638851611915705</v>
      </c>
      <c r="K29" s="58">
        <f>2*(IF(Rules!$B$12=Rules!$F$12,SUM(Stand!K36:K43)+Rules!$B$5*Stand!K44+K42,SUM(HSD!K36:K43)+Rules!$B$5*HSD!K44+K42)/(9+Rules!$B$5))</f>
        <v>0.29047627531978187</v>
      </c>
    </row>
    <row r="30" spans="1:11" x14ac:dyDescent="0.2">
      <c r="A30" s="121">
        <v>2</v>
      </c>
      <c r="B30" s="112">
        <f>2*(IF(Rules!$B$9=Rules!$E$9,SUM(HSD!B5:B11)+Rules!$B$5*HSD!B12+HSD!B36+B43,SUM(HS!B5:B11)+Rules!$B$5*HS!B12+HS!B36+B43)/(9+Rules!$B$5))</f>
        <v>-0.43034280812761505</v>
      </c>
      <c r="C30" s="1">
        <f>2*(IF(Rules!$B$9=Rules!$E$9,SUM(HSD!C5:C11)+Rules!$B$5*HSD!C12+HSD!C36+C43,SUM(HS!C5:C11)+Rules!$B$5*HS!C12+HS!C36+C43)/(9+Rules!$B$5))</f>
        <v>-8.4883227555298188E-2</v>
      </c>
      <c r="D30" s="1">
        <f>2*(IF(Rules!$B$9=Rules!$E$9,SUM(HSD!D5:D11)+Rules!$B$5*HSD!D12+HSD!D36+D43,SUM(HS!D5:D11)+Rules!$B$5*HS!D12+HS!D36+D43)/(9+Rules!$B$5))</f>
        <v>-1.6847332968400533E-2</v>
      </c>
      <c r="E30" s="1">
        <f>2*(IF(Rules!$B$9=Rules!$E$9,SUM(HSD!E5:E11)+Rules!$B$5*HSD!E12+HSD!E36+E43,SUM(HS!E5:E11)+Rules!$B$5*HS!E12+HS!E36+E43)/(9+Rules!$B$5))</f>
        <v>5.7148791057335974E-2</v>
      </c>
      <c r="F30" s="1">
        <f>2*(IF(Rules!$B$9=Rules!$E$9,SUM(HSD!F5:F11)+Rules!$B$5*HSD!F12+HSD!F36+F43,SUM(HS!F5:F11)+Rules!$B$5*HS!F12+HS!F36+F43)/(9+Rules!$B$5))</f>
        <v>0.14873132332818745</v>
      </c>
      <c r="G30" s="1">
        <f>2*(IF(Rules!$B$9=Rules!$E$9,SUM(HSD!G5:G11)+Rules!$B$5*HSD!G12+HSD!G36+G43,SUM(HS!G5:G11)+Rules!$B$5*HS!G12+HS!G36+G43)/(9+Rules!$B$5))</f>
        <v>0.22303216445576374</v>
      </c>
      <c r="H30" s="1">
        <f>2*(IF(Rules!$B$9=Rules!$E$9,SUM(HSD!H5:H11)+Rules!$B$5*HSD!H12+HSD!H36+H43,SUM(HS!H5:H11)+Rules!$B$5*HS!H12+HS!H36+H43)/(9+Rules!$B$5))</f>
        <v>5.0437334404890245E-3</v>
      </c>
      <c r="I30" s="1">
        <f>2*(IF(Rules!$B$9=Rules!$E$9,SUM(HSD!I5:I11)+Rules!$B$5*HSD!I12+HSD!I36+I43,SUM(HS!I5:I11)+Rules!$B$5*HS!I12+HS!I36+I43)/(9+Rules!$B$5))</f>
        <v>-0.17638232094742817</v>
      </c>
      <c r="J30" s="1">
        <f>2*(IF(Rules!$B$9=Rules!$E$9,SUM(HSD!J5:J11)+Rules!$B$5*HSD!J12+HSD!J36+J43,SUM(HS!J5:J11)+Rules!$B$5*HS!J12+HS!J36+J43)/(9+Rules!$B$5))</f>
        <v>-0.3842681223231732</v>
      </c>
      <c r="K30" s="9">
        <f>2*(IF(Rules!$B$9=Rules!$E$9,SUM(HSD!K5:K11)+Rules!$B$5*HSD!K12+HSD!K36+K43,SUM(HS!K5:K11)+Rules!$B$5*HS!K12+HS!K36+K43)/(9+Rules!$B$5))</f>
        <v>-0.50327746896703818</v>
      </c>
    </row>
    <row r="31" spans="1:11" x14ac:dyDescent="0.2">
      <c r="A31" s="121">
        <v>3</v>
      </c>
      <c r="B31" s="112">
        <f>2*(IF(Rules!$B$9=Rules!$E$9,SUM(HSD!B6:B12)+Rules!$B$5*HSD!B13+HSD!B37+B44,SUM(HS!B6:B12)+Rules!$B$5*HS!B13+HS!B37+B44)/(9+Rules!$B$5))</f>
        <v>-0.48315196862599741</v>
      </c>
      <c r="C31" s="1">
        <f>2*(IF(Rules!$B$9=Rules!$E$9,SUM(HSD!C6:C12)+Rules!$B$5*HSD!C13+HSD!C37+C44,SUM(HS!C6:C12)+Rules!$B$5*HS!C13+HS!C37+C44)/(9+Rules!$B$5))</f>
        <v>-0.13969398936125582</v>
      </c>
      <c r="D31" s="1">
        <f>2*(IF(Rules!$B$9=Rules!$E$9,SUM(HSD!D6:D12)+Rules!$B$5*HSD!D13+HSD!D37+D44,SUM(HS!D6:D12)+Rules!$B$5*HS!D13+HS!D37+D44)/(9+Rules!$B$5))</f>
        <v>-5.9028928203098463E-2</v>
      </c>
      <c r="E31" s="1">
        <f>2*(IF(Rules!$B$9=Rules!$E$9,SUM(HSD!E6:E12)+Rules!$B$5*HSD!E13+HSD!E37+E44,SUM(HS!E6:E12)+Rules!$B$5*HS!E13+HS!E37+E44)/(9+Rules!$B$5))</f>
        <v>2.6333231902984113E-2</v>
      </c>
      <c r="F31" s="1">
        <f>2*(IF(Rules!$B$9=Rules!$E$9,SUM(HSD!F6:F12)+Rules!$B$5*HSD!F13+HSD!F37+F44,SUM(HS!F6:F12)+Rules!$B$5*HS!F13+HS!F37+F44)/(9+Rules!$B$5))</f>
        <v>0.12171916660728604</v>
      </c>
      <c r="G31" s="1">
        <f>2*(IF(Rules!$B$9=Rules!$E$9,SUM(HSD!G6:G12)+Rules!$B$5*HSD!G13+HSD!G37+G44,SUM(HS!G6:G12)+Rules!$B$5*HS!G13+HS!G37+G44)/(9+Rules!$B$5))</f>
        <v>0.19566738717632817</v>
      </c>
      <c r="H31" s="1">
        <f>2*(IF(Rules!$B$9=Rules!$E$9,SUM(HSD!H6:H12)+Rules!$B$5*HSD!H13+HSD!H37+H44,SUM(HS!H6:H12)+Rules!$B$5*HS!H13+HS!H37+H44)/(9+Rules!$B$5))</f>
        <v>-5.9808615273623515E-2</v>
      </c>
      <c r="I31" s="1">
        <f>2*(IF(Rules!$B$9=Rules!$E$9,SUM(HSD!I6:I12)+Rules!$B$5*HSD!I13+HSD!I37+I44,SUM(HS!I6:I12)+Rules!$B$5*HS!I13+HS!I37+I44)/(9+Rules!$B$5))</f>
        <v>-0.23606588123713995</v>
      </c>
      <c r="J31" s="1">
        <f>2*(IF(Rules!$B$9=Rules!$E$9,SUM(HSD!J6:J12)+Rules!$B$5*HSD!J13+HSD!J37+J44,SUM(HS!J6:J12)+Rules!$B$5*HS!J13+HS!J37+J44)/(9+Rules!$B$5))</f>
        <v>-0.43803632573811863</v>
      </c>
      <c r="K31" s="9">
        <f>2*(IF(Rules!$B$9=Rules!$E$9,SUM(HSD!K6:K12)+Rules!$B$5*HSD!K13+HSD!K37+K44,SUM(HS!K6:K12)+Rules!$B$5*HS!K13+HS!K37+K44)/(9+Rules!$B$5))</f>
        <v>-0.55339346830830327</v>
      </c>
    </row>
    <row r="32" spans="1:11" x14ac:dyDescent="0.2">
      <c r="A32" s="121">
        <v>4</v>
      </c>
      <c r="B32" s="112">
        <f>2*(IF(Rules!$B$9=Rules!$E$9,SUM(HSD!B7:B13)+Rules!$B$5*HSD!B14+HSD!B38+B45,SUM(HS!B7:B13)+Rules!$B$5*HS!B14+HS!B38+B45)/(9+Rules!$B$5))</f>
        <v>-0.53723204385891232</v>
      </c>
      <c r="C32" s="1">
        <f>2*(IF(Rules!$B$9=Rules!$E$9,SUM(HSD!C7:C13)+Rules!$B$5*HSD!C14+HSD!C38+C45,SUM(HS!C7:C13)+Rules!$B$5*HS!C14+HS!C38+C45)/(9+Rules!$B$5))</f>
        <v>-0.17097380442583437</v>
      </c>
      <c r="D32" s="1">
        <f>2*(IF(Rules!$B$9=Rules!$E$9,SUM(HSD!D7:D13)+Rules!$B$5*HSD!D14+HSD!D38+D45,SUM(HS!D7:D13)+Rules!$B$5*HS!D14+HS!D38+D45)/(9+Rules!$B$5))</f>
        <v>-8.8887541982419133E-2</v>
      </c>
      <c r="E32" s="1">
        <f>2*(IF(Rules!$B$9=Rules!$E$9,SUM(HSD!E7:E13)+Rules!$B$5*HSD!E14+HSD!E38+E45,SUM(HS!E7:E13)+Rules!$B$5*HS!E14+HS!E38+E45)/(9+Rules!$B$5))</f>
        <v>-2.1520393652436822E-3</v>
      </c>
      <c r="F32" s="1">
        <f>2*(IF(Rules!$B$9=Rules!$E$9,SUM(HSD!F7:F13)+Rules!$B$5*HSD!F14+HSD!F38+F45,SUM(HS!F7:F13)+Rules!$B$5*HS!F14+HS!F38+F45)/(9+Rules!$B$5))</f>
        <v>9.7979233844480332E-2</v>
      </c>
      <c r="G32" s="1">
        <f>2*(IF(Rules!$B$9=Rules!$E$9,SUM(HSD!G7:G13)+Rules!$B$5*HSD!G14+HSD!G38+G45,SUM(HS!G7:G13)+Rules!$B$5*HS!G14+HS!G38+G45)/(9+Rules!$B$5))</f>
        <v>0.17041251498834212</v>
      </c>
      <c r="H32" s="1">
        <f>2*(IF(Rules!$B$9=Rules!$E$9,SUM(HSD!H7:H13)+Rules!$B$5*HSD!H14+HSD!H38+H45,SUM(HS!H7:H13)+Rules!$B$5*HS!H14+HS!H38+H45)/(9+Rules!$B$5))</f>
        <v>-0.12598383410732422</v>
      </c>
      <c r="I32" s="1">
        <f>2*(IF(Rules!$B$9=Rules!$E$9,SUM(HSD!I7:I13)+Rules!$B$5*HSD!I14+HSD!I38+I45,SUM(HS!I7:I13)+Rules!$B$5*HS!I14+HS!I38+I45)/(9+Rules!$B$5))</f>
        <v>-0.29710211242674955</v>
      </c>
      <c r="J32" s="1">
        <f>2*(IF(Rules!$B$9=Rules!$E$9,SUM(HSD!J7:J13)+Rules!$B$5*HSD!J14+HSD!J38+J45,SUM(HS!J7:J13)+Rules!$B$5*HS!J14+HS!J38+J45)/(9+Rules!$B$5))</f>
        <v>-0.49308520239294168</v>
      </c>
      <c r="K32" s="9">
        <f>2*(IF(Rules!$B$9=Rules!$E$9,SUM(HSD!K7:K13)+Rules!$B$5*HSD!K14+HSD!K38+K45,SUM(HS!K7:K13)+Rules!$B$5*HS!K14+HS!K38+K45)/(9+Rules!$B$5))</f>
        <v>-0.60473080650977351</v>
      </c>
    </row>
    <row r="33" spans="1:11" x14ac:dyDescent="0.2">
      <c r="A33" s="121">
        <v>5</v>
      </c>
      <c r="B33" s="112">
        <f>2*(IF(Rules!$B$9=Rules!$E$9,SUM(HSD!B8:B14)+Rules!$B$5*HSD!B15+HSD!B39+B46,SUM(HS!B8:B14)+Rules!$B$5*HS!B15+HS!B39+B46)/(9+Rules!$B$5))</f>
        <v>-0.59516112506856278</v>
      </c>
      <c r="C33" s="1">
        <f>2*(IF(Rules!$B$9=Rules!$E$9,SUM(HSD!C8:C14)+Rules!$B$5*HSD!C15+HSD!C39+C46,SUM(HS!C8:C14)+Rules!$B$5*HS!C15+HS!C39+C46)/(9+Rules!$B$5))</f>
        <v>-0.206529078466726</v>
      </c>
      <c r="D33" s="1">
        <f>2*(IF(Rules!$B$9=Rules!$E$9,SUM(HSD!D8:D14)+Rules!$B$5*HSD!D15+HSD!D39+D46,SUM(HS!D8:D14)+Rules!$B$5*HS!D15+HS!D39+D46)/(9+Rules!$B$5))</f>
        <v>-0.12291243283323873</v>
      </c>
      <c r="E33" s="1">
        <f>2*(IF(Rules!$B$9=Rules!$E$9,SUM(HSD!E8:E14)+Rules!$B$5*HSD!E15+HSD!E39+E46,SUM(HS!E8:E14)+Rules!$B$5*HS!E15+HS!E39+E46)/(9+Rules!$B$5))</f>
        <v>-3.1426736428273511E-2</v>
      </c>
      <c r="F33" s="1">
        <f>2*(IF(Rules!$B$9=Rules!$E$9,SUM(HSD!F8:F14)+Rules!$B$5*HSD!F15+HSD!F39+F46,SUM(HS!F8:F14)+Rules!$B$5*HS!F15+HS!F39+F46)/(9+Rules!$B$5))</f>
        <v>7.0245147760057941E-2</v>
      </c>
      <c r="G33" s="1">
        <f>2*(IF(Rules!$B$9=Rules!$E$9,SUM(HSD!G8:G14)+Rules!$B$5*HSD!G15+HSD!G39+G46,SUM(HS!G8:G14)+Rules!$B$5*HS!G15+HS!G39+G46)/(9+Rules!$B$5))</f>
        <v>0.13894644378135385</v>
      </c>
      <c r="H33" s="1">
        <f>2*(IF(Rules!$B$9=Rules!$E$9,SUM(HSD!H8:H14)+Rules!$B$5*HSD!H15+HSD!H39+H46,SUM(HS!H8:H14)+Rules!$B$5*HS!H15+HS!H39+H46)/(9+Rules!$B$5))</f>
        <v>-0.21069899103679252</v>
      </c>
      <c r="I33" s="1">
        <f>2*(IF(Rules!$B$9=Rules!$E$9,SUM(HSD!I8:I14)+Rules!$B$5*HSD!I15+HSD!I39+I46,SUM(HS!I8:I14)+Rules!$B$5*HS!I15+HS!I39+I46)/(9+Rules!$B$5))</f>
        <v>-0.36449047877153973</v>
      </c>
      <c r="J33" s="1">
        <f>2*(IF(Rules!$B$9=Rules!$E$9,SUM(HSD!J8:J14)+Rules!$B$5*HSD!J15+HSD!J39+J46,SUM(HS!J8:J14)+Rules!$B$5*HS!J15+HS!J39+J46)/(9+Rules!$B$5))</f>
        <v>-0.55408649051290371</v>
      </c>
      <c r="K33" s="9">
        <f>2*(IF(Rules!$B$9=Rules!$E$9,SUM(HSD!K8:K14)+Rules!$B$5*HSD!K15+HSD!K39+K46,SUM(HS!K8:K14)+Rules!$B$5*HS!K15+HS!K39+K46)/(9+Rules!$B$5))</f>
        <v>-0.66348474222815945</v>
      </c>
    </row>
    <row r="34" spans="1:11" x14ac:dyDescent="0.2">
      <c r="A34" s="121">
        <v>6</v>
      </c>
      <c r="B34" s="112">
        <f>2*(IF(Rules!$B$9=Rules!$E$9,SUM(HSD!B9:B15)+Rules!$B$5*HSD!B16+HSD!B40+B47,SUM(HS!B9:B15)+Rules!$B$5*HS!B16+HS!B40+B47)/(9+Rules!$B$5))</f>
        <v>-0.6715647160094349</v>
      </c>
      <c r="C34" s="1">
        <f>2*(IF(Rules!$B$9=Rules!$E$9,SUM(HSD!C9:C15)+Rules!$B$5*HSD!C16+HSD!C40+C47,SUM(HS!C9:C15)+Rules!$B$5*HS!C16+HS!C40+C47)/(9+Rules!$B$5))</f>
        <v>-0.24891961628240239</v>
      </c>
      <c r="D34" s="1">
        <f>2*(IF(Rules!$B$9=Rules!$E$9,SUM(HSD!D9:D15)+Rules!$B$5*HSD!D16+HSD!D40+D47,SUM(HS!D9:D15)+Rules!$B$5*HS!D16+HS!D40+D47)/(9+Rules!$B$5))</f>
        <v>-0.15893743934968224</v>
      </c>
      <c r="E34" s="1">
        <f>2*(IF(Rules!$B$9=Rules!$E$9,SUM(HSD!E9:E15)+Rules!$B$5*HSD!E16+HSD!E40+E47,SUM(HS!E9:E15)+Rules!$B$5*HS!E16+HS!E40+E47)/(9+Rules!$B$5))</f>
        <v>-6.3151123653835545E-2</v>
      </c>
      <c r="F34" s="1">
        <f>2*(IF(Rules!$B$9=Rules!$E$9,SUM(HSD!F9:F15)+Rules!$B$5*HSD!F16+HSD!F40+F47,SUM(HS!F9:F15)+Rules!$B$5*HS!F16+HS!F40+F47)/(9+Rules!$B$5))</f>
        <v>3.9861095610559186E-2</v>
      </c>
      <c r="G34" s="1">
        <f>2*(IF(Rules!$B$9=Rules!$E$9,SUM(HSD!G9:G15)+Rules!$B$5*HSD!G16+HSD!G40+G47,SUM(HS!G9:G15)+Rules!$B$5*HS!G16+HS!G40+G47)/(9+Rules!$B$5))</f>
        <v>0.10683997453327757</v>
      </c>
      <c r="H34" s="1">
        <f>2*(IF(Rules!$B$9=Rules!$E$9,SUM(HSD!H9:H15)+Rules!$B$5*HSD!H16+HSD!H40+H47,SUM(HS!H9:H15)+Rules!$B$5*HS!H16+HS!H40+H47)/(9+Rules!$B$5))</f>
        <v>-0.30889810168793636</v>
      </c>
      <c r="I34" s="1">
        <f>2*(IF(Rules!$B$9=Rules!$E$9,SUM(HSD!I9:I15)+Rules!$B$5*HSD!I16+HSD!I40+I47,SUM(HS!I9:I15)+Rules!$B$5*HS!I16+HS!I40+I47)/(9+Rules!$B$5))</f>
        <v>-0.45494204097610691</v>
      </c>
      <c r="J34" s="1">
        <f>2*(IF(Rules!$B$9=Rules!$E$9,SUM(HSD!J9:J15)+Rules!$B$5*HSD!J16+HSD!J40+J47,SUM(HS!J9:J15)+Rules!$B$5*HS!J16+HS!J40+J47)/(9+Rules!$B$5))</f>
        <v>-0.62571169221831358</v>
      </c>
      <c r="K34" s="9">
        <f>2*(IF(Rules!$B$9=Rules!$E$9,SUM(HSD!K9:K15)+Rules!$B$5*HSD!K16+HSD!K40+K47,SUM(HS!K9:K15)+Rules!$B$5*HS!K16+HS!K40+K47)/(9+Rules!$B$5))</f>
        <v>-0.73036884469685959</v>
      </c>
    </row>
    <row r="35" spans="1:11" x14ac:dyDescent="0.2">
      <c r="A35" s="121">
        <v>7</v>
      </c>
      <c r="B35" s="112">
        <f>2*(IF(Rules!$B$9=Rules!$E$9,SUM(HSD!B10:B16)+Rules!$B$5*HSD!B17+HSD!B41+B48,SUM(HS!B10:B16)+Rules!$B$5*HS!B17+HS!B41+B48)/(9+Rules!$B$5))</f>
        <v>-0.70544522710715207</v>
      </c>
      <c r="C35" s="1">
        <f>2*(IF(Rules!$B$9=Rules!$E$9,SUM(HSD!C10:C16)+Rules!$B$5*HSD!C17+HSD!C41+C48,SUM(HS!C10:C16)+Rules!$B$5*HS!C17+HS!C41+C48)/(9+Rules!$B$5))</f>
        <v>-0.19085944423380138</v>
      </c>
      <c r="D35" s="1">
        <f>2*(IF(Rules!$B$9=Rules!$E$9,SUM(HSD!D10:D16)+Rules!$B$5*HSD!D17+HSD!D41+D48,SUM(HS!D10:D16)+Rules!$B$5*HS!D17+HS!D41+D48)/(9+Rules!$B$5))</f>
        <v>-0.1048563437310312</v>
      </c>
      <c r="E35" s="1">
        <f>2*(IF(Rules!$B$9=Rules!$E$9,SUM(HSD!E10:E16)+Rules!$B$5*HSD!E17+HSD!E41+E48,SUM(HS!E10:E16)+Rules!$B$5*HS!E17+HS!E41+E48)/(9+Rules!$B$5))</f>
        <v>-1.5863527404892646E-2</v>
      </c>
      <c r="F35" s="1">
        <f>2*(IF(Rules!$B$9=Rules!$E$9,SUM(HSD!F10:F16)+Rules!$B$5*HSD!F17+HSD!F41+F48,SUM(HS!F10:F16)+Rules!$B$5*HS!F17+HS!F41+F48)/(9+Rules!$B$5))</f>
        <v>7.7950375044067696E-2</v>
      </c>
      <c r="G35" s="1">
        <f>2*(IF(Rules!$B$9=Rules!$E$9,SUM(HSD!G10:G16)+Rules!$B$5*HSD!G17+HSD!G41+G48,SUM(HS!G10:G16)+Rules!$B$5*HS!G17+HS!G41+G48)/(9+Rules!$B$5))</f>
        <v>0.16778916128184004</v>
      </c>
      <c r="H35" s="1">
        <f>2*(IF(Rules!$B$9=Rules!$E$9,SUM(HSD!H10:H16)+Rules!$B$5*HSD!H17+HSD!H41+H48,SUM(HS!H10:H16)+Rules!$B$5*HS!H17+HS!H41+H48)/(9+Rules!$B$5))</f>
        <v>-0.13086530256934162</v>
      </c>
      <c r="I35" s="1">
        <f>2*(IF(Rules!$B$9=Rules!$E$9,SUM(HSD!I10:I16)+Rules!$B$5*HSD!I17+HSD!I41+I48,SUM(HS!I10:I16)+Rules!$B$5*HS!I17+HS!I41+I48)/(9+Rules!$B$5))</f>
        <v>-0.46397554930649498</v>
      </c>
      <c r="J35" s="1">
        <f>2*(IF(Rules!$B$9=Rules!$E$9,SUM(HSD!J10:J16)+Rules!$B$5*HSD!J17+HSD!J41+J48,SUM(HS!J10:J16)+Rules!$B$5*HS!J17+HS!J41+J48)/(9+Rules!$B$5))</f>
        <v>-0.63323159727567113</v>
      </c>
      <c r="K35" s="9">
        <f>2*(IF(Rules!$B$9=Rules!$E$9,SUM(HSD!K10:K16)+Rules!$B$5*HSD!K17+HSD!K41+K48,SUM(HS!K10:K16)+Rules!$B$5*HS!K17+HS!K41+K48)/(9+Rules!$B$5))</f>
        <v>-0.70206151561651309</v>
      </c>
    </row>
    <row r="36" spans="1:11" x14ac:dyDescent="0.2">
      <c r="A36" s="121">
        <v>8</v>
      </c>
      <c r="B36" s="112">
        <f>2*(IF(Rules!$B$9=Rules!$E$9,SUM(HSD!B11:B17)+Rules!$B$5*HSD!B18+HSD!B42+B49,SUM(HS!B11:B17)+Rules!$B$5*HS!B18+HS!B42+B49)/(9+Rules!$B$5))</f>
        <v>-0.46721259485503536</v>
      </c>
      <c r="C36" s="1">
        <f>2*(IF(Rules!$B$9=Rules!$E$9,SUM(HSD!C11:C17)+Rules!$B$5*HSD!C18+HSD!C42+C49,SUM(HS!C11:C17)+Rules!$B$5*HS!C18+HS!C42+C49)/(9+Rules!$B$5))</f>
        <v>-3.2969409925924183E-2</v>
      </c>
      <c r="D36" s="1">
        <f>2*(IF(Rules!$B$9=Rules!$E$9,SUM(HSD!D11:D17)+Rules!$B$5*HSD!D18+HSD!D42+D49,SUM(HS!D11:D17)+Rules!$B$5*HS!D18+HS!D42+D49)/(9+Rules!$B$5))</f>
        <v>3.7282812830147755E-2</v>
      </c>
      <c r="E36" s="1">
        <f>2*(IF(Rules!$B$9=Rules!$E$9,SUM(HSD!E11:E17)+Rules!$B$5*HSD!E18+HSD!E42+E49,SUM(HS!E11:E17)+Rules!$B$5*HS!E18+HS!E42+E49)/(9+Rules!$B$5))</f>
        <v>0.10974088847717861</v>
      </c>
      <c r="F36" s="1">
        <f>2*(IF(Rules!$B$9=Rules!$E$9,SUM(HSD!F11:F17)+Rules!$B$5*HSD!F18+HSD!F42+F49,SUM(HS!F11:F17)+Rules!$B$5*HS!F18+HS!F42+F49)/(9+Rules!$B$5))</f>
        <v>0.18459529646735304</v>
      </c>
      <c r="G36" s="1">
        <f>2*(IF(Rules!$B$9=Rules!$E$9,SUM(HSD!G11:G17)+Rules!$B$5*HSD!G18+HSD!G42+G49,SUM(HS!G11:G17)+Rules!$B$5*HS!G18+HS!G42+G49)/(9+Rules!$B$5))</f>
        <v>0.28706312489091801</v>
      </c>
      <c r="H36" s="1">
        <f>2*(IF(Rules!$B$9=Rules!$E$9,SUM(HSD!H11:H17)+Rules!$B$5*HSD!H18+HSD!H42+H49,SUM(HS!H11:H17)+Rules!$B$5*HS!H18+HS!H42+H49)/(9+Rules!$B$5))</f>
        <v>0.18370146494097755</v>
      </c>
      <c r="I36" s="1">
        <f>2*(IF(Rules!$B$9=Rules!$E$9,SUM(HSD!I11:I17)+Rules!$B$5*HSD!I18+HSD!I42+I49,SUM(HS!I11:I17)+Rules!$B$5*HS!I18+HS!I42+I49)/(9+Rules!$B$5))</f>
        <v>-0.14515433445503195</v>
      </c>
      <c r="J36" s="1">
        <f>2*(IF(Rules!$B$9=Rules!$E$9,SUM(HSD!J11:J17)+Rules!$B$5*HSD!J18+HSD!J42+J49,SUM(HS!J11:J17)+Rules!$B$5*HS!J18+HS!J42+J49)/(9+Rules!$B$5))</f>
        <v>-0.48997310412390777</v>
      </c>
      <c r="K36" s="9">
        <f>2*(IF(Rules!$B$9=Rules!$E$9,SUM(HSD!K11:K17)+Rules!$B$5*HSD!K18+HSD!K42+K49,SUM(HS!K11:K17)+Rules!$B$5*HS!K18+HS!K42+K49)/(9+Rules!$B$5))</f>
        <v>-0.56868703026889478</v>
      </c>
    </row>
    <row r="37" spans="1:11" x14ac:dyDescent="0.2">
      <c r="A37" s="121">
        <v>9</v>
      </c>
      <c r="B37" s="112">
        <f>2*(IF(Rules!$B$9=Rules!$E$9,SUM(HSD!B12:B18)+Rules!$B$5*HSD!B19+HSD!B43+B50,SUM(HS!B12:B18)+Rules!$B$5*HS!B19+HS!B43+B50)/(9+Rules!$B$5))</f>
        <v>-0.17357122520500348</v>
      </c>
      <c r="C37" s="1">
        <f>2*(IF(Rules!$B$9=Rules!$E$9,SUM(HSD!C12:C18)+Rules!$B$5*HSD!C19+HSD!C43+C50,SUM(HS!C12:C18)+Rules!$B$5*HS!C19+HS!C43+C50)/(9+Rules!$B$5))</f>
        <v>0.14062719446391592</v>
      </c>
      <c r="D37" s="1">
        <f>2*(IF(Rules!$B$9=Rules!$E$9,SUM(HSD!D12:D18)+Rules!$B$5*HSD!D19+HSD!D43+D50,SUM(HS!D12:D18)+Rules!$B$5*HS!D19+HS!D43+D50)/(9+Rules!$B$5))</f>
        <v>0.19973169628425091</v>
      </c>
      <c r="E37" s="1">
        <f>2*(IF(Rules!$B$9=Rules!$E$9,SUM(HSD!E12:E18)+Rules!$B$5*HSD!E19+HSD!E43+E50,SUM(HS!E12:E18)+Rules!$B$5*HS!E19+HS!E43+E50)/(9+Rules!$B$5))</f>
        <v>0.26080531131208023</v>
      </c>
      <c r="F37" s="1">
        <f>2*(IF(Rules!$B$9=Rules!$E$9,SUM(HSD!F12:F18)+Rules!$B$5*HSD!F19+HSD!F43+F50,SUM(HS!F12:F18)+Rules!$B$5*HS!F19+HS!F43+F50)/(9+Rules!$B$5))</f>
        <v>0.32467890382806186</v>
      </c>
      <c r="G37" s="1">
        <f>2*(IF(Rules!$B$9=Rules!$E$9,SUM(HSD!G12:G18)+Rules!$B$5*HSD!G19+HSD!G43+G50,SUM(HS!G12:G18)+Rules!$B$5*HS!G19+HS!G43+G50)/(9+Rules!$B$5))</f>
        <v>0.40891222642813879</v>
      </c>
      <c r="H37" s="1">
        <f>2*(IF(Rules!$B$9=Rules!$E$9,SUM(HSD!H12:H18)+Rules!$B$5*HSD!H19+HSD!H43+H50,SUM(HS!H12:H18)+Rules!$B$5*HS!H19+HS!H43+H50)/(9+Rules!$B$5))</f>
        <v>0.35571367714235691</v>
      </c>
      <c r="I37" s="1">
        <f>2*(IF(Rules!$B$9=Rules!$E$9,SUM(HSD!I12:I18)+Rules!$B$5*HSD!I19+HSD!I43+I50,SUM(HS!I12:I18)+Rules!$B$5*HS!I19+HS!I43+I50)/(9+Rules!$B$5))</f>
        <v>0.19449722368973132</v>
      </c>
      <c r="J37" s="1">
        <f>2*(IF(Rules!$B$9=Rules!$E$9,SUM(HSD!J12:J18)+Rules!$B$5*HSD!J19+HSD!J43+J50,SUM(HS!J12:J18)+Rules!$B$5*HS!J19+HS!J43+J50)/(9+Rules!$B$5))</f>
        <v>-0.14311254858862787</v>
      </c>
      <c r="K37" s="9">
        <f>2*(IF(Rules!$B$9=Rules!$E$9,SUM(HSD!K12:K18)+Rules!$B$5*HSD!K19+HSD!K43+K50,SUM(HS!K12:K18)+Rules!$B$5*HS!K19+HS!K43+K50)/(9+Rules!$B$5))</f>
        <v>-0.3699253024517255</v>
      </c>
    </row>
    <row r="38" spans="1:11" ht="17" thickBot="1" x14ac:dyDescent="0.25">
      <c r="A38" s="122">
        <v>10</v>
      </c>
      <c r="B38" s="113">
        <f>2*(IF(Rules!$B$9=Rules!$E$9,SUM(HSD!B13:B19)+Rules!$B$5*HSD!B20+HSD!B44+B51,SUM(HS!B13:B19)+Rules!$B$5*HS!B20+HS!B44+B51)/(9+Rules!$B$5))</f>
        <v>0.24189014763372588</v>
      </c>
      <c r="C38" s="166">
        <f>2*(IF(Rules!$B$9=Rules!$E$9,SUM(HSD!C13:C19)+Rules!$B$5*HSD!C20+HSD!C44+C51,SUM(HS!C13:C19)+Rules!$B$5*HS!C20+HS!C44+C51)/(9+Rules!$B$5))</f>
        <v>0.46013690709266325</v>
      </c>
      <c r="D38" s="166">
        <f>2*(IF(Rules!$B$9=Rules!$E$9,SUM(HSD!D13:D19)+Rules!$B$5*HSD!D20+HSD!D44+D51,SUM(HS!D13:D19)+Rules!$B$5*HS!D20+HS!D44+D51)/(9+Rules!$B$5))</f>
        <v>0.51154008261649231</v>
      </c>
      <c r="E38" s="166">
        <f>2*(IF(Rules!$B$9=Rules!$E$9,SUM(HSD!E13:E19)+Rules!$B$5*HSD!E20+HSD!E44+E51,SUM(HS!E13:E19)+Rules!$B$5*HS!E20+HS!E44+E51)/(9+Rules!$B$5))</f>
        <v>0.56432537499270297</v>
      </c>
      <c r="F38" s="166">
        <f>2*(IF(Rules!$B$9=Rules!$E$9,SUM(HSD!F13:F19)+Rules!$B$5*HSD!F20+HSD!F44+F51,SUM(HS!F13:F19)+Rules!$B$5*HS!F20+HS!F44+F51)/(9+Rules!$B$5))</f>
        <v>0.61708784282461282</v>
      </c>
      <c r="G38" s="166">
        <f>2*(IF(Rules!$B$9=Rules!$E$9,SUM(HSD!G13:G19)+Rules!$B$5*HSD!G20+HSD!G44+G51,SUM(HS!G13:G19)+Rules!$B$5*HS!G20+HS!G44+G51)/(9+Rules!$B$5))</f>
        <v>0.68778850466357977</v>
      </c>
      <c r="H38" s="166">
        <f>2*(IF(Rules!$B$9=Rules!$E$9,SUM(HSD!H13:H19)+Rules!$B$5*HSD!H20+HSD!H44+H51,SUM(HS!H13:H19)+Rules!$B$5*HS!H20+HS!H44+H51)/(9+Rules!$B$5))</f>
        <v>0.62561213531670967</v>
      </c>
      <c r="I38" s="166">
        <f>2*(IF(Rules!$B$9=Rules!$E$9,SUM(HSD!I13:I19)+Rules!$B$5*HSD!I20+HSD!I44+I51,SUM(HS!I13:I19)+Rules!$B$5*HS!I20+HS!I44+I51)/(9+Rules!$B$5))</f>
        <v>0.49859698923137341</v>
      </c>
      <c r="J38" s="166">
        <f>2*(IF(Rules!$B$9=Rules!$E$9,SUM(HSD!J13:J19)+Rules!$B$5*HSD!J20+HSD!J44+J51,SUM(HS!J13:J19)+Rules!$B$5*HS!J20+HS!J44+J51)/(9+Rules!$B$5))</f>
        <v>0.32122417640741452</v>
      </c>
      <c r="K38" s="10">
        <f>2*(IF(Rules!$B$9=Rules!$E$9,SUM(HSD!K13:K19)+Rules!$B$5*HSD!K20+HSD!K44+K51,SUM(HS!K13:K19)+Rules!$B$5*HS!K20+HS!K44+K51)/(9+Rules!$B$5))</f>
        <v>0.11702628284017082</v>
      </c>
    </row>
    <row r="39" spans="1:11" ht="17" thickBot="1" x14ac:dyDescent="0.25"/>
    <row r="40" spans="1:11" ht="17" thickBot="1" x14ac:dyDescent="0.25">
      <c r="A40" s="329" t="s">
        <v>92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1"/>
    </row>
    <row r="41" spans="1:11" ht="17" thickBot="1" x14ac:dyDescent="0.25">
      <c r="A41" s="191" t="s">
        <v>7</v>
      </c>
      <c r="B41" s="192">
        <v>1</v>
      </c>
      <c r="C41" s="193">
        <v>2</v>
      </c>
      <c r="D41" s="193">
        <v>3</v>
      </c>
      <c r="E41" s="193">
        <v>4</v>
      </c>
      <c r="F41" s="193">
        <v>5</v>
      </c>
      <c r="G41" s="193">
        <v>6</v>
      </c>
      <c r="H41" s="193">
        <v>7</v>
      </c>
      <c r="I41" s="193">
        <v>8</v>
      </c>
      <c r="J41" s="193">
        <v>9</v>
      </c>
      <c r="K41" s="194">
        <v>10</v>
      </c>
    </row>
    <row r="42" spans="1:11" x14ac:dyDescent="0.2">
      <c r="A42" s="186">
        <v>1</v>
      </c>
      <c r="B42" s="185">
        <f>2*(IF(Rules!$B$12=Rules!$F$12,SUM(Stand!B35:B43)+Rules!$B$5*Stand!B44,SUM(HSD!B35:B43)+Rules!$B$5*HSD!B44)/(9+Rules!$B$5))</f>
        <v>0.10906077977909699</v>
      </c>
      <c r="C42" s="189">
        <f>2*(IF(Rules!$B$12=Rules!$F$12,SUM(Stand!C35:C43)+Rules!$B$5*Stand!C44,SUM(HSD!C35:C43)+Rules!$B$5*HSD!C44)/(9+Rules!$B$5))</f>
        <v>0.47064092333946894</v>
      </c>
      <c r="D42" s="189">
        <f>2*(IF(Rules!$B$12=Rules!$F$12,SUM(Stand!D35:D43)+Rules!$B$5*Stand!D44,SUM(HSD!D35:D43)+Rules!$B$5*HSD!D44)/(9+Rules!$B$5))</f>
        <v>0.51779525312221664</v>
      </c>
      <c r="E42" s="189">
        <f>2*(IF(Rules!$B$12=Rules!$F$12,SUM(Stand!E35:E43)+Rules!$B$5*Stand!E44,SUM(HSD!E35:E43)+Rules!$B$5*HSD!E44)/(9+Rules!$B$5))</f>
        <v>0.56604055041797596</v>
      </c>
      <c r="F42" s="189">
        <f>2*(IF(Rules!$B$12=Rules!$F$12,SUM(Stand!F35:F43)+Rules!$B$5*Stand!F44,SUM(HSD!F35:F43)+Rules!$B$5*HSD!F44)/(9+Rules!$B$5))</f>
        <v>0.61469901790902803</v>
      </c>
      <c r="G42" s="189">
        <f>2*(IF(Rules!$B$12=Rules!$F$12,SUM(Stand!G35:G43)+Rules!$B$5*Stand!G44,SUM(HSD!G35:G43)+Rules!$B$5*HSD!G44)/(9+Rules!$B$5))</f>
        <v>0.66738009490756944</v>
      </c>
      <c r="H42" s="189">
        <f>2*(IF(Rules!$B$12=Rules!$F$12,SUM(Stand!H35:H43)+Rules!$B$5*Stand!H44,SUM(HSD!H35:H43)+Rules!$B$5*HSD!H44)/(9+Rules!$B$5))</f>
        <v>0.46288894886429088</v>
      </c>
      <c r="I42" s="189">
        <f>2*(IF(Rules!$B$12=Rules!$F$12,SUM(Stand!I35:I43)+Rules!$B$5*Stand!I44,SUM(HSD!I35:I43)+Rules!$B$5*HSD!I44)/(9+Rules!$B$5))</f>
        <v>0.35069259087031512</v>
      </c>
      <c r="J42" s="189">
        <f>2*(IF(Rules!$B$12=Rules!$F$12,SUM(Stand!J35:J43)+Rules!$B$5*Stand!J44,SUM(HSD!J35:J43)+Rules!$B$5*HSD!J44)/(9+Rules!$B$5))</f>
        <v>0.22778342315245487</v>
      </c>
      <c r="K42" s="190">
        <f>2*(IF(Rules!$B$12=Rules!$F$12,SUM(Stand!K35:K43)+Rules!$B$5*Stand!K44,SUM(HSD!K35:K43)+Rules!$B$5*HSD!K44)/(9+Rules!$B$5))</f>
        <v>0.17968872741114625</v>
      </c>
    </row>
    <row r="43" spans="1:11" x14ac:dyDescent="0.2">
      <c r="A43" s="187">
        <v>2</v>
      </c>
      <c r="B43" s="180">
        <f>2*(IF(Rules!$B$9=Rules!$E$9,SUM(HSD!B4:B11)+Rules!$B$5*HSD!B12+HSD!B36,SUM(HS!B4:B11)+Rules!$B$5*HS!B12+HS!B36)/(9+Rules!$B$5))</f>
        <v>-0.40670736629778753</v>
      </c>
      <c r="C43" s="179">
        <f>2*(IF(Rules!$B$9=Rules!$E$9,SUM(HSD!C4:C11)+Rules!$B$5*HSD!C12+HSD!C36,SUM(HS!C4:C11)+Rules!$B$5*HS!C12+HS!C36)/(9+Rules!$B$5))</f>
        <v>-8.8887240897114625E-2</v>
      </c>
      <c r="D43" s="179">
        <f>2*(IF(Rules!$B$9=Rules!$E$9,SUM(HSD!D4:D11)+Rules!$B$5*HSD!D12+HSD!D36,SUM(HS!D4:D11)+Rules!$B$5*HS!D12+HS!D36)/(9+Rules!$B$5))</f>
        <v>-2.561613047924638E-2</v>
      </c>
      <c r="E43" s="179">
        <f>2*(IF(Rules!$B$9=Rules!$E$9,SUM(HSD!E4:E11)+Rules!$B$5*HSD!E12+HSD!E36,SUM(HS!E4:E11)+Rules!$B$5*HS!E12+HS!E36)/(9+Rules!$B$5))</f>
        <v>4.2946629568768907E-2</v>
      </c>
      <c r="F43" s="179">
        <f>2*(IF(Rules!$B$9=Rules!$E$9,SUM(HSD!F4:F11)+Rules!$B$5*HSD!F12+HSD!F36,SUM(HS!F4:F11)+Rules!$B$5*HS!F12+HS!F36)/(9+Rules!$B$5))</f>
        <v>0.12724982334843896</v>
      </c>
      <c r="G43" s="179">
        <f>2*(IF(Rules!$B$9=Rules!$E$9,SUM(HSD!G4:G11)+Rules!$B$5*HSD!G12+HSD!G36,SUM(HS!G4:G11)+Rules!$B$5*HS!G12+HS!G36)/(9+Rules!$B$5))</f>
        <v>0.19477859816579254</v>
      </c>
      <c r="H43" s="179">
        <f>2*(IF(Rules!$B$9=Rules!$E$9,SUM(HSD!H4:H11)+Rules!$B$5*HSD!H12+HSD!H36,SUM(HS!H4:H11)+Rules!$B$5*HS!H12+HS!H36)/(9+Rules!$B$5))</f>
        <v>-7.3993244927046805E-3</v>
      </c>
      <c r="I43" s="179">
        <f>2*(IF(Rules!$B$9=Rules!$E$9,SUM(HSD!I4:I11)+Rules!$B$5*HSD!I12+HSD!I36,SUM(HS!I4:I11)+Rules!$B$5*HS!I12+HS!I36)/(9+Rules!$B$5))</f>
        <v>-0.17410923184246513</v>
      </c>
      <c r="J43" s="179">
        <f>2*(IF(Rules!$B$9=Rules!$E$9,SUM(HSD!J4:J11)+Rules!$B$5*HSD!J12+HSD!J36,SUM(HS!J4:J11)+Rules!$B$5*HS!J12+HS!J36)/(9+Rules!$B$5))</f>
        <v>-0.36512119656719888</v>
      </c>
      <c r="K43" s="181">
        <f>2*(IF(Rules!$B$9=Rules!$E$9,SUM(HSD!K4:K11)+Rules!$B$5*HSD!K12+HSD!K36,SUM(HS!K4:K11)+Rules!$B$5*HS!K12+HS!K36)/(9+Rules!$B$5))</f>
        <v>-0.47473352836952315</v>
      </c>
    </row>
    <row r="44" spans="1:11" x14ac:dyDescent="0.2">
      <c r="A44" s="187">
        <v>3</v>
      </c>
      <c r="B44" s="180">
        <f>2*(IF(Rules!$B$9=Rules!$E$9,SUM(HSD!B5:B12)+Rules!$B$5*HSD!B13+HSD!B37,SUM(HS!B5:B12)+Rules!$B$5*HS!B13+HS!B37)/(9+Rules!$B$5))</f>
        <v>-0.45587498581610703</v>
      </c>
      <c r="C44" s="179">
        <f>2*(IF(Rules!$B$9=Rules!$E$9,SUM(HSD!C5:C12)+Rules!$B$5*HSD!C13+HSD!C37,SUM(HS!C5:C12)+Rules!$B$5*HS!C13+HS!C37)/(9+Rules!$B$5))</f>
        <v>-0.13816353305492138</v>
      </c>
      <c r="D44" s="179">
        <f>2*(IF(Rules!$B$9=Rules!$E$9,SUM(HSD!D5:D12)+Rules!$B$5*HSD!D13+HSD!D37,SUM(HS!D5:D12)+Rules!$B$5*HS!D13+HS!D37)/(9+Rules!$B$5))</f>
        <v>-6.3866434744217312E-2</v>
      </c>
      <c r="E44" s="179">
        <f>2*(IF(Rules!$B$9=Rules!$E$9,SUM(HSD!E5:E12)+Rules!$B$5*HSD!E13+HSD!E37,SUM(HS!E5:E12)+Rules!$B$5*HS!E13+HS!E37)/(9+Rules!$B$5))</f>
        <v>1.4624872422626991E-2</v>
      </c>
      <c r="F44" s="179">
        <f>2*(IF(Rules!$B$9=Rules!$E$9,SUM(HSD!F5:F12)+Rules!$B$5*HSD!F13+HSD!F37,SUM(HS!F5:F12)+Rules!$B$5*HS!F13+HS!F37)/(9+Rules!$B$5))</f>
        <v>0.10229274834073326</v>
      </c>
      <c r="G44" s="179">
        <f>2*(IF(Rules!$B$9=Rules!$E$9,SUM(HSD!G5:G12)+Rules!$B$5*HSD!G13+HSD!G37,SUM(HS!G5:G12)+Rules!$B$5*HS!G13+HS!G37)/(9+Rules!$B$5))</f>
        <v>0.16942022384102573</v>
      </c>
      <c r="H44" s="179">
        <f>2*(IF(Rules!$B$9=Rules!$E$9,SUM(HSD!H5:H12)+Rules!$B$5*HSD!H13+HSD!H37,SUM(HS!H5:H12)+Rules!$B$5*HS!H13+HS!H37)/(9+Rules!$B$5))</f>
        <v>-6.7760458821693514E-2</v>
      </c>
      <c r="I44" s="179">
        <f>2*(IF(Rules!$B$9=Rules!$E$9,SUM(HSD!I5:I12)+Rules!$B$5*HSD!I13+HSD!I37,SUM(HS!I5:I12)+Rules!$B$5*HS!I13+HS!I37)/(9+Rules!$B$5))</f>
        <v>-0.22966953759261269</v>
      </c>
      <c r="J44" s="179">
        <f>2*(IF(Rules!$B$9=Rules!$E$9,SUM(HSD!J5:J12)+Rules!$B$5*HSD!J13+HSD!J37,SUM(HS!J5:J12)+Rules!$B$5*HS!J13+HS!J37)/(9+Rules!$B$5))</f>
        <v>-0.41518015608743064</v>
      </c>
      <c r="K44" s="181">
        <f>2*(IF(Rules!$B$9=Rules!$E$9,SUM(HSD!K5:K12)+Rules!$B$5*HSD!K13+HSD!K37,SUM(HS!K5:K12)+Rules!$B$5*HS!K13+HS!K37)/(9+Rules!$B$5))</f>
        <v>-0.52139589164919231</v>
      </c>
    </row>
    <row r="45" spans="1:11" x14ac:dyDescent="0.2">
      <c r="A45" s="187">
        <v>4</v>
      </c>
      <c r="B45" s="180">
        <f>2*(IF(Rules!$B$9=Rules!$E$9,SUM(HSD!B6:B13)+Rules!$B$5*HSD!B14+HSD!B38,SUM(HS!B6:B13)+Rules!$B$5*HS!B14+HS!B38)/(9+Rules!$B$5))</f>
        <v>-0.50615398880781726</v>
      </c>
      <c r="C45" s="179">
        <f>2*(IF(Rules!$B$9=Rules!$E$9,SUM(HSD!C6:C13)+Rules!$B$5*HSD!C14+HSD!C38,SUM(HS!C6:C13)+Rules!$B$5*HS!C14+HS!C38)/(9+Rules!$B$5))</f>
        <v>-0.16694517949705912</v>
      </c>
      <c r="D45" s="179">
        <f>2*(IF(Rules!$B$9=Rules!$E$9,SUM(HSD!D6:D13)+Rules!$B$5*HSD!D14+HSD!D38,SUM(HS!D6:D13)+Rules!$B$5*HS!D14+HS!D38)/(9+Rules!$B$5))</f>
        <v>-9.1341346785911021E-2</v>
      </c>
      <c r="E45" s="179">
        <f>2*(IF(Rules!$B$9=Rules!$E$9,SUM(HSD!E6:E13)+Rules!$B$5*HSD!E14+HSD!E38,SUM(HS!E6:E13)+Rules!$B$5*HS!E14+HS!E38)/(9+Rules!$B$5))</f>
        <v>-1.1587386373396152E-2</v>
      </c>
      <c r="F45" s="179">
        <f>2*(IF(Rules!$B$9=Rules!$E$9,SUM(HSD!F6:F13)+Rules!$B$5*HSD!F14+HSD!F38,SUM(HS!F6:F13)+Rules!$B$5*HS!F14+HS!F38)/(9+Rules!$B$5))</f>
        <v>8.0259872887869343E-2</v>
      </c>
      <c r="G45" s="179">
        <f>2*(IF(Rules!$B$9=Rules!$E$9,SUM(HSD!G6:G13)+Rules!$B$5*HSD!G14+HSD!G38,SUM(HS!G6:G13)+Rules!$B$5*HS!G14+HS!G38)/(9+Rules!$B$5))</f>
        <v>0.14595673491924663</v>
      </c>
      <c r="H45" s="179">
        <f>2*(IF(Rules!$B$9=Rules!$E$9,SUM(HSD!H6:H13)+Rules!$B$5*HSD!H14+HSD!H38,SUM(HS!H6:H13)+Rules!$B$5*HS!H14+HS!H38)/(9+Rules!$B$5))</f>
        <v>-0.12944368385790758</v>
      </c>
      <c r="I45" s="179">
        <f>2*(IF(Rules!$B$9=Rules!$E$9,SUM(HSD!I6:I13)+Rules!$B$5*HSD!I14+HSD!I38,SUM(HS!I6:I13)+Rules!$B$5*HS!I14+HS!I38)/(9+Rules!$B$5))</f>
        <v>-0.28645408161262087</v>
      </c>
      <c r="J45" s="179">
        <f>2*(IF(Rules!$B$9=Rules!$E$9,SUM(HSD!J6:J13)+Rules!$B$5*HSD!J14+HSD!J38,SUM(HS!J6:J13)+Rules!$B$5*HS!J14+HS!J38)/(9+Rules!$B$5))</f>
        <v>-0.46635926876691297</v>
      </c>
      <c r="K45" s="181">
        <f>2*(IF(Rules!$B$9=Rules!$E$9,SUM(HSD!K6:K13)+Rules!$B$5*HSD!K14+HSD!K38,SUM(HS!K6:K13)+Rules!$B$5*HS!K14+HS!K38)/(9+Rules!$B$5))</f>
        <v>-0.5691332910255914</v>
      </c>
    </row>
    <row r="46" spans="1:11" x14ac:dyDescent="0.2">
      <c r="A46" s="187">
        <v>5</v>
      </c>
      <c r="B46" s="180">
        <f>2*(IF(Rules!$B$9=Rules!$E$9,SUM(HSD!B7:B14)+Rules!$B$5*HSD!B15+HSD!B39,SUM(HS!B7:B14)+Rules!$B$5*HS!B15+HS!B39)/(9+Rules!$B$5))</f>
        <v>-0.55714919510363936</v>
      </c>
      <c r="C46" s="179">
        <f>2*(IF(Rules!$B$9=Rules!$E$9,SUM(HSD!C7:C14)+Rules!$B$5*HSD!C15+HSD!C39,SUM(HS!C7:C14)+Rules!$B$5*HS!C15+HS!C39)/(9+Rules!$B$5))</f>
        <v>-0.19354965838671134</v>
      </c>
      <c r="D46" s="179">
        <f>2*(IF(Rules!$B$9=Rules!$E$9,SUM(HSD!D7:D14)+Rules!$B$5*HSD!D15+HSD!D39,SUM(HS!D7:D14)+Rules!$B$5*HS!D15+HS!D39)/(9+Rules!$B$5))</f>
        <v>-0.11673517270940206</v>
      </c>
      <c r="E46" s="179">
        <f>2*(IF(Rules!$B$9=Rules!$E$9,SUM(HSD!E7:E14)+Rules!$B$5*HSD!E15+HSD!E39,SUM(HS!E7:E14)+Rules!$B$5*HS!E15+HS!E39)/(9+Rules!$B$5))</f>
        <v>-3.2972744105082649E-2</v>
      </c>
      <c r="F46" s="179">
        <f>2*(IF(Rules!$B$9=Rules!$E$9,SUM(HSD!F7:F14)+Rules!$B$5*HSD!F15+HSD!F39,SUM(HS!F7:F14)+Rules!$B$5*HS!F15+HS!F39)/(9+Rules!$B$5))</f>
        <v>5.9909613271658099E-2</v>
      </c>
      <c r="G46" s="179">
        <f>2*(IF(Rules!$B$9=Rules!$E$9,SUM(HSD!G7:G14)+Rules!$B$5*HSD!G15+HSD!G39,SUM(HS!G7:G14)+Rules!$B$5*HS!G15+HS!G39)/(9+Rules!$B$5))</f>
        <v>0.12431163025768811</v>
      </c>
      <c r="H46" s="179">
        <f>2*(IF(Rules!$B$9=Rules!$E$9,SUM(HSD!H7:H14)+Rules!$B$5*HSD!H15+HSD!H39,SUM(HS!H7:H14)+Rules!$B$5*HS!H15+HS!H39)/(9+Rules!$B$5))</f>
        <v>-0.19178016550927721</v>
      </c>
      <c r="I46" s="179">
        <f>2*(IF(Rules!$B$9=Rules!$E$9,SUM(HSD!I7:I14)+Rules!$B$5*HSD!I15+HSD!I39,SUM(HS!I7:I14)+Rules!$B$5*HS!I15+HS!I39)/(9+Rules!$B$5))</f>
        <v>-0.34397238409858105</v>
      </c>
      <c r="J46" s="179">
        <f>2*(IF(Rules!$B$9=Rules!$E$9,SUM(HSD!J7:J14)+Rules!$B$5*HSD!J15+HSD!J39,SUM(HS!J7:J14)+Rules!$B$5*HS!J15+HS!J39)/(9+Rules!$B$5))</f>
        <v>-0.51825701717610007</v>
      </c>
      <c r="K46" s="181">
        <f>2*(IF(Rules!$B$9=Rules!$E$9,SUM(HSD!K7:K14)+Rules!$B$5*HSD!K15+HSD!K39,SUM(HS!K7:K14)+Rules!$B$5*HS!K15+HS!K39)/(9+Rules!$B$5))</f>
        <v>-0.61756074878418332</v>
      </c>
    </row>
    <row r="47" spans="1:11" x14ac:dyDescent="0.2">
      <c r="A47" s="187">
        <v>6</v>
      </c>
      <c r="B47" s="180">
        <f>2*(IF(Rules!$B$9=Rules!$E$9,SUM(HSD!B8:B15)+Rules!$B$5*HSD!B16+HSD!B40,SUM(HS!B8:B15)+Rules!$B$5*HS!B16+HS!B40)/(9+Rules!$B$5))</f>
        <v>-0.60829326195139866</v>
      </c>
      <c r="C47" s="179">
        <f>2*(IF(Rules!$B$9=Rules!$E$9,SUM(HSD!C8:C15)+Rules!$B$5*HSD!C16+HSD!C40,SUM(HS!C8:C15)+Rules!$B$5*HS!C16+HS!C40)/(9+Rules!$B$5))</f>
        <v>-0.21863675917925621</v>
      </c>
      <c r="D47" s="179">
        <f>2*(IF(Rules!$B$9=Rules!$E$9,SUM(HSD!D8:D15)+Rules!$B$5*HSD!D16+HSD!D40,SUM(HS!D8:D15)+Rules!$B$5*HS!D16+HS!D40)/(9+Rules!$B$5))</f>
        <v>-0.13667841243230397</v>
      </c>
      <c r="E47" s="179">
        <f>2*(IF(Rules!$B$9=Rules!$E$9,SUM(HSD!E8:E15)+Rules!$B$5*HSD!E16+HSD!E40,SUM(HS!E8:E15)+Rules!$B$5*HS!E16+HS!E40)/(9+Rules!$B$5))</f>
        <v>-4.9559710729696275E-2</v>
      </c>
      <c r="F47" s="179">
        <f>2*(IF(Rules!$B$9=Rules!$E$9,SUM(HSD!F8:F15)+Rules!$B$5*HSD!F16+HSD!F40,SUM(HS!F8:F15)+Rules!$B$5*HS!F16+HS!F40)/(9+Rules!$B$5))</f>
        <v>4.3986900993555816E-2</v>
      </c>
      <c r="G47" s="179">
        <f>2*(IF(Rules!$B$9=Rules!$E$9,SUM(HSD!G8:G15)+Rules!$B$5*HSD!G16+HSD!G40,SUM(HS!G8:G15)+Rules!$B$5*HS!G16+HS!G40)/(9+Rules!$B$5))</f>
        <v>0.10792266460833698</v>
      </c>
      <c r="H47" s="179">
        <f>2*(IF(Rules!$B$9=Rules!$E$9,SUM(HSD!H8:H15)+Rules!$B$5*HSD!H16+HSD!H40,SUM(HS!H8:H15)+Rules!$B$5*HS!H16+HS!H40)/(9+Rules!$B$5))</f>
        <v>-0.25675069621437913</v>
      </c>
      <c r="I47" s="179">
        <f>2*(IF(Rules!$B$9=Rules!$E$9,SUM(HSD!I8:I15)+Rules!$B$5*HSD!I16+HSD!I40,SUM(HS!I8:I15)+Rules!$B$5*HS!I16+HS!I40)/(9+Rules!$B$5))</f>
        <v>-0.40226953893378015</v>
      </c>
      <c r="J47" s="179">
        <f>2*(IF(Rules!$B$9=Rules!$E$9,SUM(HSD!J8:J15)+Rules!$B$5*HSD!J16+HSD!J40,SUM(HS!J8:J15)+Rules!$B$5*HS!J16+HS!J40)/(9+Rules!$B$5))</f>
        <v>-0.57030831085563405</v>
      </c>
      <c r="K47" s="181">
        <f>2*(IF(Rules!$B$9=Rules!$E$9,SUM(HSD!K8:K15)+Rules!$B$5*HSD!K16+HSD!K40,SUM(HS!K8:K15)+Rules!$B$5*HS!K16+HS!K40)/(9+Rules!$B$5))</f>
        <v>-0.66623634281105726</v>
      </c>
    </row>
    <row r="48" spans="1:11" x14ac:dyDescent="0.2">
      <c r="A48" s="187">
        <v>7</v>
      </c>
      <c r="B48" s="180">
        <f>2*(IF(Rules!$B$9=Rules!$E$9,SUM(HSD!B9:B16)+Rules!$B$5*HSD!B17+HSD!B41,SUM(HS!B9:B16)+Rules!$B$5*HS!B17+HS!B41)/(9+Rules!$B$5))</f>
        <v>-0.62014330066327394</v>
      </c>
      <c r="C48" s="179">
        <f>2*(IF(Rules!$B$9=Rules!$E$9,SUM(HSD!C9:C16)+Rules!$B$5*HSD!C17+HSD!C41,SUM(HS!C9:C16)+Rules!$B$5*HS!C17+HS!C41)/(9+Rules!$B$5))</f>
        <v>-0.1554853799924491</v>
      </c>
      <c r="D48" s="179">
        <f>2*(IF(Rules!$B$9=Rules!$E$9,SUM(HSD!D9:D16)+Rules!$B$5*HSD!D17+HSD!D41,SUM(HS!D9:D16)+Rules!$B$5*HS!D17+HS!D41)/(9+Rules!$B$5))</f>
        <v>-7.4766650789560851E-2</v>
      </c>
      <c r="E48" s="179">
        <f>2*(IF(Rules!$B$9=Rules!$E$9,SUM(HSD!E9:E16)+Rules!$B$5*HSD!E17+HSD!E41,SUM(HS!E9:E16)+Rules!$B$5*HS!E17+HS!E41)/(9+Rules!$B$5))</f>
        <v>1.0511467456082583E-2</v>
      </c>
      <c r="F48" s="179">
        <f>2*(IF(Rules!$B$9=Rules!$E$9,SUM(HSD!F9:F16)+Rules!$B$5*HSD!F17+HSD!F41,SUM(HS!F9:F16)+Rules!$B$5*HS!F17+HS!F41)/(9+Rules!$B$5))</f>
        <v>9.9964621687930175E-2</v>
      </c>
      <c r="G48" s="179">
        <f>2*(IF(Rules!$B$9=Rules!$E$9,SUM(HSD!G9:G16)+Rules!$B$5*HSD!G17+HSD!G41,SUM(HS!G9:G16)+Rules!$B$5*HS!G17+HS!G41)/(9+Rules!$B$5))</f>
        <v>0.18769123920448363</v>
      </c>
      <c r="H48" s="179">
        <f>2*(IF(Rules!$B$9=Rules!$E$9,SUM(HSD!H9:H16)+Rules!$B$5*HSD!H17+HSD!H41,SUM(HS!H9:H16)+Rules!$B$5*HS!H17+HS!H41)/(9+Rules!$B$5))</f>
        <v>-9.0500880901835723E-2</v>
      </c>
      <c r="I48" s="179">
        <f>2*(IF(Rules!$B$9=Rules!$E$9,SUM(HSD!I9:I16)+Rules!$B$5*HSD!I17+HSD!I41,SUM(HS!I9:I16)+Rules!$B$5*HS!I17+HS!I41)/(9+Rules!$B$5))</f>
        <v>-0.38899531374091001</v>
      </c>
      <c r="J48" s="179">
        <f>2*(IF(Rules!$B$9=Rules!$E$9,SUM(HSD!J9:J16)+Rules!$B$5*HSD!J17+HSD!J41,SUM(HS!J9:J16)+Rules!$B$5*HS!J17+HS!J41)/(9+Rules!$B$5))</f>
        <v>-0.55575779143393522</v>
      </c>
      <c r="K48" s="181">
        <f>2*(IF(Rules!$B$9=Rules!$E$9,SUM(HSD!K9:K16)+Rules!$B$5*HSD!K17+HSD!K41,SUM(HS!K9:K16)+Rules!$B$5*HS!K17+HS!K41)/(9+Rules!$B$5))</f>
        <v>-0.62884704485091814</v>
      </c>
    </row>
    <row r="49" spans="1:11" x14ac:dyDescent="0.2">
      <c r="A49" s="187">
        <v>8</v>
      </c>
      <c r="B49" s="180">
        <f>2*(IF(Rules!$B$9=Rules!$E$9,SUM(HSD!B10:B17)+Rules!$B$5*HSD!B18+HSD!B42,SUM(HS!B10:B17)+Rules!$B$5*HS!B18+HS!B42)/(9+Rules!$B$5))</f>
        <v>-0.39405762114832721</v>
      </c>
      <c r="C49" s="179">
        <f>2*(IF(Rules!$B$9=Rules!$E$9,SUM(HSD!C10:C17)+Rules!$B$5*HSD!C18+HSD!C42,SUM(HS!C10:C17)+Rules!$B$5*HS!C18+HS!C42)/(9+Rules!$B$5))</f>
        <v>1.9285099723172237E-2</v>
      </c>
      <c r="D49" s="179">
        <f>2*(IF(Rules!$B$9=Rules!$E$9,SUM(HSD!D10:D17)+Rules!$B$5*HSD!D18+HSD!D42,SUM(HS!D10:D17)+Rules!$B$5*HS!D18+HS!D42)/(9+Rules!$B$5))</f>
        <v>8.688786047625327E-2</v>
      </c>
      <c r="E49" s="179">
        <f>2*(IF(Rules!$B$9=Rules!$E$9,SUM(HSD!E10:E17)+Rules!$B$5*HSD!E18+HSD!E42,SUM(HS!E10:E17)+Rules!$B$5*HS!E18+HS!E42)/(9+Rules!$B$5))</f>
        <v>0.15656746918613532</v>
      </c>
      <c r="F49" s="179">
        <f>2*(IF(Rules!$B$9=Rules!$E$9,SUM(HSD!F10:F17)+Rules!$B$5*HSD!F18+HSD!F42,SUM(HS!F10:F17)+Rules!$B$5*HS!F18+HS!F42)/(9+Rules!$B$5))</f>
        <v>0.22831820480547502</v>
      </c>
      <c r="G49" s="179">
        <f>2*(IF(Rules!$B$9=Rules!$E$9,SUM(HSD!G10:G17)+Rules!$B$5*HSD!G18+HSD!G42,SUM(HS!G10:G17)+Rules!$B$5*HS!G18+HS!G42)/(9+Rules!$B$5))</f>
        <v>0.32553339738516479</v>
      </c>
      <c r="H49" s="179">
        <f>2*(IF(Rules!$B$9=Rules!$E$9,SUM(HSD!H10:H17)+Rules!$B$5*HSD!H18+HSD!H42,SUM(HS!H10:H17)+Rules!$B$5*HS!H18+HS!H42)/(9+Rules!$B$5))</f>
        <v>0.21152959698650559</v>
      </c>
      <c r="I49" s="179">
        <f>2*(IF(Rules!$B$9=Rules!$E$9,SUM(HSD!I10:I17)+Rules!$B$5*HSD!I18+HSD!I42,SUM(HS!I10:I17)+Rules!$B$5*HS!I18+HS!I42)/(9+Rules!$B$5))</f>
        <v>-8.7582327609523197E-2</v>
      </c>
      <c r="J49" s="179">
        <f>2*(IF(Rules!$B$9=Rules!$E$9,SUM(HSD!J10:J17)+Rules!$B$5*HSD!J18+HSD!J42,SUM(HS!J10:J17)+Rules!$B$5*HS!J18+HS!J42)/(9+Rules!$B$5))</f>
        <v>-0.40539957445661723</v>
      </c>
      <c r="K49" s="181">
        <f>2*(IF(Rules!$B$9=Rules!$E$9,SUM(HSD!K10:K17)+Rules!$B$5*HSD!K18+HSD!K42,SUM(HS!K10:K17)+Rules!$B$5*HS!K18+HS!K42)/(9+Rules!$B$5))</f>
        <v>-0.48948762316092631</v>
      </c>
    </row>
    <row r="50" spans="1:11" x14ac:dyDescent="0.2">
      <c r="A50" s="187">
        <v>9</v>
      </c>
      <c r="B50" s="180">
        <f>2*(IF(Rules!$B$9=Rules!$E$9,SUM(HSD!B11:B18)+Rules!$B$5*HSD!B19+HSD!B43,SUM(HS!B11:B18)+Rules!$B$5*HS!B19+HS!B43)/(9+Rules!$B$5))</f>
        <v>-0.13136155755613241</v>
      </c>
      <c r="C50" s="179">
        <f>2*(IF(Rules!$B$9=Rules!$E$9,SUM(HSD!C11:C18)+Rules!$B$5*HSD!C19+HSD!C43,SUM(HS!C11:C18)+Rules!$B$5*HS!C19+HS!C43)/(9+Rules!$B$5))</f>
        <v>0.18462902498065631</v>
      </c>
      <c r="D50" s="179">
        <f>2*(IF(Rules!$B$9=Rules!$E$9,SUM(HSD!D11:D18)+Rules!$B$5*HSD!D19+HSD!D43,SUM(HS!D11:D18)+Rules!$B$5*HS!D19+HS!D43)/(9+Rules!$B$5))</f>
        <v>0.24214017052931303</v>
      </c>
      <c r="E50" s="179">
        <f>2*(IF(Rules!$B$9=Rules!$E$9,SUM(HSD!E11:E18)+Rules!$B$5*HSD!E19+HSD!E43,SUM(HS!E11:E18)+Rules!$B$5*HS!E19+HS!E43)/(9+Rules!$B$5))</f>
        <v>0.30150334319286637</v>
      </c>
      <c r="F50" s="179">
        <f>2*(IF(Rules!$B$9=Rules!$E$9,SUM(HSD!F11:F18)+Rules!$B$5*HSD!F19+HSD!F43,SUM(HS!F11:F18)+Rules!$B$5*HS!F19+HS!F43)/(9+Rules!$B$5))</f>
        <v>0.36334825237219065</v>
      </c>
      <c r="G50" s="179">
        <f>2*(IF(Rules!$B$9=Rules!$E$9,SUM(HSD!G11:G18)+Rules!$B$5*HSD!G19+HSD!G43,SUM(HS!G11:G18)+Rules!$B$5*HS!G19+HS!G43)/(9+Rules!$B$5))</f>
        <v>0.44337460889206287</v>
      </c>
      <c r="H50" s="179">
        <f>2*(IF(Rules!$B$9=Rules!$E$9,SUM(HSD!H11:H18)+Rules!$B$5*HSD!H19+HSD!H43,SUM(HS!H11:H18)+Rules!$B$5*HS!H19+HS!H43)/(9+Rules!$B$5))</f>
        <v>0.37000371337194804</v>
      </c>
      <c r="I50" s="179">
        <f>2*(IF(Rules!$B$9=Rules!$E$9,SUM(HSD!I11:I18)+Rules!$B$5*HSD!I19+HSD!I43,SUM(HS!I11:I18)+Rules!$B$5*HS!I19+HS!I43)/(9+Rules!$B$5))</f>
        <v>0.21532327264714252</v>
      </c>
      <c r="J50" s="179">
        <f>2*(IF(Rules!$B$9=Rules!$E$9,SUM(HSD!J11:J18)+Rules!$B$5*HSD!J19+HSD!J43,SUM(HS!J11:J18)+Rules!$B$5*HS!J19+HS!J43)/(9+Rules!$B$5))</f>
        <v>-9.3659752356483508E-2</v>
      </c>
      <c r="K50" s="181">
        <f>2*(IF(Rules!$B$9=Rules!$E$9,SUM(HSD!K11:K18)+Rules!$B$5*HSD!K19+HSD!K43,SUM(HS!K11:K18)+Rules!$B$5*HS!K19+HS!K43)/(9+Rules!$B$5))</f>
        <v>-0.29664343180334263</v>
      </c>
    </row>
    <row r="51" spans="1:11" ht="17" thickBot="1" x14ac:dyDescent="0.25">
      <c r="A51" s="188">
        <v>10</v>
      </c>
      <c r="B51" s="182">
        <f>2*(IF(Rules!$B$9=Rules!$E$9,SUM(HSD!B12:B19)+Rules!$B$5*HSD!B20+HSD!B44,SUM(HS!B12:B19)+Rules!$B$5*HS!B20+HS!B44)/(9+Rules!$B$5))</f>
        <v>0.16289941589055185</v>
      </c>
      <c r="C51" s="183">
        <f>2*(IF(Rules!$B$9=Rules!$E$9,SUM(HSD!C12:C19)+Rules!$B$5*HSD!C20+HSD!C44,SUM(HS!C12:C19)+Rules!$B$5*HS!C20+HS!C44)/(9+Rules!$B$5))</f>
        <v>0.36499998801808975</v>
      </c>
      <c r="D51" s="183">
        <f>2*(IF(Rules!$B$9=Rules!$E$9,SUM(HSD!D12:D19)+Rules!$B$5*HSD!D20+HSD!D44,SUM(HS!D12:D19)+Rules!$B$5*HS!D20+HS!D44)/(9+Rules!$B$5))</f>
        <v>0.41217595162788179</v>
      </c>
      <c r="E51" s="183">
        <f>2*(IF(Rules!$B$9=Rules!$E$9,SUM(HSD!E12:E19)+Rules!$B$5*HSD!E20+HSD!E44,SUM(HS!E12:E19)+Rules!$B$5*HS!E20+HS!E44)/(9+Rules!$B$5))</f>
        <v>0.460940243794354</v>
      </c>
      <c r="F51" s="183">
        <f>2*(IF(Rules!$B$9=Rules!$E$9,SUM(HSD!F12:F19)+Rules!$B$5*HSD!F20+HSD!F44,SUM(HS!F12:F19)+Rules!$B$5*HS!F20+HS!F44)/(9+Rules!$B$5))</f>
        <v>0.51251710900326775</v>
      </c>
      <c r="G51" s="183">
        <f>2*(IF(Rules!$B$9=Rules!$E$9,SUM(HSD!G12:G19)+Rules!$B$5*HSD!G20+HSD!G44,SUM(HS!G12:G19)+Rules!$B$5*HS!G20+HS!G44)/(9+Rules!$B$5))</f>
        <v>0.57559016859776857</v>
      </c>
      <c r="H51" s="183">
        <f>2*(IF(Rules!$B$9=Rules!$E$9,SUM(HSD!H12:H19)+Rules!$B$5*HSD!H20+HSD!H44,SUM(HS!H12:H19)+Rules!$B$5*HS!H20+HS!H44)/(9+Rules!$B$5))</f>
        <v>0.51381748867217314</v>
      </c>
      <c r="I51" s="183">
        <f>2*(IF(Rules!$B$9=Rules!$E$9,SUM(HSD!I12:I19)+Rules!$B$5*HSD!I20+HSD!I44,SUM(HS!I12:I19)+Rules!$B$5*HS!I20+HS!I44)/(9+Rules!$B$5))</f>
        <v>0.39590741666395218</v>
      </c>
      <c r="J51" s="183">
        <f>2*(IF(Rules!$B$9=Rules!$E$9,SUM(HSD!J12:J19)+Rules!$B$5*HSD!J20+HSD!J44,SUM(HS!J12:J19)+Rules!$B$5*HS!J20+HS!J44)/(9+Rules!$B$5))</f>
        <v>0.2330591821385678</v>
      </c>
      <c r="K51" s="184">
        <f>2*(IF(Rules!$B$9=Rules!$E$9,SUM(HSD!K12:K19)+Rules!$B$5*HSD!K20+HSD!K44,SUM(HS!K12:K19)+Rules!$B$5*HS!K20+HS!K44)/(9+Rules!$B$5))</f>
        <v>5.061704608173629E-2</v>
      </c>
    </row>
    <row r="53" spans="1:11" x14ac:dyDescent="0.2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">
      <c r="A54" s="1">
        <v>1</v>
      </c>
      <c r="B54" s="1">
        <f>MAX(IF(Rules!$B$17=2,B42,IF(Rules!$B$17=3,B29,IF(Rules!$B$17=4,B16,B3))),HSDR!B35)</f>
        <v>0.10906077977909699</v>
      </c>
      <c r="C54" s="1">
        <f>MAX(IF(Rules!$B$17=2,C42,IF(Rules!$B$17=3,C29,IF(Rules!$B$17=4,C16,C3))),HSDR!C35)</f>
        <v>0.47064092333946894</v>
      </c>
      <c r="D54" s="1">
        <f>MAX(IF(Rules!$B$17=2,D42,IF(Rules!$B$17=3,D29,IF(Rules!$B$17=4,D16,D3))),HSDR!D35)</f>
        <v>0.51779525312221664</v>
      </c>
      <c r="E54" s="1">
        <f>MAX(IF(Rules!$B$17=2,E42,IF(Rules!$B$17=3,E29,IF(Rules!$B$17=4,E16,E3))),HSDR!E35)</f>
        <v>0.56604055041797596</v>
      </c>
      <c r="F54" s="1">
        <f>MAX(IF(Rules!$B$17=2,F42,IF(Rules!$B$17=3,F29,IF(Rules!$B$17=4,F16,F3))),HSDR!F35)</f>
        <v>0.61469901790902803</v>
      </c>
      <c r="G54" s="1">
        <f>MAX(IF(Rules!$B$17=2,G42,IF(Rules!$B$17=3,G29,IF(Rules!$B$17=4,G16,G3))),HSDR!G35)</f>
        <v>0.66738009490756944</v>
      </c>
      <c r="H54" s="1">
        <f>MAX(IF(Rules!$B$17=2,H42,IF(Rules!$B$17=3,H29,IF(Rules!$B$17=4,H16,H3))),HSDR!H35)</f>
        <v>0.46288894886429088</v>
      </c>
      <c r="I54" s="1">
        <f>MAX(IF(Rules!$B$17=2,I42,IF(Rules!$B$17=3,I29,IF(Rules!$B$17=4,I16,I3))),HSDR!I35)</f>
        <v>0.35069259087031512</v>
      </c>
      <c r="J54" s="1">
        <f>MAX(IF(Rules!$B$17=2,J42,IF(Rules!$B$17=3,J29,IF(Rules!$B$17=4,J16,J3))),HSDR!J35)</f>
        <v>0.22778342315245487</v>
      </c>
      <c r="K54" s="1">
        <f>MAX(IF(Rules!$B$17=2,K42,IF(Rules!$B$17=3,K29,IF(Rules!$B$17=4,K16,K3))),HSDR!K35)</f>
        <v>0.17968872741114625</v>
      </c>
    </row>
    <row r="55" spans="1:11" x14ac:dyDescent="0.2">
      <c r="A55" s="1">
        <v>2</v>
      </c>
      <c r="B55" s="1">
        <f>MAX(IF(Rules!$B$11=2,B43,IF(Rules!$B$11=3,B30,IF(Rules!$B$11=4,B17,B4))),HSDR!B4)</f>
        <v>-0.25307699440390863</v>
      </c>
      <c r="C55" s="1">
        <f>MAX(IF(Rules!$B$11=2,C43,IF(Rules!$B$11=3,C30,IF(Rules!$B$11=4,C17,C4))),HSDR!C4)</f>
        <v>-8.4267225502711041E-2</v>
      </c>
      <c r="D55" s="1">
        <f>MAX(IF(Rules!$B$11=2,D43,IF(Rules!$B$11=3,D30,IF(Rules!$B$11=4,D17,D4))),HSDR!D4)</f>
        <v>-1.5498287197501173E-2</v>
      </c>
      <c r="E55" s="1">
        <f>MAX(IF(Rules!$B$11=2,E43,IF(Rules!$B$11=3,E30,IF(Rules!$B$11=4,E17,E4))),HSDR!E4)</f>
        <v>5.9333738978653974E-2</v>
      </c>
      <c r="F55" s="1">
        <f>MAX(IF(Rules!$B$11=2,F43,IF(Rules!$B$11=3,F30,IF(Rules!$B$11=4,F17,F4))),HSDR!F4)</f>
        <v>0.15203616947891799</v>
      </c>
      <c r="G55" s="1">
        <f>MAX(IF(Rules!$B$11=2,G43,IF(Rules!$B$11=3,G30,IF(Rules!$B$11=4,G17,G4))),HSDR!G4)</f>
        <v>0.22737886696191317</v>
      </c>
      <c r="H55" s="1">
        <f>MAX(IF(Rules!$B$11=2,H43,IF(Rules!$B$11=3,H30,IF(Rules!$B$11=4,H17,H4))),HSDR!H4)</f>
        <v>6.958050045595748E-3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-0.28919791448567511</v>
      </c>
    </row>
    <row r="56" spans="1:11" x14ac:dyDescent="0.2">
      <c r="A56" s="1">
        <v>3</v>
      </c>
      <c r="B56" s="1">
        <f>MAX(IF(Rules!$B$11=2,B44,IF(Rules!$B$11=3,B31,IF(Rules!$B$11=4,B18,B5))),HSDR!B6)</f>
        <v>-0.30414663097569933</v>
      </c>
      <c r="C56" s="1">
        <f>MAX(IF(Rules!$B$11=2,C44,IF(Rules!$B$11=3,C31,IF(Rules!$B$11=4,C18,C5))),HSDR!C6)</f>
        <v>-0.13992944417761496</v>
      </c>
      <c r="D56" s="1">
        <f>MAX(IF(Rules!$B$11=2,D44,IF(Rules!$B$11=3,D31,IF(Rules!$B$11=4,D18,D5))),HSDR!D6)</f>
        <v>-5.8284696427541714E-2</v>
      </c>
      <c r="E56" s="1">
        <f>MAX(IF(Rules!$B$11=2,E44,IF(Rules!$B$11=3,E31,IF(Rules!$B$11=4,E18,E5))),HSDR!E6)</f>
        <v>2.8134517976885209E-2</v>
      </c>
      <c r="F56" s="1">
        <f>MAX(IF(Rules!$B$11=2,F44,IF(Rules!$B$11=3,F31,IF(Rules!$B$11=4,F18,F5))),HSDR!F6)</f>
        <v>0.12470784634060185</v>
      </c>
      <c r="G56" s="1">
        <f>MAX(IF(Rules!$B$11=2,G44,IF(Rules!$B$11=3,G31,IF(Rules!$B$11=4,G18,G5))),HSDR!G6)</f>
        <v>0.19970541230483627</v>
      </c>
      <c r="H56" s="1">
        <f>MAX(IF(Rules!$B$11=2,H44,IF(Rules!$B$11=3,H31,IF(Rules!$B$11=4,H18,H5))),HSDR!H6)</f>
        <v>-5.8585254727766593E-2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-0.33774944037840804</v>
      </c>
    </row>
    <row r="57" spans="1:11" x14ac:dyDescent="0.2">
      <c r="A57" s="1">
        <v>4</v>
      </c>
      <c r="B57" s="1">
        <f>MAX(IF(Rules!$B$11=2,B45,IF(Rules!$B$11=3,B32,IF(Rules!$B$11=4,B19,B6))),HSDR!B8)</f>
        <v>-0.1970288105741636</v>
      </c>
      <c r="C57" s="1">
        <f>MAX(IF(Rules!$B$11=2,C45,IF(Rules!$B$11=3,C32,IF(Rules!$B$11=4,C19,C6))),HSDR!C8)</f>
        <v>-2.1798188008805668E-2</v>
      </c>
      <c r="D57" s="1">
        <f>MAX(IF(Rules!$B$11=2,D45,IF(Rules!$B$11=3,D32,IF(Rules!$B$11=4,D19,D6))),HSDR!D8)</f>
        <v>8.0052625306546825E-3</v>
      </c>
      <c r="E57" s="1">
        <f>MAX(IF(Rules!$B$11=2,E45,IF(Rules!$B$11=3,E32,IF(Rules!$B$11=4,E19,E6))),HSDR!E8)</f>
        <v>3.8784473277208811E-2</v>
      </c>
      <c r="F57" s="1">
        <f>MAX(IF(Rules!$B$11=2,F45,IF(Rules!$B$11=3,F32,IF(Rules!$B$11=4,F19,F6))),HSDR!F8)</f>
        <v>0.10070528937626665</v>
      </c>
      <c r="G57" s="1">
        <f>MAX(IF(Rules!$B$11=2,G45,IF(Rules!$B$11=3,G32,IF(Rules!$B$11=4,G19,G6))),HSDR!G8)</f>
        <v>0.17417494269127992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-5.9898275658656304E-2</v>
      </c>
      <c r="J57" s="1">
        <f>MAX(IF(Rules!$B$11=2,J45,IF(Rules!$B$11=3,J32,IF(Rules!$B$11=4,J19,J6))),HSDR!J8)</f>
        <v>-0.21018633199821757</v>
      </c>
      <c r="K57" s="1">
        <f>MAX(IF(Rules!$B$11=2,K45,IF(Rules!$B$11=3,K32,IF(Rules!$B$11=4,K19,K6))),HSDR!K8)</f>
        <v>-0.24937508055334259</v>
      </c>
    </row>
    <row r="58" spans="1:11" x14ac:dyDescent="0.2">
      <c r="A58" s="1">
        <v>5</v>
      </c>
      <c r="B58" s="1">
        <f>MAX(IF(Rules!$B$11=2,B46,IF(Rules!$B$11=3,B33,IF(Rules!$B$11=4,B20,B7))),HSDR!B10)</f>
        <v>8.1449707945275923E-2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2.5308523040868145E-2</v>
      </c>
    </row>
    <row r="59" spans="1:11" x14ac:dyDescent="0.2">
      <c r="A59" s="1">
        <v>6</v>
      </c>
      <c r="B59" s="1">
        <f>MAX(IF(Rules!$B$11=2,B47,IF(Rules!$B$11=3,B34,IF(Rules!$B$11=4,B21,B8))),HSDR!B12)</f>
        <v>-0.35054034044008009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-0.16236190502927889</v>
      </c>
      <c r="E59" s="1">
        <f>MAX(IF(Rules!$B$11=2,E47,IF(Rules!$B$11=3,E34,IF(Rules!$B$11=4,E21,E8))),HSDR!E12)</f>
        <v>-6.5242110257549266E-2</v>
      </c>
      <c r="F59" s="1">
        <f>MAX(IF(Rules!$B$11=2,F47,IF(Rules!$B$11=3,F34,IF(Rules!$B$11=4,F21,F8))),HSDR!F12)</f>
        <v>3.9226356320867399E-2</v>
      </c>
      <c r="G59" s="1">
        <f>MAX(IF(Rules!$B$11=2,G47,IF(Rules!$B$11=3,G34,IF(Rules!$B$11=4,G21,G8))),HSDR!G12)</f>
        <v>0.10667340682942227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-0.38104299284808768</v>
      </c>
    </row>
    <row r="60" spans="1:11" x14ac:dyDescent="0.2">
      <c r="A60" s="1">
        <v>7</v>
      </c>
      <c r="B60" s="1">
        <f>MAX(IF(Rules!$B$11=2,B48,IF(Rules!$B$11=3,B35,IF(Rules!$B$11=4,B22,B9))),HSDR!B14)</f>
        <v>-0.44000672211415065</v>
      </c>
      <c r="C60" s="1">
        <f>MAX(IF(Rules!$B$11=2,C48,IF(Rules!$B$11=3,C35,IF(Rules!$B$11=4,C22,C9))),HSDR!C14)</f>
        <v>-0.1963016079632402</v>
      </c>
      <c r="D60" s="1">
        <f>MAX(IF(Rules!$B$11=2,D48,IF(Rules!$B$11=3,D35,IF(Rules!$B$11=4,D22,D9))),HSDR!D14)</f>
        <v>-0.10948552726048816</v>
      </c>
      <c r="E60" s="1">
        <f>MAX(IF(Rules!$B$11=2,E48,IF(Rules!$B$11=3,E35,IF(Rules!$B$11=4,E22,E9))),HSDR!E14)</f>
        <v>-1.9921218921965758E-2</v>
      </c>
      <c r="F60" s="1">
        <f>MAX(IF(Rules!$B$11=2,F48,IF(Rules!$B$11=3,F35,IF(Rules!$B$11=4,F22,F9))),HSDR!F14)</f>
        <v>7.4563567868088848E-2</v>
      </c>
      <c r="G60" s="1">
        <f>MAX(IF(Rules!$B$11=2,G48,IF(Rules!$B$11=3,G35,IF(Rules!$B$11=4,G22,G9))),HSDR!G14)</f>
        <v>0.16472730313989489</v>
      </c>
      <c r="H60" s="1">
        <f>MAX(IF(Rules!$B$11=2,H48,IF(Rules!$B$11=3,H35,IF(Rules!$B$11=4,H22,H9))),HSDR!H14)</f>
        <v>-0.13707521359511174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-0.46630747852717758</v>
      </c>
    </row>
    <row r="61" spans="1:11" x14ac:dyDescent="0.2">
      <c r="A61" s="1">
        <v>8</v>
      </c>
      <c r="B61" s="1">
        <f>MAX(IF(Rules!$B$11=2,B49,IF(Rules!$B$11=3,B36,IF(Rules!$B$11=4,B23,B10))),HSDR!B16)</f>
        <v>-0.47846720619452893</v>
      </c>
      <c r="C61" s="1">
        <f>MAX(IF(Rules!$B$11=2,C49,IF(Rules!$B$11=3,C36,IF(Rules!$B$11=4,C23,C10))),HSDR!C16)</f>
        <v>-4.10085652565544E-2</v>
      </c>
      <c r="D61" s="1">
        <f>MAX(IF(Rules!$B$11=2,D49,IF(Rules!$B$11=3,D36,IF(Rules!$B$11=4,D23,D10))),HSDR!D16)</f>
        <v>2.9651267038439212E-2</v>
      </c>
      <c r="E61" s="1">
        <f>MAX(IF(Rules!$B$11=2,E49,IF(Rules!$B$11=3,E36,IF(Rules!$B$11=4,E23,E10))),HSDR!E16)</f>
        <v>0.10253679913733912</v>
      </c>
      <c r="F61" s="1">
        <f>MAX(IF(Rules!$B$11=2,F49,IF(Rules!$B$11=3,F36,IF(Rules!$B$11=4,F23,F10))),HSDR!F16)</f>
        <v>0.17786869518456505</v>
      </c>
      <c r="G61" s="1">
        <f>MAX(IF(Rules!$B$11=2,G49,IF(Rules!$B$11=3,G36,IF(Rules!$B$11=4,G23,G10))),HSDR!G16)</f>
        <v>0.28114462143026464</v>
      </c>
      <c r="H61" s="1">
        <f>MAX(IF(Rules!$B$11=2,H49,IF(Rules!$B$11=3,H36,IF(Rules!$B$11=4,H23,H10))),HSDR!H16)</f>
        <v>0.17942021385705018</v>
      </c>
      <c r="I61" s="1">
        <f>MAX(IF(Rules!$B$11=2,I49,IF(Rules!$B$11=3,I36,IF(Rules!$B$11=4,I23,I10))),HSDR!I16)</f>
        <v>-0.15401156627741791</v>
      </c>
      <c r="J61" s="1">
        <f>MAX(IF(Rules!$B$11=2,J49,IF(Rules!$B$11=3,J36,IF(Rules!$B$11=4,J23,J10))),HSDR!J16)</f>
        <v>-0.5</v>
      </c>
      <c r="K61" s="1">
        <f>MAX(IF(Rules!$B$11=2,K49,IF(Rules!$B$11=3,K36,IF(Rules!$B$11=4,K23,K10))),HSDR!K16)</f>
        <v>-0.5</v>
      </c>
    </row>
    <row r="62" spans="1:11" x14ac:dyDescent="0.2">
      <c r="A62" s="1">
        <v>9</v>
      </c>
      <c r="B62" s="1">
        <f>MAX(IF(Rules!$B$11=2,B50,IF(Rules!$B$11=3,B37,IF(Rules!$B$11=4,B24,B11))),HSDR!B18)</f>
        <v>-0.10019887561319057</v>
      </c>
      <c r="C62" s="1">
        <f>MAX(IF(Rules!$B$11=2,C50,IF(Rules!$B$11=3,C37,IF(Rules!$B$11=4,C24,C11))),HSDR!C18)</f>
        <v>0.13385768207672508</v>
      </c>
      <c r="D62" s="1">
        <f>MAX(IF(Rules!$B$11=2,D50,IF(Rules!$B$11=3,D37,IF(Rules!$B$11=4,D24,D11))),HSDR!D18)</f>
        <v>0.19320731563116447</v>
      </c>
      <c r="E62" s="1">
        <f>MAX(IF(Rules!$B$11=2,E50,IF(Rules!$B$11=3,E37,IF(Rules!$B$11=4,E24,E11))),HSDR!E18)</f>
        <v>0.25454407563811315</v>
      </c>
      <c r="F62" s="1">
        <f>MAX(IF(Rules!$B$11=2,F50,IF(Rules!$B$11=3,F37,IF(Rules!$B$11=4,F24,F11))),HSDR!F18)</f>
        <v>0.31872977328281132</v>
      </c>
      <c r="G62" s="1">
        <f>MAX(IF(Rules!$B$11=2,G50,IF(Rules!$B$11=3,G37,IF(Rules!$B$11=4,G24,G11))),HSDR!G18)</f>
        <v>0.40361032143368897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0.19129321615782191</v>
      </c>
      <c r="J62" s="1">
        <f>MAX(IF(Rules!$B$11=2,J50,IF(Rules!$B$11=3,J37,IF(Rules!$B$11=4,J24,J11))),HSDR!J18)</f>
        <v>-0.15072067108588086</v>
      </c>
      <c r="K62" s="1">
        <f>MAX(IF(Rules!$B$11=2,K50,IF(Rules!$B$11=3,K37,IF(Rules!$B$11=4,K24,K11))),HSDR!K18)</f>
        <v>-0.17830123379648949</v>
      </c>
    </row>
    <row r="63" spans="1:11" x14ac:dyDescent="0.2">
      <c r="A63" s="1">
        <v>10</v>
      </c>
      <c r="B63" s="1">
        <f>MAX(IF(Rules!$B$11=2,B51,IF(Rules!$B$11=3,B38,IF(Rules!$B$11=4,B25,B12))),HSDR!B20)</f>
        <v>0.65547032314990239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0.70504978713524302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0.55453756646817121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4" type="noConversion"/>
  <conditionalFormatting sqref="O2:X11">
    <cfRule type="containsText" dxfId="103" priority="5" operator="containsText" text="S">
      <formula>NOT(ISERROR(SEARCH("S",O2)))</formula>
    </cfRule>
    <cfRule type="containsText" dxfId="102" priority="6" operator="containsText" text="H">
      <formula>NOT(ISERROR(SEARCH("H",O2)))</formula>
    </cfRule>
  </conditionalFormatting>
  <conditionalFormatting sqref="O2:X11">
    <cfRule type="containsText" dxfId="101" priority="4" operator="containsText" text="D">
      <formula>NOT(ISERROR(SEARCH("D",O2)))</formula>
    </cfRule>
  </conditionalFormatting>
  <conditionalFormatting sqref="O2:X11">
    <cfRule type="containsText" dxfId="100" priority="3" operator="containsText" text="R">
      <formula>NOT(ISERROR(SEARCH("R",O2)))</formula>
    </cfRule>
  </conditionalFormatting>
  <conditionalFormatting sqref="O2:X11">
    <cfRule type="containsText" dxfId="99" priority="2" operator="containsText" text="P">
      <formula>NOT(ISERROR(SEARCH("P",O2)))</formula>
    </cfRule>
  </conditionalFormatting>
  <conditionalFormatting sqref="O3:X11">
    <cfRule type="containsText" dxfId="98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3"/>
  <sheetViews>
    <sheetView workbookViewId="0">
      <selection activeCell="K9" sqref="K9"/>
    </sheetView>
  </sheetViews>
  <sheetFormatPr baseColWidth="10" defaultColWidth="8.83203125" defaultRowHeight="16" x14ac:dyDescent="0.2"/>
  <cols>
    <col min="2" max="2" width="17.6640625" bestFit="1" customWidth="1"/>
  </cols>
  <sheetData>
    <row r="1" spans="2:3" x14ac:dyDescent="0.2">
      <c r="B1" s="53" t="s">
        <v>31</v>
      </c>
      <c r="C1" s="1">
        <f>Dealer!J33</f>
        <v>4.7337278106508882E-2</v>
      </c>
    </row>
    <row r="2" spans="2:3" x14ac:dyDescent="0.2">
      <c r="B2" s="53" t="s">
        <v>32</v>
      </c>
      <c r="C2" s="1">
        <f>1-Dealer!J33</f>
        <v>0.9526627218934911</v>
      </c>
    </row>
    <row r="3" spans="2:3" x14ac:dyDescent="0.2">
      <c r="B3" s="1"/>
      <c r="C3" s="1">
        <f>C1*C2</f>
        <v>4.5096460207975919E-2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87"/>
  <sheetViews>
    <sheetView workbookViewId="0">
      <selection activeCell="V44" sqref="V44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3" ht="25" thickBot="1" x14ac:dyDescent="0.35">
      <c r="A1" s="332" t="s">
        <v>180</v>
      </c>
      <c r="B1" s="333"/>
      <c r="C1" s="333"/>
      <c r="D1" s="333"/>
      <c r="E1" s="333"/>
      <c r="F1" s="333"/>
      <c r="G1" s="333"/>
      <c r="H1" s="333"/>
      <c r="I1" s="333"/>
      <c r="J1" s="333"/>
      <c r="K1" s="334"/>
    </row>
    <row r="2" spans="1:13" x14ac:dyDescent="0.2">
      <c r="A2" s="302" t="s">
        <v>9</v>
      </c>
      <c r="B2" s="302" t="s">
        <v>1</v>
      </c>
      <c r="C2" s="302">
        <v>2</v>
      </c>
      <c r="D2" s="302">
        <v>3</v>
      </c>
      <c r="E2" s="302">
        <v>4</v>
      </c>
      <c r="F2" s="302">
        <v>5</v>
      </c>
      <c r="G2" s="302">
        <v>6</v>
      </c>
      <c r="H2" s="302">
        <v>7</v>
      </c>
      <c r="I2" s="302">
        <v>8</v>
      </c>
      <c r="J2" s="302">
        <v>9</v>
      </c>
      <c r="K2" s="302">
        <v>10</v>
      </c>
    </row>
    <row r="3" spans="1:13" x14ac:dyDescent="0.2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 x14ac:dyDescent="0.2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 x14ac:dyDescent="0.2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 x14ac:dyDescent="0.2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 x14ac:dyDescent="0.2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 x14ac:dyDescent="0.2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 x14ac:dyDescent="0.2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220"/>
    </row>
    <row r="15" spans="1:13" x14ac:dyDescent="0.2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 x14ac:dyDescent="0.2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 x14ac:dyDescent="0.2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 x14ac:dyDescent="0.2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 x14ac:dyDescent="0.2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 x14ac:dyDescent="0.2">
      <c r="M41" s="33">
        <f>M40+C40</f>
        <v>1.0000000000000024</v>
      </c>
    </row>
    <row r="43" spans="1:13" x14ac:dyDescent="0.2">
      <c r="C43" s="40" t="s">
        <v>12</v>
      </c>
    </row>
    <row r="44" spans="1:13" x14ac:dyDescent="0.2">
      <c r="A44" s="41" t="s">
        <v>13</v>
      </c>
      <c r="B44" s="41"/>
      <c r="C44" s="41">
        <v>2</v>
      </c>
      <c r="D44" s="41">
        <v>3</v>
      </c>
      <c r="E44" s="41">
        <v>4</v>
      </c>
      <c r="F44" s="41">
        <v>5</v>
      </c>
      <c r="G44" s="41">
        <v>6</v>
      </c>
      <c r="H44" s="41">
        <v>7</v>
      </c>
      <c r="I44" s="41">
        <v>8</v>
      </c>
      <c r="J44" s="41">
        <v>9</v>
      </c>
      <c r="K44" s="41">
        <v>10</v>
      </c>
    </row>
    <row r="45" spans="1:13" x14ac:dyDescent="0.2">
      <c r="A45" s="41">
        <v>2</v>
      </c>
      <c r="B45" s="41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">
      <c r="A46" s="41">
        <v>3</v>
      </c>
      <c r="B46" s="41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">
      <c r="A47" s="41">
        <v>4</v>
      </c>
      <c r="B47" s="41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">
      <c r="A48" s="41">
        <v>5</v>
      </c>
      <c r="B48" s="41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">
      <c r="A49" s="41">
        <v>6</v>
      </c>
      <c r="B49" s="41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">
      <c r="A50" s="41">
        <v>7</v>
      </c>
      <c r="B50" s="41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">
      <c r="A51" s="41">
        <v>8</v>
      </c>
      <c r="B51" s="41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">
      <c r="A52" s="41">
        <v>9</v>
      </c>
      <c r="B52" s="41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">
      <c r="A53" s="41">
        <v>10</v>
      </c>
      <c r="B53" s="41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">
      <c r="A54" s="41" t="s">
        <v>1</v>
      </c>
      <c r="B54" s="41"/>
    </row>
    <row r="56" spans="1:11" x14ac:dyDescent="0.2">
      <c r="C56" s="40" t="s">
        <v>12</v>
      </c>
    </row>
    <row r="57" spans="1:11" x14ac:dyDescent="0.2">
      <c r="A57" s="41" t="s">
        <v>13</v>
      </c>
      <c r="B57" s="41"/>
      <c r="C57" s="41">
        <v>2</v>
      </c>
      <c r="D57" s="41">
        <v>3</v>
      </c>
      <c r="E57" s="41">
        <v>4</v>
      </c>
      <c r="F57" s="41">
        <v>5</v>
      </c>
      <c r="G57" s="41">
        <v>6</v>
      </c>
      <c r="H57" s="41">
        <v>7</v>
      </c>
      <c r="I57" s="41">
        <v>8</v>
      </c>
      <c r="J57" s="41">
        <v>9</v>
      </c>
      <c r="K57" s="41">
        <v>10</v>
      </c>
    </row>
    <row r="58" spans="1:11" x14ac:dyDescent="0.2">
      <c r="A58" s="41">
        <v>2</v>
      </c>
      <c r="B58" s="41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">
      <c r="A59" s="41">
        <v>3</v>
      </c>
      <c r="B59" s="41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">
      <c r="A60" s="41">
        <v>4</v>
      </c>
      <c r="B60" s="41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">
      <c r="A61" s="41">
        <v>5</v>
      </c>
      <c r="B61" s="41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">
      <c r="A62" s="41">
        <v>6</v>
      </c>
      <c r="B62" s="41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">
      <c r="A63" s="41">
        <v>7</v>
      </c>
      <c r="B63" s="41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">
      <c r="A64" s="41">
        <v>8</v>
      </c>
      <c r="B64" s="41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 x14ac:dyDescent="0.2">
      <c r="A65" s="41">
        <v>9</v>
      </c>
      <c r="B65" s="41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 x14ac:dyDescent="0.2">
      <c r="A66" s="41">
        <v>10</v>
      </c>
      <c r="B66" s="41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 x14ac:dyDescent="0.2">
      <c r="A67" s="41" t="s">
        <v>1</v>
      </c>
      <c r="B67" s="41"/>
    </row>
    <row r="69" spans="1:11" x14ac:dyDescent="0.2">
      <c r="A69" s="41"/>
      <c r="B69" s="41"/>
    </row>
    <row r="70" spans="1:11" x14ac:dyDescent="0.2">
      <c r="A70" s="33" t="s">
        <v>9</v>
      </c>
      <c r="C70" s="33" t="s">
        <v>14</v>
      </c>
      <c r="E70" s="33" t="s">
        <v>15</v>
      </c>
    </row>
    <row r="71" spans="1:11" ht="16" x14ac:dyDescent="0.2">
      <c r="A71" s="33">
        <v>5</v>
      </c>
      <c r="C71" s="33">
        <f t="shared" ref="C71:C85" si="2">SUMIF($C$45:$K$53,A71,$C$58:$K$66)</f>
        <v>1.183431952662722E-2</v>
      </c>
      <c r="E71" s="42">
        <f>C71</f>
        <v>1.183431952662722E-2</v>
      </c>
    </row>
    <row r="72" spans="1:11" ht="16" x14ac:dyDescent="0.2">
      <c r="A72" s="33">
        <v>6</v>
      </c>
      <c r="C72" s="33">
        <f t="shared" si="2"/>
        <v>1.183431952662722E-2</v>
      </c>
      <c r="E72" s="42">
        <f t="shared" ref="E72:E85" si="3">C72</f>
        <v>1.183431952662722E-2</v>
      </c>
    </row>
    <row r="73" spans="1:11" ht="16" x14ac:dyDescent="0.2">
      <c r="A73" s="33">
        <v>7</v>
      </c>
      <c r="C73" s="33">
        <f t="shared" si="2"/>
        <v>2.3668639053254441E-2</v>
      </c>
      <c r="E73" s="42">
        <f t="shared" si="3"/>
        <v>2.3668639053254441E-2</v>
      </c>
    </row>
    <row r="74" spans="1:11" ht="16" x14ac:dyDescent="0.2">
      <c r="A74" s="33">
        <v>8</v>
      </c>
      <c r="C74" s="33">
        <f t="shared" si="2"/>
        <v>2.3668639053254441E-2</v>
      </c>
      <c r="E74" s="42">
        <f t="shared" si="3"/>
        <v>2.3668639053254441E-2</v>
      </c>
    </row>
    <row r="75" spans="1:11" ht="16" x14ac:dyDescent="0.2">
      <c r="A75" s="33">
        <v>9</v>
      </c>
      <c r="C75" s="33">
        <f t="shared" si="2"/>
        <v>3.5502958579881665E-2</v>
      </c>
      <c r="E75" s="42">
        <f t="shared" si="3"/>
        <v>3.5502958579881665E-2</v>
      </c>
    </row>
    <row r="76" spans="1:11" ht="16" x14ac:dyDescent="0.2">
      <c r="A76" s="33">
        <v>10</v>
      </c>
      <c r="C76" s="33">
        <f t="shared" si="2"/>
        <v>3.5502958579881665E-2</v>
      </c>
      <c r="E76" s="42">
        <f t="shared" si="3"/>
        <v>3.5502958579881665E-2</v>
      </c>
    </row>
    <row r="77" spans="1:11" ht="16" x14ac:dyDescent="0.2">
      <c r="A77" s="33">
        <v>11</v>
      </c>
      <c r="C77" s="33">
        <f t="shared" si="2"/>
        <v>4.7337278106508889E-2</v>
      </c>
      <c r="E77" s="42">
        <f t="shared" si="3"/>
        <v>4.7337278106508889E-2</v>
      </c>
    </row>
    <row r="78" spans="1:11" ht="16" x14ac:dyDescent="0.2">
      <c r="A78" s="33">
        <v>12</v>
      </c>
      <c r="C78" s="33">
        <f t="shared" si="2"/>
        <v>8.2840236686390553E-2</v>
      </c>
      <c r="E78" s="42">
        <f t="shared" si="3"/>
        <v>8.2840236686390553E-2</v>
      </c>
    </row>
    <row r="79" spans="1:11" ht="16" x14ac:dyDescent="0.2">
      <c r="A79" s="33">
        <v>13</v>
      </c>
      <c r="C79" s="33">
        <f t="shared" si="2"/>
        <v>8.2840236686390553E-2</v>
      </c>
      <c r="E79" s="42">
        <f t="shared" si="3"/>
        <v>8.2840236686390553E-2</v>
      </c>
    </row>
    <row r="80" spans="1:11" ht="16" x14ac:dyDescent="0.2">
      <c r="A80" s="33">
        <v>14</v>
      </c>
      <c r="C80" s="33">
        <f t="shared" si="2"/>
        <v>7.1005917159763329E-2</v>
      </c>
      <c r="E80" s="42">
        <f t="shared" si="3"/>
        <v>7.1005917159763329E-2</v>
      </c>
    </row>
    <row r="81" spans="1:5" ht="16" x14ac:dyDescent="0.2">
      <c r="A81" s="33">
        <v>15</v>
      </c>
      <c r="C81" s="33">
        <f t="shared" si="2"/>
        <v>7.1005917159763329E-2</v>
      </c>
      <c r="E81" s="42">
        <f t="shared" si="3"/>
        <v>7.1005917159763329E-2</v>
      </c>
    </row>
    <row r="82" spans="1:5" ht="16" x14ac:dyDescent="0.2">
      <c r="A82" s="33">
        <v>16</v>
      </c>
      <c r="C82" s="33">
        <f t="shared" si="2"/>
        <v>5.9171597633136105E-2</v>
      </c>
      <c r="E82" s="42">
        <f t="shared" si="3"/>
        <v>5.9171597633136105E-2</v>
      </c>
    </row>
    <row r="83" spans="1:5" ht="16" x14ac:dyDescent="0.2">
      <c r="A83" s="33">
        <v>17</v>
      </c>
      <c r="C83" s="33">
        <f t="shared" si="2"/>
        <v>5.9171597633136105E-2</v>
      </c>
      <c r="E83" s="42">
        <f t="shared" si="3"/>
        <v>5.9171597633136105E-2</v>
      </c>
    </row>
    <row r="84" spans="1:5" ht="16" x14ac:dyDescent="0.2">
      <c r="A84" s="33">
        <v>18</v>
      </c>
      <c r="C84" s="33">
        <f t="shared" si="2"/>
        <v>4.7337278106508882E-2</v>
      </c>
      <c r="E84" s="42">
        <f t="shared" si="3"/>
        <v>4.7337278106508882E-2</v>
      </c>
    </row>
    <row r="85" spans="1:5" ht="16" x14ac:dyDescent="0.2">
      <c r="A85" s="33">
        <v>19</v>
      </c>
      <c r="C85" s="33">
        <f t="shared" si="2"/>
        <v>4.7337278106508882E-2</v>
      </c>
      <c r="E85" s="42">
        <f t="shared" si="3"/>
        <v>4.7337278106508882E-2</v>
      </c>
    </row>
    <row r="87" spans="1:5" x14ac:dyDescent="0.2">
      <c r="C87" s="33">
        <f>SUM(C71:C86)</f>
        <v>0.71005917159763332</v>
      </c>
    </row>
  </sheetData>
  <sheetProtection sheet="1" objects="1" scenarios="1"/>
  <mergeCells count="1">
    <mergeCell ref="A1:K1"/>
  </mergeCells>
  <phoneticPr fontId="14" type="noConversion"/>
  <conditionalFormatting sqref="B19:K27 B29:K39 B3:K17">
    <cfRule type="containsText" dxfId="97" priority="15" operator="containsText" text="R">
      <formula>NOT(ISERROR(SEARCH("R",B3)))</formula>
    </cfRule>
    <cfRule type="containsText" dxfId="96" priority="16" operator="containsText" text="D">
      <formula>NOT(ISERROR(SEARCH("D",B3)))</formula>
    </cfRule>
    <cfRule type="containsText" dxfId="95" priority="17" operator="containsText" text="S">
      <formula>NOT(ISERROR(SEARCH("S",B3)))</formula>
    </cfRule>
    <cfRule type="containsText" dxfId="94" priority="18" operator="containsText" text="H">
      <formula>NOT(ISERROR(SEARCH("H",B3)))</formula>
    </cfRule>
  </conditionalFormatting>
  <conditionalFormatting sqref="B19:K27 B29:K39 B3:K17">
    <cfRule type="containsText" dxfId="93" priority="14" operator="containsText" text="P">
      <formula>NOT(ISERROR(SEARCH("P",B3)))</formula>
    </cfRule>
  </conditionalFormatting>
  <conditionalFormatting sqref="C43">
    <cfRule type="containsText" dxfId="92" priority="10" operator="containsText" text="R">
      <formula>NOT(ISERROR(SEARCH("R",C43)))</formula>
    </cfRule>
    <cfRule type="containsText" dxfId="91" priority="11" operator="containsText" text="D">
      <formula>NOT(ISERROR(SEARCH("D",C43)))</formula>
    </cfRule>
    <cfRule type="containsText" dxfId="90" priority="12" operator="containsText" text="S">
      <formula>NOT(ISERROR(SEARCH("S",C43)))</formula>
    </cfRule>
    <cfRule type="containsText" dxfId="89" priority="13" operator="containsText" text="H">
      <formula>NOT(ISERROR(SEARCH("H",C43)))</formula>
    </cfRule>
  </conditionalFormatting>
  <conditionalFormatting sqref="C43">
    <cfRule type="containsText" dxfId="88" priority="9" operator="containsText" text="P">
      <formula>NOT(ISERROR(SEARCH("P",C43)))</formula>
    </cfRule>
  </conditionalFormatting>
  <conditionalFormatting sqref="C56">
    <cfRule type="containsText" dxfId="87" priority="5" operator="containsText" text="R">
      <formula>NOT(ISERROR(SEARCH("R",C56)))</formula>
    </cfRule>
    <cfRule type="containsText" dxfId="86" priority="6" operator="containsText" text="D">
      <formula>NOT(ISERROR(SEARCH("D",C56)))</formula>
    </cfRule>
    <cfRule type="containsText" dxfId="85" priority="7" operator="containsText" text="S">
      <formula>NOT(ISERROR(SEARCH("S",C56)))</formula>
    </cfRule>
    <cfRule type="containsText" dxfId="84" priority="8" operator="containsText" text="H">
      <formula>NOT(ISERROR(SEARCH("H",C56)))</formula>
    </cfRule>
  </conditionalFormatting>
  <conditionalFormatting sqref="C56">
    <cfRule type="containsText" dxfId="83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5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F122"/>
  <sheetViews>
    <sheetView topLeftCell="C95" zoomScale="85" workbookViewId="0">
      <selection activeCell="G122" sqref="G122"/>
    </sheetView>
  </sheetViews>
  <sheetFormatPr baseColWidth="10" defaultColWidth="11" defaultRowHeight="16" x14ac:dyDescent="0.2"/>
  <cols>
    <col min="2" max="3" width="12" bestFit="1" customWidth="1"/>
  </cols>
  <sheetData>
    <row r="2" spans="1:18" x14ac:dyDescent="0.2">
      <c r="A2" s="33"/>
      <c r="B2" s="33"/>
      <c r="C2" s="40" t="s">
        <v>12</v>
      </c>
      <c r="D2" s="33"/>
      <c r="E2" s="33"/>
      <c r="F2" s="33"/>
      <c r="G2" s="33"/>
      <c r="H2" s="33"/>
      <c r="I2" s="33"/>
      <c r="J2" s="33"/>
      <c r="K2" s="33"/>
      <c r="N2" t="s">
        <v>123</v>
      </c>
      <c r="O2" t="s">
        <v>14</v>
      </c>
      <c r="Q2" t="s">
        <v>124</v>
      </c>
      <c r="R2" t="s">
        <v>14</v>
      </c>
    </row>
    <row r="3" spans="1:18" x14ac:dyDescent="0.2">
      <c r="A3" s="41" t="s">
        <v>13</v>
      </c>
      <c r="B3" s="41"/>
      <c r="C3" s="41">
        <v>2</v>
      </c>
      <c r="D3" s="41">
        <v>3</v>
      </c>
      <c r="E3" s="41">
        <v>4</v>
      </c>
      <c r="F3" s="41">
        <v>5</v>
      </c>
      <c r="G3" s="41">
        <v>6</v>
      </c>
      <c r="H3" s="41">
        <v>7</v>
      </c>
      <c r="I3" s="41">
        <v>8</v>
      </c>
      <c r="J3" s="41">
        <v>9</v>
      </c>
      <c r="K3" s="41">
        <v>10</v>
      </c>
      <c r="L3" s="239">
        <v>1</v>
      </c>
      <c r="N3" s="237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">
      <c r="A4" s="41">
        <v>2</v>
      </c>
      <c r="B4" s="41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 s="238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">
      <c r="A5" s="41">
        <v>3</v>
      </c>
      <c r="B5" s="41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237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">
      <c r="A6" s="41">
        <v>4</v>
      </c>
      <c r="B6" s="41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 s="238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">
      <c r="A7" s="41">
        <v>5</v>
      </c>
      <c r="B7" s="41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237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">
      <c r="A8" s="41">
        <v>6</v>
      </c>
      <c r="B8" s="41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 s="23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">
      <c r="A9" s="41">
        <v>7</v>
      </c>
      <c r="B9" s="41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237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">
      <c r="A10" s="41">
        <v>8</v>
      </c>
      <c r="B10" s="41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 s="238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">
      <c r="A11" s="41">
        <v>9</v>
      </c>
      <c r="B11" s="41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237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">
      <c r="A12" s="41">
        <v>10</v>
      </c>
      <c r="B12" s="41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 s="238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">
      <c r="A13" s="41">
        <v>1</v>
      </c>
      <c r="B13" s="41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237">
        <v>14</v>
      </c>
      <c r="O13">
        <f t="shared" si="1"/>
        <v>7.6923076923076941E-2</v>
      </c>
    </row>
    <row r="14" spans="1:18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 s="238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">
      <c r="A15" s="33"/>
      <c r="B15" s="33"/>
      <c r="C15" s="40" t="s">
        <v>12</v>
      </c>
      <c r="D15" s="33"/>
      <c r="E15" s="33"/>
      <c r="F15" s="33"/>
      <c r="G15" s="33"/>
      <c r="H15" s="33"/>
      <c r="I15" s="33"/>
      <c r="J15" s="33"/>
      <c r="K15" s="33"/>
      <c r="N15" s="237">
        <v>16</v>
      </c>
      <c r="O15">
        <f t="shared" si="1"/>
        <v>6.5088757396449717E-2</v>
      </c>
      <c r="R15">
        <f>R14+O23</f>
        <v>1.0000000000000002</v>
      </c>
    </row>
    <row r="16" spans="1:18" x14ac:dyDescent="0.2">
      <c r="A16" s="41" t="s">
        <v>13</v>
      </c>
      <c r="B16" s="41"/>
      <c r="C16" s="41">
        <v>2</v>
      </c>
      <c r="D16" s="41">
        <v>3</v>
      </c>
      <c r="E16" s="41">
        <v>4</v>
      </c>
      <c r="F16" s="41">
        <v>5</v>
      </c>
      <c r="G16" s="41">
        <v>6</v>
      </c>
      <c r="H16" s="41">
        <v>7</v>
      </c>
      <c r="I16" s="41">
        <v>8</v>
      </c>
      <c r="J16" s="41">
        <v>9</v>
      </c>
      <c r="K16" s="41">
        <v>10</v>
      </c>
      <c r="L16" s="239">
        <v>1</v>
      </c>
      <c r="N16" s="238">
        <v>17</v>
      </c>
      <c r="O16">
        <f t="shared" si="1"/>
        <v>5.9171597633136105E-2</v>
      </c>
    </row>
    <row r="17" spans="1:32" x14ac:dyDescent="0.2">
      <c r="A17" s="41">
        <v>2</v>
      </c>
      <c r="B17" s="41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237">
        <v>18</v>
      </c>
      <c r="O17">
        <f t="shared" si="1"/>
        <v>5.3254437869822494E-2</v>
      </c>
    </row>
    <row r="18" spans="1:32" x14ac:dyDescent="0.2">
      <c r="A18" s="41">
        <v>3</v>
      </c>
      <c r="B18" s="41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 s="238">
        <v>19</v>
      </c>
      <c r="O18">
        <f t="shared" si="1"/>
        <v>4.7337278106508882E-2</v>
      </c>
    </row>
    <row r="19" spans="1:32" x14ac:dyDescent="0.2">
      <c r="A19" s="41">
        <v>4</v>
      </c>
      <c r="B19" s="41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237">
        <v>20</v>
      </c>
      <c r="O19">
        <f t="shared" si="1"/>
        <v>9.4674556213017763E-2</v>
      </c>
    </row>
    <row r="20" spans="1:32" x14ac:dyDescent="0.2">
      <c r="A20" s="41">
        <v>5</v>
      </c>
      <c r="B20" s="41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">
      <c r="A21" s="41">
        <v>6</v>
      </c>
      <c r="B21" s="41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">
      <c r="A22" s="41">
        <v>7</v>
      </c>
      <c r="B22" s="41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">
      <c r="A23" s="41">
        <v>8</v>
      </c>
      <c r="B23" s="41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130</v>
      </c>
      <c r="T23">
        <f>SUM(O16:O19,R10:R12)</f>
        <v>0.32544378698224863</v>
      </c>
    </row>
    <row r="24" spans="1:32" x14ac:dyDescent="0.2">
      <c r="A24" s="41">
        <v>9</v>
      </c>
      <c r="B24" s="41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">
      <c r="A25" s="41">
        <v>10</v>
      </c>
      <c r="B25" s="41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">
      <c r="A26" s="239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">
      <c r="A45" t="s">
        <v>129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">
      <c r="B55" t="s">
        <v>125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121</v>
      </c>
      <c r="U55" t="s">
        <v>2</v>
      </c>
      <c r="V55" t="s">
        <v>130</v>
      </c>
      <c r="W55" t="s">
        <v>143</v>
      </c>
    </row>
    <row r="56" spans="1:30" x14ac:dyDescent="0.2">
      <c r="B56" t="s">
        <v>131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">
      <c r="B57" t="s">
        <v>132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">
      <c r="U58">
        <f ca="1">SUM(U56:U57)+W56</f>
        <v>1.0000000000000002</v>
      </c>
    </row>
    <row r="60" spans="1:30" x14ac:dyDescent="0.2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">
      <c r="A75" t="s">
        <v>128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">
      <c r="B84" t="s">
        <v>126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121</v>
      </c>
      <c r="T84" t="s">
        <v>2</v>
      </c>
      <c r="U84" t="s">
        <v>130</v>
      </c>
      <c r="V84" t="s">
        <v>143</v>
      </c>
      <c r="W84" t="s">
        <v>133</v>
      </c>
    </row>
    <row r="85" spans="1:30" x14ac:dyDescent="0.2">
      <c r="B85" t="s">
        <v>131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">
      <c r="B86" t="s">
        <v>132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127</v>
      </c>
    </row>
    <row r="87" spans="1:30" x14ac:dyDescent="0.2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">
      <c r="A104" t="s">
        <v>128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">
      <c r="B112" t="s">
        <v>135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121</v>
      </c>
      <c r="S112" t="s">
        <v>2</v>
      </c>
      <c r="T112" t="s">
        <v>130</v>
      </c>
      <c r="U112" t="s">
        <v>143</v>
      </c>
      <c r="V112" t="s">
        <v>133</v>
      </c>
      <c r="W112" t="s">
        <v>134</v>
      </c>
    </row>
    <row r="113" spans="2:24" x14ac:dyDescent="0.2">
      <c r="B113" t="s">
        <v>131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">
      <c r="B114" t="s">
        <v>132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127</v>
      </c>
    </row>
    <row r="115" spans="2:24" x14ac:dyDescent="0.2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 x14ac:dyDescent="0.25"/>
    <row r="117" spans="2:24" ht="17" thickBot="1" x14ac:dyDescent="0.25">
      <c r="D117" s="136"/>
      <c r="E117" s="21" t="s">
        <v>141</v>
      </c>
      <c r="F117" s="19" t="s">
        <v>140</v>
      </c>
      <c r="G117" s="19" t="s">
        <v>142</v>
      </c>
      <c r="H117" s="20" t="s">
        <v>127</v>
      </c>
    </row>
    <row r="118" spans="2:24" x14ac:dyDescent="0.2">
      <c r="D118" s="115" t="s">
        <v>136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">
      <c r="D119" s="116" t="s">
        <v>137</v>
      </c>
      <c r="E119" s="242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">
      <c r="D120" s="116" t="s">
        <v>138</v>
      </c>
      <c r="E120" s="242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">
      <c r="D121" s="116" t="s">
        <v>139</v>
      </c>
      <c r="E121" s="242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 x14ac:dyDescent="0.25">
      <c r="D122" s="243" t="s">
        <v>2</v>
      </c>
      <c r="E122" s="244">
        <f ca="1">SUM(E118:E121)</f>
        <v>0.68327439515423138</v>
      </c>
      <c r="F122" s="166">
        <f ca="1">SUM(F118:F121)</f>
        <v>0.28758419900186649</v>
      </c>
      <c r="G122" s="166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82" priority="7" operator="containsText" text="R">
      <formula>NOT(ISERROR(SEARCH("R",C2)))</formula>
    </cfRule>
    <cfRule type="containsText" dxfId="81" priority="8" operator="containsText" text="D">
      <formula>NOT(ISERROR(SEARCH("D",C2)))</formula>
    </cfRule>
    <cfRule type="containsText" dxfId="80" priority="9" operator="containsText" text="S">
      <formula>NOT(ISERROR(SEARCH("S",C2)))</formula>
    </cfRule>
    <cfRule type="containsText" dxfId="79" priority="10" operator="containsText" text="H">
      <formula>NOT(ISERROR(SEARCH("H",C2)))</formula>
    </cfRule>
  </conditionalFormatting>
  <conditionalFormatting sqref="C2">
    <cfRule type="containsText" dxfId="78" priority="6" operator="containsText" text="P">
      <formula>NOT(ISERROR(SEARCH("P",C2)))</formula>
    </cfRule>
  </conditionalFormatting>
  <conditionalFormatting sqref="C15">
    <cfRule type="containsText" dxfId="77" priority="2" operator="containsText" text="R">
      <formula>NOT(ISERROR(SEARCH("R",C15)))</formula>
    </cfRule>
    <cfRule type="containsText" dxfId="76" priority="3" operator="containsText" text="D">
      <formula>NOT(ISERROR(SEARCH("D",C15)))</formula>
    </cfRule>
    <cfRule type="containsText" dxfId="75" priority="4" operator="containsText" text="S">
      <formula>NOT(ISERROR(SEARCH("S",C15)))</formula>
    </cfRule>
    <cfRule type="containsText" dxfId="74" priority="5" operator="containsText" text="H">
      <formula>NOT(ISERROR(SEARCH("H",C15)))</formula>
    </cfRule>
  </conditionalFormatting>
  <conditionalFormatting sqref="C15">
    <cfRule type="containsText" dxfId="73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9.1640625" customWidth="1"/>
  </cols>
  <sheetData>
    <row r="1" spans="1:4" x14ac:dyDescent="0.2">
      <c r="B1" t="s">
        <v>151</v>
      </c>
      <c r="C1" t="s">
        <v>148</v>
      </c>
      <c r="D1" t="s">
        <v>149</v>
      </c>
    </row>
    <row r="2" spans="1:4" x14ac:dyDescent="0.2">
      <c r="A2" t="s">
        <v>150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45"/>
  <sheetViews>
    <sheetView topLeftCell="A18" workbookViewId="0">
      <selection sqref="A1:K45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1" ht="25" thickBot="1" x14ac:dyDescent="0.35">
      <c r="A1" s="332" t="s">
        <v>181</v>
      </c>
      <c r="B1" s="333"/>
      <c r="C1" s="333"/>
      <c r="D1" s="333"/>
      <c r="E1" s="333"/>
      <c r="F1" s="333"/>
      <c r="G1" s="333"/>
      <c r="H1" s="333"/>
      <c r="I1" s="333"/>
      <c r="J1" s="333"/>
      <c r="K1" s="334"/>
    </row>
    <row r="2" spans="1:11" x14ac:dyDescent="0.2">
      <c r="A2" s="302" t="s">
        <v>9</v>
      </c>
      <c r="B2" s="302" t="s">
        <v>1</v>
      </c>
      <c r="C2" s="302">
        <v>2</v>
      </c>
      <c r="D2" s="302">
        <v>3</v>
      </c>
      <c r="E2" s="302">
        <v>4</v>
      </c>
      <c r="F2" s="302">
        <v>5</v>
      </c>
      <c r="G2" s="302">
        <v>6</v>
      </c>
      <c r="H2" s="302">
        <v>7</v>
      </c>
      <c r="I2" s="302">
        <v>8</v>
      </c>
      <c r="J2" s="302">
        <v>9</v>
      </c>
      <c r="K2" s="302">
        <v>10</v>
      </c>
    </row>
    <row r="3" spans="1:11" x14ac:dyDescent="0.2">
      <c r="A3" s="32">
        <v>5</v>
      </c>
      <c r="B3" s="34">
        <f>HSDR!B5</f>
        <v>-0.27857459755181968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-0.18809330390318524</v>
      </c>
      <c r="J3" s="34">
        <f>HSDR!J5</f>
        <v>-0.26661505335795899</v>
      </c>
      <c r="K3" s="34">
        <f>HSDR!K5</f>
        <v>-0.31341164336497107</v>
      </c>
    </row>
    <row r="4" spans="1:11" x14ac:dyDescent="0.2">
      <c r="A4" s="32">
        <v>6</v>
      </c>
      <c r="B4" s="34">
        <f>HSDR!B6</f>
        <v>-0.30414663097569933</v>
      </c>
      <c r="C4" s="34">
        <f>HSDR!C6</f>
        <v>-0.14075911746001987</v>
      </c>
      <c r="D4" s="34">
        <f>HSDR!D6</f>
        <v>-0.10729107800860836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-0.33774944037840804</v>
      </c>
    </row>
    <row r="5" spans="1:11" x14ac:dyDescent="0.2">
      <c r="A5" s="32">
        <v>7</v>
      </c>
      <c r="B5" s="34">
        <f>HSDR!B7</f>
        <v>-0.31007165033163697</v>
      </c>
      <c r="C5" s="34">
        <f>HSDR!C7</f>
        <v>-0.10918342786661633</v>
      </c>
      <c r="D5" s="34">
        <f>HSDR!D7</f>
        <v>-7.658298190446361E-2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-0.21060476872434969</v>
      </c>
      <c r="J5" s="34">
        <f>HSDR!J7</f>
        <v>-0.28536544048687656</v>
      </c>
      <c r="K5" s="34">
        <f>HSDR!K7</f>
        <v>-0.31905479139833842</v>
      </c>
    </row>
    <row r="6" spans="1:11" x14ac:dyDescent="0.2">
      <c r="A6" s="32">
        <v>8</v>
      </c>
      <c r="B6" s="34">
        <f>HSDR!B8</f>
        <v>-0.1970288105741636</v>
      </c>
      <c r="C6" s="34">
        <f>HSDR!C8</f>
        <v>-2.1798188008805668E-2</v>
      </c>
      <c r="D6" s="34">
        <f>HSDR!D8</f>
        <v>8.0052625306546825E-3</v>
      </c>
      <c r="E6" s="34">
        <f>HSDR!E8</f>
        <v>3.8784473277208811E-2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-5.9898275658656304E-2</v>
      </c>
      <c r="J6" s="34">
        <f>HSDR!J8</f>
        <v>-0.21018633199821757</v>
      </c>
      <c r="K6" s="34">
        <f>HSDR!K8</f>
        <v>-0.24937508055334259</v>
      </c>
    </row>
    <row r="7" spans="1:11" x14ac:dyDescent="0.2">
      <c r="A7" s="32">
        <v>9</v>
      </c>
      <c r="B7" s="34">
        <f>HSDR!B9</f>
        <v>-6.5680778778066204E-2</v>
      </c>
      <c r="C7" s="34">
        <f>HSDR!C9</f>
        <v>7.4446037576340524E-2</v>
      </c>
      <c r="D7" s="34">
        <f>HSDR!D9</f>
        <v>0.12081635332999649</v>
      </c>
      <c r="E7" s="34">
        <f>HSDR!E9</f>
        <v>0.18194893405242166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9.8376217435392516E-2</v>
      </c>
      <c r="J7" s="34">
        <f>HSDR!J9</f>
        <v>-5.2178053462651669E-2</v>
      </c>
      <c r="K7" s="34">
        <f>HSDR!K9</f>
        <v>-0.15295298487455075</v>
      </c>
    </row>
    <row r="8" spans="1:11" x14ac:dyDescent="0.2">
      <c r="A8" s="32">
        <v>10</v>
      </c>
      <c r="B8" s="34">
        <f>HSDR!B10</f>
        <v>8.1449707945275923E-2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2.5308523040868145E-2</v>
      </c>
    </row>
    <row r="9" spans="1:11" x14ac:dyDescent="0.2">
      <c r="A9" s="32">
        <v>11</v>
      </c>
      <c r="B9" s="34">
        <f>HSDR!B11</f>
        <v>0.14300128216153027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0.35069259087031501</v>
      </c>
      <c r="J9" s="34">
        <f>HSDR!J11</f>
        <v>0.22778342315245487</v>
      </c>
      <c r="K9" s="34">
        <f>HSDR!K11</f>
        <v>0.1796887274111463</v>
      </c>
    </row>
    <row r="10" spans="1:11" x14ac:dyDescent="0.2">
      <c r="A10" s="32">
        <v>12</v>
      </c>
      <c r="B10" s="34">
        <f>HSDR!B12</f>
        <v>-0.35054034044008009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-0.38104299284808768</v>
      </c>
    </row>
    <row r="11" spans="1:11" x14ac:dyDescent="0.2">
      <c r="A11" s="32">
        <v>13</v>
      </c>
      <c r="B11" s="34">
        <f>HSDR!B13</f>
        <v>-0.3969303161229315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-0.42525420764465277</v>
      </c>
    </row>
    <row r="12" spans="1:11" x14ac:dyDescent="0.2">
      <c r="A12" s="32">
        <v>14</v>
      </c>
      <c r="B12" s="34">
        <f>HSDR!B14</f>
        <v>-0.44000672211415065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-0.46630747852717758</v>
      </c>
    </row>
    <row r="13" spans="1:11" x14ac:dyDescent="0.2">
      <c r="A13" s="32">
        <v>15</v>
      </c>
      <c r="B13" s="34">
        <f>HSDR!B15</f>
        <v>-0.4800062419631399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</v>
      </c>
    </row>
    <row r="14" spans="1:11" x14ac:dyDescent="0.2">
      <c r="A14" s="32">
        <v>16</v>
      </c>
      <c r="B14" s="34">
        <f>HSDR!B16</f>
        <v>-0.51714865325148707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</v>
      </c>
      <c r="K14" s="34">
        <f>HSDR!K16</f>
        <v>-0.5</v>
      </c>
    </row>
    <row r="15" spans="1:11" x14ac:dyDescent="0.2">
      <c r="A15" s="32">
        <v>17</v>
      </c>
      <c r="B15" s="34">
        <f>HSDR!B17</f>
        <v>-0.47803347499473703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-0.41972063392881986</v>
      </c>
    </row>
    <row r="16" spans="1:11" x14ac:dyDescent="0.2">
      <c r="A16" s="32">
        <v>18</v>
      </c>
      <c r="B16" s="34">
        <f>HSDR!B18</f>
        <v>-0.10019887561319057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-0.17830123379648949</v>
      </c>
    </row>
    <row r="17" spans="1:11" x14ac:dyDescent="0.2">
      <c r="A17" s="32">
        <v>19</v>
      </c>
      <c r="B17" s="34">
        <f>HSDR!B19</f>
        <v>0.27763572376835594</v>
      </c>
      <c r="C17" s="34">
        <f>HSDR!C19</f>
        <v>0.38630468602058993</v>
      </c>
      <c r="D17" s="34">
        <f>HSDR!D19</f>
        <v>0.4043629365977599</v>
      </c>
      <c r="E17" s="34">
        <f>HSDR!E19</f>
        <v>0.42317892482749653</v>
      </c>
      <c r="F17" s="34">
        <f>HSDR!F19</f>
        <v>0.43951210416088371</v>
      </c>
      <c r="G17" s="34">
        <f>HSDR!G19</f>
        <v>0.49597707378731914</v>
      </c>
      <c r="H17" s="34">
        <f>HSDR!H19</f>
        <v>0.6159764957534315</v>
      </c>
      <c r="I17" s="34">
        <f>HSDR!I19</f>
        <v>0.59385366828669439</v>
      </c>
      <c r="J17" s="34">
        <f>HSDR!J19</f>
        <v>0.28759675706758148</v>
      </c>
      <c r="K17" s="34">
        <f>HSDR!K19</f>
        <v>6.3118166335840831E-2</v>
      </c>
    </row>
    <row r="18" spans="1:11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 x14ac:dyDescent="0.2">
      <c r="A19" s="32">
        <v>13</v>
      </c>
      <c r="B19" s="34">
        <f>HSDR!B36</f>
        <v>-5.7308046666810254E-2</v>
      </c>
      <c r="C19" s="34">
        <f>HSDR!C36</f>
        <v>4.6636132695309578E-2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0.17974820582791512</v>
      </c>
      <c r="H19" s="34">
        <f>HSDR!H36</f>
        <v>0.12238569517899196</v>
      </c>
      <c r="I19" s="34">
        <f>HSDR!I36</f>
        <v>5.4057070196311299E-2</v>
      </c>
      <c r="J19" s="34">
        <f>HSDR!J36</f>
        <v>-3.7694688127479885E-2</v>
      </c>
      <c r="K19" s="34">
        <f>HSDR!K36</f>
        <v>-0.10485135840627779</v>
      </c>
    </row>
    <row r="20" spans="1:11" x14ac:dyDescent="0.2">
      <c r="A20" s="32">
        <v>14</v>
      </c>
      <c r="B20" s="34">
        <f>HSDR!B37</f>
        <v>-9.3874324768310105E-2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0.12595448524867925</v>
      </c>
      <c r="G20" s="34">
        <f>HSDR!G37</f>
        <v>0.17974820582791512</v>
      </c>
      <c r="H20" s="34">
        <f>HSDR!H37</f>
        <v>7.9507488494468148E-2</v>
      </c>
      <c r="I20" s="34">
        <f>HSDR!I37</f>
        <v>1.3277219463208444E-2</v>
      </c>
      <c r="J20" s="34">
        <f>HSDR!J37</f>
        <v>-7.516318944168382E-2</v>
      </c>
      <c r="K20" s="34">
        <f>HSDR!K37</f>
        <v>-0.13946678217545452</v>
      </c>
    </row>
    <row r="21" spans="1:11" x14ac:dyDescent="0.2">
      <c r="A21" s="32">
        <v>15</v>
      </c>
      <c r="B21" s="34">
        <f>HSDR!B38</f>
        <v>-0.13002650167843849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0.12595448524867925</v>
      </c>
      <c r="G21" s="34">
        <f>HSDR!G38</f>
        <v>0.17974820582791512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-0.17370423031226784</v>
      </c>
    </row>
    <row r="22" spans="1:11" x14ac:dyDescent="0.2">
      <c r="A22" s="32">
        <v>16</v>
      </c>
      <c r="B22" s="34">
        <f>HSDR!B39</f>
        <v>-0.16563717206687348</v>
      </c>
      <c r="C22" s="34">
        <f>HSDR!C39</f>
        <v>-2.1025187774008566E-2</v>
      </c>
      <c r="D22" s="34">
        <f>HSDR!D39</f>
        <v>9.0590953469108244E-3</v>
      </c>
      <c r="E22" s="34">
        <f>HSDR!E39</f>
        <v>5.8426518743744951E-2</v>
      </c>
      <c r="F22" s="34">
        <f>HSDR!F39</f>
        <v>0.12595448524867925</v>
      </c>
      <c r="G22" s="34">
        <f>HSDR!G39</f>
        <v>0.17974820582791512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-0.20744109003068206</v>
      </c>
    </row>
    <row r="23" spans="1:11" x14ac:dyDescent="0.2">
      <c r="A23" s="32">
        <v>17</v>
      </c>
      <c r="B23" s="34">
        <f>HSDR!B40</f>
        <v>-0.17956936979241733</v>
      </c>
      <c r="C23" s="34">
        <f>HSDR!C40</f>
        <v>-4.9104358288912882E-4</v>
      </c>
      <c r="D23" s="34">
        <f>HSDR!D40</f>
        <v>5.5095284479298338E-2</v>
      </c>
      <c r="E23" s="34">
        <f>HSDR!E40</f>
        <v>0.11865255067432869</v>
      </c>
      <c r="F23" s="34">
        <f>HSDR!F40</f>
        <v>0.18237815537354879</v>
      </c>
      <c r="G23" s="34">
        <f>HSDR!G40</f>
        <v>0.2561042872909981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</v>
      </c>
      <c r="K23" s="34">
        <f>HSDR!K40</f>
        <v>-0.19686697623363469</v>
      </c>
    </row>
    <row r="24" spans="1:11" x14ac:dyDescent="0.2">
      <c r="A24" s="32">
        <v>18</v>
      </c>
      <c r="B24" s="34">
        <f>HSDR!B41</f>
        <v>-9.2935491769284034E-2</v>
      </c>
      <c r="C24" s="34">
        <f>HSDR!C41</f>
        <v>0.12174190222088771</v>
      </c>
      <c r="D24" s="34">
        <f>HSDR!D41</f>
        <v>0.17764127567893753</v>
      </c>
      <c r="E24" s="34">
        <f>HSDR!E41</f>
        <v>0.23700384775562167</v>
      </c>
      <c r="F24" s="34">
        <f>HSDR!F41</f>
        <v>0.29522549562328804</v>
      </c>
      <c r="G24" s="34">
        <f>HSDR!G41</f>
        <v>0.38150648207879345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-0.14380812317405353</v>
      </c>
    </row>
    <row r="25" spans="1:11" x14ac:dyDescent="0.2">
      <c r="A25" s="32">
        <v>19</v>
      </c>
      <c r="B25" s="34">
        <f>HSDR!B42</f>
        <v>0.27763572376835594</v>
      </c>
      <c r="C25" s="34">
        <f>HSDR!C42</f>
        <v>0.38630468602058993</v>
      </c>
      <c r="D25" s="34">
        <f>HSDR!D42</f>
        <v>0.4043629365977599</v>
      </c>
      <c r="E25" s="34">
        <f>HSDR!E42</f>
        <v>0.42317892482749653</v>
      </c>
      <c r="F25" s="34">
        <f>HSDR!F42</f>
        <v>0.43951210416088371</v>
      </c>
      <c r="G25" s="34">
        <f>HSDR!G42</f>
        <v>0.49597707378731914</v>
      </c>
      <c r="H25" s="34">
        <f>HSDR!H42</f>
        <v>0.6159764957534315</v>
      </c>
      <c r="I25" s="34">
        <f>HSDR!I42</f>
        <v>0.59385366828669439</v>
      </c>
      <c r="J25" s="34">
        <f>HSDR!J42</f>
        <v>0.28759675706758148</v>
      </c>
      <c r="K25" s="34">
        <f>HSDR!K42</f>
        <v>6.3118166335840831E-2</v>
      </c>
    </row>
    <row r="26" spans="1:11" x14ac:dyDescent="0.2">
      <c r="A26" s="32">
        <v>20</v>
      </c>
      <c r="B26" s="34">
        <f>HSDR!B43</f>
        <v>0.65547032314990239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0.55453756646817121</v>
      </c>
    </row>
    <row r="27" spans="1:11" x14ac:dyDescent="0.2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 x14ac:dyDescent="0.2">
      <c r="A29" s="32" t="s">
        <v>1</v>
      </c>
      <c r="B29" s="34">
        <f>Pair!B54</f>
        <v>0.10906077977909699</v>
      </c>
      <c r="C29" s="34">
        <f>Pair!C54</f>
        <v>0.47064092333946894</v>
      </c>
      <c r="D29" s="34">
        <f>Pair!D54</f>
        <v>0.51779525312221664</v>
      </c>
      <c r="E29" s="34">
        <f>Pair!E54</f>
        <v>0.56604055041797596</v>
      </c>
      <c r="F29" s="34">
        <f>Pair!F54</f>
        <v>0.61469901790902803</v>
      </c>
      <c r="G29" s="34">
        <f>Pair!G54</f>
        <v>0.66738009490756944</v>
      </c>
      <c r="H29" s="34">
        <f>Pair!H54</f>
        <v>0.46288894886429088</v>
      </c>
      <c r="I29" s="34">
        <f>Pair!I54</f>
        <v>0.35069259087031512</v>
      </c>
      <c r="J29" s="34">
        <f>Pair!J54</f>
        <v>0.22778342315245487</v>
      </c>
      <c r="K29" s="34">
        <f>Pair!K54</f>
        <v>0.17968872741114625</v>
      </c>
    </row>
    <row r="30" spans="1:11" x14ac:dyDescent="0.2">
      <c r="A30" s="32">
        <v>2</v>
      </c>
      <c r="B30" s="34">
        <f>Pair!B55</f>
        <v>-0.25307699440390863</v>
      </c>
      <c r="C30" s="34">
        <f>Pair!C55</f>
        <v>-8.4267225502711041E-2</v>
      </c>
      <c r="D30" s="34">
        <f>Pair!D55</f>
        <v>-1.5498287197501173E-2</v>
      </c>
      <c r="E30" s="34">
        <f>Pair!E55</f>
        <v>5.9333738978653974E-2</v>
      </c>
      <c r="F30" s="34">
        <f>Pair!F55</f>
        <v>0.15203616947891799</v>
      </c>
      <c r="G30" s="34">
        <f>Pair!G55</f>
        <v>0.22737886696191317</v>
      </c>
      <c r="H30" s="34">
        <f>Pair!H55</f>
        <v>6.958050045595748E-3</v>
      </c>
      <c r="I30" s="34">
        <f>Pair!I55</f>
        <v>-0.15933415266020512</v>
      </c>
      <c r="J30" s="34">
        <f>Pair!J55</f>
        <v>-0.24066617915336547</v>
      </c>
      <c r="K30" s="34">
        <f>Pair!K55</f>
        <v>-0.28919791448567511</v>
      </c>
    </row>
    <row r="31" spans="1:11" x14ac:dyDescent="0.2">
      <c r="A31" s="32">
        <v>3</v>
      </c>
      <c r="B31" s="34">
        <f>Pair!B56</f>
        <v>-0.30414663097569933</v>
      </c>
      <c r="C31" s="34">
        <f>Pair!C56</f>
        <v>-0.13992944417761496</v>
      </c>
      <c r="D31" s="34">
        <f>Pair!D56</f>
        <v>-5.8284696427541714E-2</v>
      </c>
      <c r="E31" s="34">
        <f>Pair!E56</f>
        <v>2.8134517976885209E-2</v>
      </c>
      <c r="F31" s="34">
        <f>Pair!F56</f>
        <v>0.12470784634060185</v>
      </c>
      <c r="G31" s="34">
        <f>Pair!G56</f>
        <v>0.19970541230483627</v>
      </c>
      <c r="H31" s="34">
        <f>Pair!H56</f>
        <v>-5.8585254727766593E-2</v>
      </c>
      <c r="I31" s="34">
        <f>Pair!I56</f>
        <v>-0.21724188132078476</v>
      </c>
      <c r="J31" s="34">
        <f>Pair!J56</f>
        <v>-0.29264070019772598</v>
      </c>
      <c r="K31" s="34">
        <f>Pair!K56</f>
        <v>-0.33774944037840804</v>
      </c>
    </row>
    <row r="32" spans="1:11" x14ac:dyDescent="0.2">
      <c r="A32" s="32">
        <v>4</v>
      </c>
      <c r="B32" s="34">
        <f>Pair!B57</f>
        <v>-0.1970288105741636</v>
      </c>
      <c r="C32" s="34">
        <f>Pair!C57</f>
        <v>-2.1798188008805668E-2</v>
      </c>
      <c r="D32" s="34">
        <f>Pair!D57</f>
        <v>8.0052625306546825E-3</v>
      </c>
      <c r="E32" s="34">
        <f>Pair!E57</f>
        <v>3.8784473277208811E-2</v>
      </c>
      <c r="F32" s="34">
        <f>Pair!F57</f>
        <v>0.10070528937626665</v>
      </c>
      <c r="G32" s="34">
        <f>Pair!G57</f>
        <v>0.17417494269127992</v>
      </c>
      <c r="H32" s="34">
        <f>Pair!H57</f>
        <v>8.2207439363742862E-2</v>
      </c>
      <c r="I32" s="34">
        <f>Pair!I57</f>
        <v>-5.9898275658656304E-2</v>
      </c>
      <c r="J32" s="34">
        <f>Pair!J57</f>
        <v>-0.21018633199821757</v>
      </c>
      <c r="K32" s="34">
        <f>Pair!K57</f>
        <v>-0.24937508055334259</v>
      </c>
    </row>
    <row r="33" spans="1:11" x14ac:dyDescent="0.2">
      <c r="A33" s="32">
        <v>5</v>
      </c>
      <c r="B33" s="34">
        <f>Pair!B58</f>
        <v>8.1449707945275923E-2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2.5308523040868145E-2</v>
      </c>
    </row>
    <row r="34" spans="1:11" x14ac:dyDescent="0.2">
      <c r="A34" s="32">
        <v>6</v>
      </c>
      <c r="B34" s="34">
        <f>Pair!B59</f>
        <v>-0.35054034044008009</v>
      </c>
      <c r="C34" s="34">
        <f>Pair!C59</f>
        <v>-0.25338998596663809</v>
      </c>
      <c r="D34" s="34">
        <f>Pair!D59</f>
        <v>-0.16236190502927889</v>
      </c>
      <c r="E34" s="34">
        <f>Pair!E59</f>
        <v>-6.5242110257549266E-2</v>
      </c>
      <c r="F34" s="34">
        <f>Pair!F59</f>
        <v>3.9226356320867399E-2</v>
      </c>
      <c r="G34" s="34">
        <f>Pair!G59</f>
        <v>0.10667340682942227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-0.38104299284808768</v>
      </c>
    </row>
    <row r="35" spans="1:11" x14ac:dyDescent="0.2">
      <c r="A35" s="32">
        <v>7</v>
      </c>
      <c r="B35" s="34">
        <f>Pair!B60</f>
        <v>-0.44000672211415065</v>
      </c>
      <c r="C35" s="34">
        <f>Pair!C60</f>
        <v>-0.1963016079632402</v>
      </c>
      <c r="D35" s="34">
        <f>Pair!D60</f>
        <v>-0.10948552726048816</v>
      </c>
      <c r="E35" s="34">
        <f>Pair!E60</f>
        <v>-1.9921218921965758E-2</v>
      </c>
      <c r="F35" s="34">
        <f>Pair!F60</f>
        <v>7.4563567868088848E-2</v>
      </c>
      <c r="G35" s="34">
        <f>Pair!G60</f>
        <v>0.16472730313989489</v>
      </c>
      <c r="H35" s="34">
        <f>Pair!H60</f>
        <v>-0.13707521359511174</v>
      </c>
      <c r="I35" s="34">
        <f>Pair!I60</f>
        <v>-0.37191909208726714</v>
      </c>
      <c r="J35" s="34">
        <f>Pair!J60</f>
        <v>-0.43092981848423528</v>
      </c>
      <c r="K35" s="34">
        <f>Pair!K60</f>
        <v>-0.46630747852717758</v>
      </c>
    </row>
    <row r="36" spans="1:11" x14ac:dyDescent="0.2">
      <c r="A36" s="32">
        <v>8</v>
      </c>
      <c r="B36" s="34">
        <f>Pair!B61</f>
        <v>-0.47846720619452893</v>
      </c>
      <c r="C36" s="34">
        <f>Pair!C61</f>
        <v>-4.10085652565544E-2</v>
      </c>
      <c r="D36" s="34">
        <f>Pair!D61</f>
        <v>2.9651267038439212E-2</v>
      </c>
      <c r="E36" s="34">
        <f>Pair!E61</f>
        <v>0.10253679913733912</v>
      </c>
      <c r="F36" s="34">
        <f>Pair!F61</f>
        <v>0.17786869518456505</v>
      </c>
      <c r="G36" s="34">
        <f>Pair!G61</f>
        <v>0.28114462143026464</v>
      </c>
      <c r="H36" s="34">
        <f>Pair!H61</f>
        <v>0.17942021385705018</v>
      </c>
      <c r="I36" s="34">
        <f>Pair!I61</f>
        <v>-0.15401156627741791</v>
      </c>
      <c r="J36" s="34">
        <f>Pair!J61</f>
        <v>-0.5</v>
      </c>
      <c r="K36" s="34">
        <f>Pair!K61</f>
        <v>-0.5</v>
      </c>
    </row>
    <row r="37" spans="1:11" x14ac:dyDescent="0.2">
      <c r="A37" s="32">
        <v>9</v>
      </c>
      <c r="B37" s="34">
        <f>Pair!B62</f>
        <v>-0.10019887561319057</v>
      </c>
      <c r="C37" s="34">
        <f>Pair!C62</f>
        <v>0.13385768207672508</v>
      </c>
      <c r="D37" s="34">
        <f>Pair!D62</f>
        <v>0.19320731563116447</v>
      </c>
      <c r="E37" s="34">
        <f>Pair!E62</f>
        <v>0.25454407563811315</v>
      </c>
      <c r="F37" s="34">
        <f>Pair!F62</f>
        <v>0.31872977328281132</v>
      </c>
      <c r="G37" s="34">
        <f>Pair!G62</f>
        <v>0.40361032143368897</v>
      </c>
      <c r="H37" s="34">
        <f>Pair!H62</f>
        <v>0.3995541673365518</v>
      </c>
      <c r="I37" s="34">
        <f>Pair!I62</f>
        <v>0.19129321615782191</v>
      </c>
      <c r="J37" s="34">
        <f>Pair!J62</f>
        <v>-0.15072067108588086</v>
      </c>
      <c r="K37" s="34">
        <f>Pair!K62</f>
        <v>-0.17830123379648949</v>
      </c>
    </row>
    <row r="38" spans="1:11" x14ac:dyDescent="0.2">
      <c r="A38" s="32">
        <v>10</v>
      </c>
      <c r="B38" s="34">
        <f>Pair!B63</f>
        <v>0.65547032314990239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0.70504978713524302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0.55453756646817121</v>
      </c>
    </row>
    <row r="39" spans="1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2">
      <c r="A40" s="37" t="s">
        <v>11</v>
      </c>
      <c r="B40" s="38"/>
      <c r="C40" s="39">
        <v>-1</v>
      </c>
    </row>
    <row r="42" spans="1:11" x14ac:dyDescent="0.2">
      <c r="B42" s="33" t="s">
        <v>46</v>
      </c>
      <c r="C42" s="33">
        <f>SUMIF($B$3:$K$17,"&gt;0")+SUMIF($B$19:$K$27,"&gt;0")+SUMIF($B$29:$K$38,"&gt;0")</f>
        <v>63.260355849610434</v>
      </c>
      <c r="D42" s="33">
        <f>COUNTIF($B$3:$K$17,"&gt;0")+COUNTIF($B$19:$K$27,"&gt;0")+COUNTIF($B$29:$K$38,"&gt;0")</f>
        <v>174</v>
      </c>
      <c r="E42" s="33">
        <f>AVERAGEIF($B$3:$K$17,"&gt;0")+AVERAGEIF($B$19:$K$27,"&gt;0")+AVERAGEIF($B$29:$K$38,"&gt;0")</f>
        <v>1.0685912896370811</v>
      </c>
    </row>
    <row r="43" spans="1:11" x14ac:dyDescent="0.2">
      <c r="B43" s="33" t="s">
        <v>47</v>
      </c>
      <c r="C43" s="33">
        <f>SUMIF($B$3:$K$17,"&lt;0")+SUMIF($B$19:$K$27,"&lt;0")+SUMIF($B$29:$K$38,"&lt;0")+C40</f>
        <v>-36.602557651576262</v>
      </c>
      <c r="D43" s="33">
        <f>COUNTIF($B$3:$K$17,"&lt;0")+COUNTIF($B$19:$K$27,"&lt;0")+COUNTIF($B$29:$K$38,"&lt;0")</f>
        <v>166</v>
      </c>
      <c r="E43" s="33">
        <f>AVERAGEIF($B$3:$K$17,"&lt;0")+AVERAGEIF($B$19:$K$27,"&lt;0")+AVERAGEIF($B$29:$K$38,"&lt;0")</f>
        <v>-0.56469779529476372</v>
      </c>
    </row>
    <row r="44" spans="1:11" x14ac:dyDescent="0.2">
      <c r="B44" s="33" t="s">
        <v>48</v>
      </c>
      <c r="C44" s="33">
        <f>C42-C43</f>
        <v>99.862913501186696</v>
      </c>
      <c r="D44" s="33">
        <f>COUNT($B$3:$K$17,$B$19:$K$27,$B$29:$K$38)</f>
        <v>340</v>
      </c>
      <c r="E44" s="33">
        <f>AVERAGE($B$3:$K$17,$B$19:$K$27,$B$29:$K$38)</f>
        <v>8.1346465288335848E-2</v>
      </c>
    </row>
    <row r="45" spans="1:11" x14ac:dyDescent="0.2">
      <c r="C45" s="33">
        <f>SUM($B$3:$K$17,$B$19:$K$27,$B$29:$K$38)</f>
        <v>27.65779819803419</v>
      </c>
    </row>
  </sheetData>
  <sheetProtection sheet="1" objects="1" scenarios="1"/>
  <mergeCells count="1">
    <mergeCell ref="A1:K1"/>
  </mergeCells>
  <phoneticPr fontId="14" type="noConversion"/>
  <conditionalFormatting sqref="B39:K39">
    <cfRule type="containsText" dxfId="72" priority="30" operator="containsText" text="R">
      <formula>NOT(ISERROR(SEARCH("R",B39)))</formula>
    </cfRule>
    <cfRule type="containsText" dxfId="71" priority="31" operator="containsText" text="D">
      <formula>NOT(ISERROR(SEARCH("D",B39)))</formula>
    </cfRule>
    <cfRule type="containsText" dxfId="70" priority="32" operator="containsText" text="S">
      <formula>NOT(ISERROR(SEARCH("S",B39)))</formula>
    </cfRule>
    <cfRule type="containsText" dxfId="69" priority="33" operator="containsText" text="H">
      <formula>NOT(ISERROR(SEARCH("H",B39)))</formula>
    </cfRule>
  </conditionalFormatting>
  <conditionalFormatting sqref="B39:K39">
    <cfRule type="containsText" dxfId="68" priority="29" operator="containsText" text="P">
      <formula>NOT(ISERROR(SEARCH("P",B39)))</formula>
    </cfRule>
  </conditionalFormatting>
  <conditionalFormatting sqref="B3:K17">
    <cfRule type="containsText" dxfId="67" priority="15" operator="containsText" text="R">
      <formula>NOT(ISERROR(SEARCH("R",B3)))</formula>
    </cfRule>
    <cfRule type="containsText" dxfId="66" priority="16" operator="containsText" text="D">
      <formula>NOT(ISERROR(SEARCH("D",B3)))</formula>
    </cfRule>
    <cfRule type="containsText" dxfId="65" priority="17" operator="containsText" text="S">
      <formula>NOT(ISERROR(SEARCH("S",B3)))</formula>
    </cfRule>
    <cfRule type="containsText" dxfId="64" priority="18" operator="containsText" text="H">
      <formula>NOT(ISERROR(SEARCH("H",B3)))</formula>
    </cfRule>
  </conditionalFormatting>
  <conditionalFormatting sqref="B3:K17">
    <cfRule type="containsText" dxfId="63" priority="14" operator="containsText" text="P">
      <formula>NOT(ISERROR(SEARCH("P",B3)))</formula>
    </cfRule>
  </conditionalFormatting>
  <conditionalFormatting sqref="B3:K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ntainsText" dxfId="62" priority="9" operator="containsText" text="R">
      <formula>NOT(ISERROR(SEARCH("R",B19)))</formula>
    </cfRule>
    <cfRule type="containsText" dxfId="61" priority="10" operator="containsText" text="D">
      <formula>NOT(ISERROR(SEARCH("D",B19)))</formula>
    </cfRule>
    <cfRule type="containsText" dxfId="60" priority="11" operator="containsText" text="S">
      <formula>NOT(ISERROR(SEARCH("S",B19)))</formula>
    </cfRule>
    <cfRule type="containsText" dxfId="59" priority="12" operator="containsText" text="H">
      <formula>NOT(ISERROR(SEARCH("H",B19)))</formula>
    </cfRule>
  </conditionalFormatting>
  <conditionalFormatting sqref="B19:K27">
    <cfRule type="containsText" dxfId="58" priority="8" operator="containsText" text="P">
      <formula>NOT(ISERROR(SEARCH("P",B19)))</formula>
    </cfRule>
  </conditionalFormatting>
  <conditionalFormatting sqref="B19:K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ntainsText" dxfId="57" priority="3" operator="containsText" text="R">
      <formula>NOT(ISERROR(SEARCH("R",B29)))</formula>
    </cfRule>
    <cfRule type="containsText" dxfId="56" priority="4" operator="containsText" text="D">
      <formula>NOT(ISERROR(SEARCH("D",B29)))</formula>
    </cfRule>
    <cfRule type="containsText" dxfId="55" priority="5" operator="containsText" text="S">
      <formula>NOT(ISERROR(SEARCH("S",B29)))</formula>
    </cfRule>
    <cfRule type="containsText" dxfId="54" priority="6" operator="containsText" text="H">
      <formula>NOT(ISERROR(SEARCH("H",B29)))</formula>
    </cfRule>
  </conditionalFormatting>
  <conditionalFormatting sqref="B29:K38">
    <cfRule type="containsText" dxfId="53" priority="2" operator="containsText" text="P">
      <formula>NOT(ISERROR(SEARCH("P",B29)))</formula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9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L47"/>
  <sheetViews>
    <sheetView topLeftCell="A33" workbookViewId="0">
      <selection sqref="A1:L47"/>
    </sheetView>
  </sheetViews>
  <sheetFormatPr baseColWidth="10" defaultColWidth="8.83203125" defaultRowHeight="15" x14ac:dyDescent="0.2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 x14ac:dyDescent="0.3">
      <c r="A1" s="335" t="s">
        <v>179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7"/>
    </row>
    <row r="2" spans="1:12" x14ac:dyDescent="0.2">
      <c r="A2" s="43" t="s">
        <v>9</v>
      </c>
      <c r="B2" s="44" t="s">
        <v>1</v>
      </c>
      <c r="C2" s="44">
        <v>2</v>
      </c>
      <c r="D2" s="44">
        <v>3</v>
      </c>
      <c r="E2" s="44">
        <v>4</v>
      </c>
      <c r="F2" s="44">
        <v>5</v>
      </c>
      <c r="G2" s="44">
        <v>6</v>
      </c>
      <c r="H2" s="44">
        <v>7</v>
      </c>
      <c r="I2" s="44">
        <v>8</v>
      </c>
      <c r="J2" s="44">
        <v>9</v>
      </c>
      <c r="K2" s="45">
        <v>10</v>
      </c>
      <c r="L2" s="45" t="s">
        <v>2</v>
      </c>
    </row>
    <row r="3" spans="1:12" x14ac:dyDescent="0.2">
      <c r="A3" s="46">
        <v>5</v>
      </c>
      <c r="B3" s="34">
        <f>Prob!B3*ER!B3</f>
        <v>-1.755660780761442E-4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-1.71227404554561E-4</v>
      </c>
      <c r="J3" s="34">
        <f>Prob!J3*ER!J3</f>
        <v>-2.4270828708052711E-4</v>
      </c>
      <c r="K3" s="47">
        <f>Prob!K3*ER!K3</f>
        <v>-1.0534476300912863E-3</v>
      </c>
      <c r="L3" s="47">
        <f>SUM(B3:K3)</f>
        <v>-2.0340445373895734E-3</v>
      </c>
    </row>
    <row r="4" spans="1:12" x14ac:dyDescent="0.2">
      <c r="A4" s="46">
        <v>6</v>
      </c>
      <c r="B4" s="34">
        <f>Prob!B4*ER!B4</f>
        <v>-1.9168234156936341E-4</v>
      </c>
      <c r="C4" s="34">
        <f>Prob!C4*ER!C4</f>
        <v>-1.2813756710060984E-4</v>
      </c>
      <c r="D4" s="34">
        <f>Prob!D4*ER!D4</f>
        <v>-9.7670530731550645E-5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7">
        <f>Prob!K4*ER!K4</f>
        <v>-1.1352524868291438E-3</v>
      </c>
      <c r="L4" s="47">
        <f t="shared" ref="L4:L38" si="0">SUM(B4:K4)</f>
        <v>-2.2652183377387006E-3</v>
      </c>
    </row>
    <row r="5" spans="1:12" x14ac:dyDescent="0.2">
      <c r="A5" s="46">
        <v>7</v>
      </c>
      <c r="B5" s="34">
        <f>Prob!B5*ER!B5</f>
        <v>-3.9083293343856768E-4</v>
      </c>
      <c r="C5" s="34">
        <f>Prob!C5*ER!C5</f>
        <v>-1.9878639575169113E-4</v>
      </c>
      <c r="D5" s="34">
        <f>Prob!D5*ER!D5</f>
        <v>-1.3943191971682042E-4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-3.8344063491005864E-4</v>
      </c>
      <c r="J5" s="34">
        <f>Prob!J5*ER!J5</f>
        <v>-5.1955473916591097E-4</v>
      </c>
      <c r="K5" s="47">
        <f>Prob!K5*ER!K5</f>
        <v>-2.1448310615342948E-3</v>
      </c>
      <c r="L5" s="47">
        <f t="shared" si="0"/>
        <v>-3.940583851351845E-3</v>
      </c>
    </row>
    <row r="6" spans="1:12" x14ac:dyDescent="0.2">
      <c r="A6" s="46">
        <v>8</v>
      </c>
      <c r="B6" s="34">
        <f>Prob!B6*ER!B6</f>
        <v>-2.4834694795945137E-4</v>
      </c>
      <c r="C6" s="34">
        <f>Prob!C6*ER!C6</f>
        <v>-3.9687187999646193E-5</v>
      </c>
      <c r="D6" s="34">
        <f>Prob!D6*ER!D6</f>
        <v>1.4574897643431377E-5</v>
      </c>
      <c r="E6" s="34">
        <f>Prob!E6*ER!E6</f>
        <v>7.0613515297603669E-5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-1.090546666520825E-4</v>
      </c>
      <c r="J6" s="34">
        <f>Prob!J6*ER!J6</f>
        <v>-3.8267880199948582E-4</v>
      </c>
      <c r="K6" s="47">
        <f>Prob!K6*ER!K6</f>
        <v>-1.6764124318560901E-3</v>
      </c>
      <c r="L6" s="47">
        <f t="shared" si="0"/>
        <v>-1.8831040942712833E-3</v>
      </c>
    </row>
    <row r="7" spans="1:12" x14ac:dyDescent="0.2">
      <c r="A7" s="46">
        <v>9</v>
      </c>
      <c r="B7" s="34">
        <f>Prob!B7*ER!B7</f>
        <v>-1.2418199831993191E-4</v>
      </c>
      <c r="C7" s="34">
        <f>Prob!C7*ER!C7</f>
        <v>2.0331189142377935E-4</v>
      </c>
      <c r="D7" s="34">
        <f>Prob!D7*ER!D7</f>
        <v>3.2994907600363178E-4</v>
      </c>
      <c r="E7" s="34">
        <f>Prob!E7*ER!E7</f>
        <v>4.9690195917821125E-4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2.6866513637339789E-4</v>
      </c>
      <c r="J7" s="34">
        <f>Prob!J7*ER!J7</f>
        <v>-1.42498097758721E-4</v>
      </c>
      <c r="K7" s="47">
        <f>Prob!K7*ER!K7</f>
        <v>-1.5423290376342085E-3</v>
      </c>
      <c r="L7" s="47">
        <f t="shared" si="0"/>
        <v>1.488853514186476E-3</v>
      </c>
    </row>
    <row r="8" spans="1:12" x14ac:dyDescent="0.2">
      <c r="A8" s="46">
        <v>10</v>
      </c>
      <c r="B8" s="34">
        <f>Prob!B8*ER!B8</f>
        <v>1.5399615661373551E-4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7">
        <f>Prob!K8*ER!K8</f>
        <v>2.5520306136935081E-4</v>
      </c>
      <c r="L8" s="47">
        <f t="shared" si="0"/>
        <v>8.9863976100535148E-3</v>
      </c>
    </row>
    <row r="9" spans="1:12" x14ac:dyDescent="0.2">
      <c r="A9" s="46">
        <v>11</v>
      </c>
      <c r="B9" s="34">
        <f>Prob!B9*ER!B9</f>
        <v>3.6049481165330982E-4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1.2769871310707877E-3</v>
      </c>
      <c r="J9" s="34">
        <f>Prob!J9*ER!J9</f>
        <v>8.2943440383233475E-4</v>
      </c>
      <c r="K9" s="47">
        <f>Prob!K9*ER!K9</f>
        <v>2.4158982992850461E-3</v>
      </c>
      <c r="L9" s="47">
        <f t="shared" si="0"/>
        <v>1.6897178919161645E-2</v>
      </c>
    </row>
    <row r="10" spans="1:12" x14ac:dyDescent="0.2">
      <c r="A10" s="46">
        <v>12</v>
      </c>
      <c r="B10" s="34">
        <f>Prob!B10*ER!B10</f>
        <v>-1.5464473546251917E-3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7">
        <f>Prob!K10*ER!K10</f>
        <v>-8.9654035640879173E-3</v>
      </c>
      <c r="L10" s="47">
        <f t="shared" si="0"/>
        <v>-2.2259051921015873E-2</v>
      </c>
    </row>
    <row r="11" spans="1:12" x14ac:dyDescent="0.2">
      <c r="A11" s="46">
        <v>13</v>
      </c>
      <c r="B11" s="34">
        <f>Prob!B11*ER!B11</f>
        <v>-1.751101846276019E-3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7">
        <f>Prob!K11*ER!K11</f>
        <v>-1.0005631019124215E-2</v>
      </c>
      <c r="L11" s="47">
        <f t="shared" si="0"/>
        <v>-2.4863472870603857E-2</v>
      </c>
    </row>
    <row r="12" spans="1:12" x14ac:dyDescent="0.2">
      <c r="A12" s="46">
        <v>14</v>
      </c>
      <c r="B12" s="34">
        <f>Prob!B12*ER!B12</f>
        <v>-1.6638327085301031E-3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7">
        <f>Prob!K12*ER!K12</f>
        <v>-9.4041912969312826E-3</v>
      </c>
      <c r="L12" s="47">
        <f t="shared" si="0"/>
        <v>-2.3090525292320911E-2</v>
      </c>
    </row>
    <row r="13" spans="1:12" x14ac:dyDescent="0.2">
      <c r="A13" s="46">
        <v>15</v>
      </c>
      <c r="B13" s="34">
        <f>Prob!B13*ER!B13</f>
        <v>-1.8150861010475514E-3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7">
        <f>Prob!K13*ER!K13</f>
        <v>-1.0083680543398343E-2</v>
      </c>
      <c r="L13" s="47">
        <f t="shared" si="0"/>
        <v>-2.4653124020063928E-2</v>
      </c>
    </row>
    <row r="14" spans="1:12" x14ac:dyDescent="0.2">
      <c r="A14" s="46">
        <v>16</v>
      </c>
      <c r="B14" s="34">
        <f>Prob!B14*ER!B14</f>
        <v>-1.6296130665114611E-3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-2.2758306781975423E-3</v>
      </c>
      <c r="K14" s="47">
        <f>Prob!K14*ER!K14</f>
        <v>-8.4030671194986178E-3</v>
      </c>
      <c r="L14" s="47">
        <f t="shared" si="0"/>
        <v>-2.1185197322198514E-2</v>
      </c>
    </row>
    <row r="15" spans="1:12" x14ac:dyDescent="0.2">
      <c r="A15" s="46">
        <v>17</v>
      </c>
      <c r="B15" s="34">
        <f>Prob!B15*ER!B15</f>
        <v>-1.5063552659054771E-3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7">
        <f>Prob!K15*ER!K15</f>
        <v>-7.053881316684764E-3</v>
      </c>
      <c r="L15" s="47">
        <f t="shared" si="0"/>
        <v>-1.4458646310944241E-2</v>
      </c>
    </row>
    <row r="16" spans="1:12" x14ac:dyDescent="0.2">
      <c r="A16" s="46">
        <v>18</v>
      </c>
      <c r="B16" s="34">
        <f>Prob!B16*ER!B16</f>
        <v>-2.5259336312278007E-4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7">
        <f>Prob!K16*ER!K16</f>
        <v>-2.3972435761301066E-3</v>
      </c>
      <c r="L16" s="47">
        <f t="shared" si="0"/>
        <v>1.9063530746387921E-3</v>
      </c>
    </row>
    <row r="17" spans="1:12" x14ac:dyDescent="0.2">
      <c r="A17" s="46">
        <v>19</v>
      </c>
      <c r="B17" s="34">
        <f>Prob!B17*ER!B17</f>
        <v>6.9989748647882174E-4</v>
      </c>
      <c r="C17" s="34">
        <f>Prob!C17*ER!C17</f>
        <v>1.4066624889234045E-3</v>
      </c>
      <c r="D17" s="34">
        <f>Prob!D17*ER!D17</f>
        <v>1.4724185219763676E-3</v>
      </c>
      <c r="E17" s="34">
        <f>Prob!E17*ER!E17</f>
        <v>1.5409337271825093E-3</v>
      </c>
      <c r="F17" s="34">
        <f>Prob!F17*ER!F17</f>
        <v>1.6004082081415886E-3</v>
      </c>
      <c r="G17" s="34">
        <f>Prob!G17*ER!G17</f>
        <v>1.8060157443325234E-3</v>
      </c>
      <c r="H17" s="34">
        <f>Prob!H17*ER!H17</f>
        <v>2.2429731297348441E-3</v>
      </c>
      <c r="I17" s="34">
        <f>Prob!I17*ER!I17</f>
        <v>2.1624166346352097E-3</v>
      </c>
      <c r="J17" s="34">
        <f>Prob!J17*ER!J17</f>
        <v>1.0472344362952445E-3</v>
      </c>
      <c r="K17" s="47">
        <f>Prob!K17*ER!K17</f>
        <v>8.4861790108759795E-4</v>
      </c>
      <c r="L17" s="47">
        <f t="shared" si="0"/>
        <v>1.482757827878811E-2</v>
      </c>
    </row>
    <row r="18" spans="1:12" x14ac:dyDescent="0.2">
      <c r="A18" s="46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8">
        <v>10</v>
      </c>
      <c r="L18" s="48" t="s">
        <v>2</v>
      </c>
    </row>
    <row r="19" spans="1:12" x14ac:dyDescent="0.2">
      <c r="A19" s="46">
        <v>13</v>
      </c>
      <c r="B19" s="34">
        <f>Prob!B19*ER!B19</f>
        <v>-3.6117252197142422E-5</v>
      </c>
      <c r="C19" s="34">
        <f>Prob!C19*ER!C19</f>
        <v>4.2454376600190788E-5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1.6363059246965421E-4</v>
      </c>
      <c r="H19" s="34">
        <f>Prob!H19*ER!H19</f>
        <v>1.114116478643532E-4</v>
      </c>
      <c r="I19" s="34">
        <f>Prob!I19*ER!I19</f>
        <v>4.9209895490497323E-5</v>
      </c>
      <c r="J19" s="34">
        <f>Prob!J19*ER!J19</f>
        <v>-3.4314691058242955E-5</v>
      </c>
      <c r="K19" s="47">
        <f>Prob!K19*ER!K19</f>
        <v>-3.5242920090342321E-4</v>
      </c>
      <c r="L19" s="47">
        <f t="shared" si="0"/>
        <v>2.2601077449983911E-4</v>
      </c>
    </row>
    <row r="20" spans="1:12" x14ac:dyDescent="0.2">
      <c r="A20" s="46">
        <v>14</v>
      </c>
      <c r="B20" s="34">
        <f>Prob!B20*ER!B20</f>
        <v>-5.9162418886929097E-5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1.1466043263420962E-4</v>
      </c>
      <c r="G20" s="34">
        <f>Prob!G20*ER!G20</f>
        <v>1.6363059246965421E-4</v>
      </c>
      <c r="H20" s="34">
        <f>Prob!H20*ER!H20</f>
        <v>7.2378232584859498E-5</v>
      </c>
      <c r="I20" s="34">
        <f>Prob!I20*ER!I20</f>
        <v>1.2086681350212513E-5</v>
      </c>
      <c r="J20" s="34">
        <f>Prob!J20*ER!J20</f>
        <v>-6.8423476961023064E-5</v>
      </c>
      <c r="K20" s="47">
        <f>Prob!K20*ER!K20</f>
        <v>-4.6877949262433521E-4</v>
      </c>
      <c r="L20" s="47">
        <f t="shared" si="0"/>
        <v>-9.4073709590627758E-5</v>
      </c>
    </row>
    <row r="21" spans="1:12" x14ac:dyDescent="0.2">
      <c r="A21" s="46">
        <v>15</v>
      </c>
      <c r="B21" s="34">
        <f>Prob!B21*ER!B21</f>
        <v>-8.1946606568813872E-5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1.1466043263420962E-4</v>
      </c>
      <c r="G21" s="34">
        <f>Prob!G21*ER!G21</f>
        <v>1.6363059246965421E-4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7">
        <f>Prob!K21*ER!K21</f>
        <v>-5.838593225019333E-4</v>
      </c>
      <c r="L21" s="47">
        <f t="shared" si="0"/>
        <v>-4.0016011297955913E-4</v>
      </c>
    </row>
    <row r="22" spans="1:12" x14ac:dyDescent="0.2">
      <c r="A22" s="46">
        <v>16</v>
      </c>
      <c r="B22" s="34">
        <f>Prob!B22*ER!B22</f>
        <v>-1.0438952057714096E-4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5.31875455109194E-5</v>
      </c>
      <c r="F22" s="34">
        <f>Prob!F22*ER!F22</f>
        <v>1.1466043263420962E-4</v>
      </c>
      <c r="G22" s="34">
        <f>Prob!G22*ER!G22</f>
        <v>1.6363059246965421E-4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7">
        <f>Prob!K22*ER!K22</f>
        <v>-6.9725656114791085E-4</v>
      </c>
      <c r="L22" s="47">
        <f t="shared" si="0"/>
        <v>-6.8163281120155899E-4</v>
      </c>
    </row>
    <row r="23" spans="1:12" x14ac:dyDescent="0.2">
      <c r="A23" s="46">
        <v>17</v>
      </c>
      <c r="B23" s="34">
        <f>Prob!B23*ER!B23</f>
        <v>-1.1317001002288128E-4</v>
      </c>
      <c r="C23" s="34">
        <f>Prob!C23*ER!C23</f>
        <v>-4.4701282010844689E-7</v>
      </c>
      <c r="D23" s="34">
        <f>Prob!D23*ER!D23</f>
        <v>5.0155015456803226E-5</v>
      </c>
      <c r="E23" s="34">
        <f>Prob!E23*ER!E23</f>
        <v>1.0801324594841029E-4</v>
      </c>
      <c r="F23" s="34">
        <f>Prob!F23*ER!F23</f>
        <v>1.6602472041288012E-4</v>
      </c>
      <c r="G23" s="34">
        <f>Prob!G23*ER!G23</f>
        <v>2.3313999753390817E-4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-1.3635584176798654E-4</v>
      </c>
      <c r="K23" s="47">
        <f>Prob!K23*ER!K23</f>
        <v>-6.6171456596158867E-4</v>
      </c>
      <c r="L23" s="47">
        <f t="shared" si="0"/>
        <v>-3.7173445578453709E-4</v>
      </c>
    </row>
    <row r="24" spans="1:12" x14ac:dyDescent="0.2">
      <c r="A24" s="46">
        <v>18</v>
      </c>
      <c r="B24" s="34">
        <f>Prob!B24*ER!B24</f>
        <v>-5.8570738134067882E-5</v>
      </c>
      <c r="C24" s="34">
        <f>Prob!C24*ER!C24</f>
        <v>1.1082558235856871E-4</v>
      </c>
      <c r="D24" s="34">
        <f>Prob!D24*ER!D24</f>
        <v>1.6171258596170919E-4</v>
      </c>
      <c r="E24" s="34">
        <f>Prob!E24*ER!E24</f>
        <v>2.1575225102924141E-4</v>
      </c>
      <c r="F24" s="34">
        <f>Prob!F24*ER!F24</f>
        <v>2.6875329597022131E-4</v>
      </c>
      <c r="G24" s="34">
        <f>Prob!G24*ER!G24</f>
        <v>3.4729766233845561E-4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7">
        <f>Prob!K24*ER!K24</f>
        <v>-4.8337172454427865E-4</v>
      </c>
      <c r="L24" s="47">
        <f t="shared" si="0"/>
        <v>9.3086610512573985E-4</v>
      </c>
    </row>
    <row r="25" spans="1:12" x14ac:dyDescent="0.2">
      <c r="A25" s="46">
        <v>19</v>
      </c>
      <c r="B25" s="34">
        <f>Prob!B25*ER!B25</f>
        <v>1.7497437161970544E-4</v>
      </c>
      <c r="C25" s="34">
        <f>Prob!C25*ER!C25</f>
        <v>3.5166562223085113E-4</v>
      </c>
      <c r="D25" s="34">
        <f>Prob!D25*ER!D25</f>
        <v>3.681046304940919E-4</v>
      </c>
      <c r="E25" s="34">
        <f>Prob!E25*ER!E25</f>
        <v>3.8523343179562732E-4</v>
      </c>
      <c r="F25" s="34">
        <f>Prob!F25*ER!F25</f>
        <v>4.0010205203539715E-4</v>
      </c>
      <c r="G25" s="34">
        <f>Prob!G25*ER!G25</f>
        <v>4.5150393608313084E-4</v>
      </c>
      <c r="H25" s="34">
        <f>Prob!H25*ER!H25</f>
        <v>5.6074328243371102E-4</v>
      </c>
      <c r="I25" s="34">
        <f>Prob!I25*ER!I25</f>
        <v>5.4060415865880243E-4</v>
      </c>
      <c r="J25" s="34">
        <f>Prob!J25*ER!J25</f>
        <v>2.6180860907381112E-4</v>
      </c>
      <c r="K25" s="47">
        <f>Prob!K25*ER!K25</f>
        <v>2.1215447527189949E-4</v>
      </c>
      <c r="L25" s="47">
        <f t="shared" si="0"/>
        <v>3.7068945696970275E-3</v>
      </c>
    </row>
    <row r="26" spans="1:12" x14ac:dyDescent="0.2">
      <c r="A26" s="46">
        <v>20</v>
      </c>
      <c r="B26" s="34">
        <f>Prob!B26*ER!B26</f>
        <v>4.1309708402010589E-4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7">
        <f>Prob!K26*ER!K26</f>
        <v>1.8639265565261877E-3</v>
      </c>
      <c r="L26" s="47">
        <f t="shared" si="0"/>
        <v>7.4195144453876281E-3</v>
      </c>
    </row>
    <row r="27" spans="1:12" x14ac:dyDescent="0.2">
      <c r="A27" s="46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7">
        <f>Prob!K27*ER!K27</f>
        <v>2.0167361086796686E-2</v>
      </c>
      <c r="L27" s="47">
        <f t="shared" si="0"/>
        <v>6.7644690311963893E-2</v>
      </c>
    </row>
    <row r="28" spans="1:12" x14ac:dyDescent="0.2">
      <c r="A28" s="46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8">
        <v>10</v>
      </c>
      <c r="L28" s="48" t="s">
        <v>2</v>
      </c>
    </row>
    <row r="29" spans="1:12" x14ac:dyDescent="0.2">
      <c r="A29" s="46" t="s">
        <v>1</v>
      </c>
      <c r="B29" s="34">
        <f>Prob!B29*ER!B29</f>
        <v>3.4366689472072862E-5</v>
      </c>
      <c r="C29" s="34">
        <f>Prob!C29*ER!C29</f>
        <v>2.1421981035023624E-4</v>
      </c>
      <c r="D29" s="34">
        <f>Prob!D29*ER!D29</f>
        <v>2.3568286441612049E-4</v>
      </c>
      <c r="E29" s="34">
        <f>Prob!E29*ER!E29</f>
        <v>2.5764248994901049E-4</v>
      </c>
      <c r="F29" s="34">
        <f>Prob!F29*ER!F29</f>
        <v>2.7979017656305332E-4</v>
      </c>
      <c r="G29" s="34">
        <f>Prob!G29*ER!G29</f>
        <v>3.0376881880180679E-4</v>
      </c>
      <c r="H29" s="34">
        <f>Prob!H29*ER!H29</f>
        <v>2.1069137408479333E-4</v>
      </c>
      <c r="I29" s="34">
        <f>Prob!I29*ER!I29</f>
        <v>1.5962339138384852E-4</v>
      </c>
      <c r="J29" s="34">
        <f>Prob!J29*ER!J29</f>
        <v>1.0367930047904183E-4</v>
      </c>
      <c r="K29" s="47">
        <f>Prob!K29*ER!K29</f>
        <v>3.0198728741063065E-4</v>
      </c>
      <c r="L29" s="47">
        <f t="shared" si="0"/>
        <v>2.1014522029106147E-3</v>
      </c>
    </row>
    <row r="30" spans="1:12" x14ac:dyDescent="0.2">
      <c r="A30" s="46">
        <v>2</v>
      </c>
      <c r="B30" s="34">
        <f>Prob!B30*ER!B30</f>
        <v>-7.9748361389138256E-5</v>
      </c>
      <c r="C30" s="34">
        <f>Prob!C30*ER!C30</f>
        <v>-3.835558739313202E-5</v>
      </c>
      <c r="D30" s="34">
        <f>Prob!D30*ER!D30</f>
        <v>-7.0542954927178762E-6</v>
      </c>
      <c r="E30" s="34">
        <f>Prob!E30*ER!E30</f>
        <v>2.7006708683957206E-5</v>
      </c>
      <c r="F30" s="34">
        <f>Prob!F30*ER!F30</f>
        <v>6.9201715739152479E-5</v>
      </c>
      <c r="G30" s="34">
        <f>Prob!G30*ER!G30</f>
        <v>1.0349516020114392E-4</v>
      </c>
      <c r="H30" s="34">
        <f>Prob!H30*ER!H30</f>
        <v>3.1670687508401225E-6</v>
      </c>
      <c r="I30" s="34">
        <f>Prob!I30*ER!I30</f>
        <v>-7.2523510541741069E-5</v>
      </c>
      <c r="J30" s="34">
        <f>Prob!J30*ER!J30</f>
        <v>-1.0954309474436299E-4</v>
      </c>
      <c r="K30" s="47">
        <f>Prob!K30*ER!K30</f>
        <v>-4.8602989724842998E-4</v>
      </c>
      <c r="L30" s="47">
        <f t="shared" si="0"/>
        <v>-5.9038409343442849E-4</v>
      </c>
    </row>
    <row r="31" spans="1:12" x14ac:dyDescent="0.2">
      <c r="A31" s="46">
        <v>3</v>
      </c>
      <c r="B31" s="34">
        <f>Prob!B31*ER!B31</f>
        <v>-9.5841170784681705E-5</v>
      </c>
      <c r="C31" s="34">
        <f>Prob!C31*ER!C31</f>
        <v>-6.3691144368509318E-5</v>
      </c>
      <c r="D31" s="34">
        <f>Prob!D31*ER!D31</f>
        <v>-2.6529220039846027E-5</v>
      </c>
      <c r="E31" s="34">
        <f>Prob!E31*ER!E31</f>
        <v>1.2805879825619122E-5</v>
      </c>
      <c r="F31" s="34">
        <f>Prob!F31*ER!F31</f>
        <v>5.6762788502777363E-5</v>
      </c>
      <c r="G31" s="34">
        <f>Prob!G31*ER!G31</f>
        <v>9.0899140785087064E-5</v>
      </c>
      <c r="H31" s="34">
        <f>Prob!H31*ER!H31</f>
        <v>-2.6666023999893766E-5</v>
      </c>
      <c r="I31" s="34">
        <f>Prob!I31*ER!I31</f>
        <v>-9.8881147619838314E-5</v>
      </c>
      <c r="J31" s="34">
        <f>Prob!J31*ER!J31</f>
        <v>-1.3320013663983889E-4</v>
      </c>
      <c r="K31" s="47">
        <f>Prob!K31*ER!K31</f>
        <v>-5.6762624341457192E-4</v>
      </c>
      <c r="L31" s="47">
        <f t="shared" si="0"/>
        <v>-8.5196727775369637E-4</v>
      </c>
    </row>
    <row r="32" spans="1:12" x14ac:dyDescent="0.2">
      <c r="A32" s="46">
        <v>4</v>
      </c>
      <c r="B32" s="34">
        <f>Prob!B32*ER!B32</f>
        <v>-6.2086736989862843E-5</v>
      </c>
      <c r="C32" s="34">
        <f>Prob!C32*ER!C32</f>
        <v>-9.9217969999115483E-6</v>
      </c>
      <c r="D32" s="34">
        <f>Prob!D32*ER!D32</f>
        <v>3.6437244108578442E-6</v>
      </c>
      <c r="E32" s="34">
        <f>Prob!E32*ER!E32</f>
        <v>1.7653378824400917E-5</v>
      </c>
      <c r="F32" s="34">
        <f>Prob!F32*ER!F32</f>
        <v>4.583763740385374E-5</v>
      </c>
      <c r="G32" s="34">
        <f>Prob!G32*ER!G32</f>
        <v>7.9278535590022726E-5</v>
      </c>
      <c r="H32" s="34">
        <f>Prob!H32*ER!H32</f>
        <v>3.7418042496014052E-5</v>
      </c>
      <c r="I32" s="34">
        <f>Prob!I32*ER!I32</f>
        <v>-2.7263666663020625E-5</v>
      </c>
      <c r="J32" s="34">
        <f>Prob!J32*ER!J32</f>
        <v>-9.5669700499871456E-5</v>
      </c>
      <c r="K32" s="47">
        <f>Prob!K32*ER!K32</f>
        <v>-4.1910310796402253E-4</v>
      </c>
      <c r="L32" s="47">
        <f t="shared" si="0"/>
        <v>-4.3021369039153976E-4</v>
      </c>
    </row>
    <row r="33" spans="1:12" x14ac:dyDescent="0.2">
      <c r="A33" s="46">
        <v>5</v>
      </c>
      <c r="B33" s="34">
        <f>Prob!B33*ER!B33</f>
        <v>2.5666026102289253E-5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7">
        <f>Prob!K33*ER!K33</f>
        <v>4.2533843561558463E-5</v>
      </c>
      <c r="L33" s="47">
        <f t="shared" si="0"/>
        <v>1.4977329350089193E-3</v>
      </c>
    </row>
    <row r="34" spans="1:12" x14ac:dyDescent="0.2">
      <c r="A34" s="46">
        <v>6</v>
      </c>
      <c r="B34" s="34">
        <f>Prob!B34*ER!B34</f>
        <v>-1.1046052533037082E-4</v>
      </c>
      <c r="C34" s="34">
        <f>Prob!C34*ER!C34</f>
        <v>-1.1533454072218394E-4</v>
      </c>
      <c r="D34" s="34">
        <f>Prob!D34*ER!D34</f>
        <v>-7.3901640887245748E-5</v>
      </c>
      <c r="E34" s="34">
        <f>Prob!E34*ER!E34</f>
        <v>-2.9695999206895436E-5</v>
      </c>
      <c r="F34" s="34">
        <f>Prob!F34*ER!F34</f>
        <v>1.785450902178762E-5</v>
      </c>
      <c r="G34" s="34">
        <f>Prob!G34*ER!G34</f>
        <v>4.8554122362049288E-5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7">
        <f>Prob!K34*ER!K34</f>
        <v>-6.4038596886342258E-4</v>
      </c>
      <c r="L34" s="47">
        <f t="shared" si="0"/>
        <v>-1.2786253008636671E-3</v>
      </c>
    </row>
    <row r="35" spans="1:12" x14ac:dyDescent="0.2">
      <c r="A35" s="46">
        <v>7</v>
      </c>
      <c r="B35" s="34">
        <f>Prob!B35*ER!B35</f>
        <v>-1.3865272571084194E-4</v>
      </c>
      <c r="C35" s="34">
        <f>Prob!C35*ER!C35</f>
        <v>-8.9349844316449805E-5</v>
      </c>
      <c r="D35" s="34">
        <f>Prob!D35*ER!D35</f>
        <v>-4.9834104351610453E-5</v>
      </c>
      <c r="E35" s="34">
        <f>Prob!E35*ER!E35</f>
        <v>-9.0674642339398095E-6</v>
      </c>
      <c r="F35" s="34">
        <f>Prob!F35*ER!F35</f>
        <v>3.3938811046012223E-5</v>
      </c>
      <c r="G35" s="34">
        <f>Prob!G35*ER!G35</f>
        <v>7.4978290004503836E-5</v>
      </c>
      <c r="H35" s="34">
        <f>Prob!H35*ER!H35</f>
        <v>-6.2391995264047222E-5</v>
      </c>
      <c r="I35" s="34">
        <f>Prob!I35*ER!I35</f>
        <v>-1.6928497591591588E-4</v>
      </c>
      <c r="J35" s="34">
        <f>Prob!J35*ER!J35</f>
        <v>-1.961446602113042E-4</v>
      </c>
      <c r="K35" s="47">
        <f>Prob!K35*ER!K35</f>
        <v>-7.8368260807760678E-4</v>
      </c>
      <c r="L35" s="47">
        <f t="shared" si="0"/>
        <v>-1.3894912770312001E-3</v>
      </c>
    </row>
    <row r="36" spans="1:12" x14ac:dyDescent="0.2">
      <c r="A36" s="46">
        <v>8</v>
      </c>
      <c r="B36" s="34">
        <f>Prob!B36*ER!B36</f>
        <v>-1.5077220180493542E-4</v>
      </c>
      <c r="C36" s="34">
        <f>Prob!C36*ER!C36</f>
        <v>-1.8665710175946474E-5</v>
      </c>
      <c r="D36" s="34">
        <f>Prob!D36*ER!D36</f>
        <v>1.349625263470151E-5</v>
      </c>
      <c r="E36" s="34">
        <f>Prob!E36*ER!E36</f>
        <v>4.6671278624187139E-5</v>
      </c>
      <c r="F36" s="34">
        <f>Prob!F36*ER!F36</f>
        <v>8.0959806638400127E-5</v>
      </c>
      <c r="G36" s="34">
        <f>Prob!G36*ER!G36</f>
        <v>1.2796751089224609E-4</v>
      </c>
      <c r="H36" s="34">
        <f>Prob!H36*ER!H36</f>
        <v>8.1666005396927724E-5</v>
      </c>
      <c r="I36" s="34">
        <f>Prob!I36*ER!I36</f>
        <v>-7.0100849466280354E-5</v>
      </c>
      <c r="J36" s="34">
        <f>Prob!J36*ER!J36</f>
        <v>-2.2758306781975424E-4</v>
      </c>
      <c r="K36" s="47">
        <f>Prob!K36*ER!K36</f>
        <v>-8.4030671194986189E-4</v>
      </c>
      <c r="L36" s="47">
        <f t="shared" si="0"/>
        <v>-9.566676870303158E-4</v>
      </c>
    </row>
    <row r="37" spans="1:12" x14ac:dyDescent="0.2">
      <c r="A37" s="46">
        <v>9</v>
      </c>
      <c r="B37" s="34">
        <f>Prob!B37*ER!B37</f>
        <v>-3.1574170390347508E-5</v>
      </c>
      <c r="C37" s="34">
        <f>Prob!C37*ER!C37</f>
        <v>6.0927483876524848E-5</v>
      </c>
      <c r="D37" s="34">
        <f>Prob!D37*ER!D37</f>
        <v>8.7941427233119939E-5</v>
      </c>
      <c r="E37" s="34">
        <f>Prob!E37*ER!E37</f>
        <v>1.1585984325813071E-4</v>
      </c>
      <c r="F37" s="34">
        <f>Prob!F37*ER!F37</f>
        <v>1.4507499921839387E-4</v>
      </c>
      <c r="G37" s="34">
        <f>Prob!G37*ER!G37</f>
        <v>1.8370975031119208E-4</v>
      </c>
      <c r="H37" s="34">
        <f>Prob!H37*ER!H37</f>
        <v>1.8186352632523981E-4</v>
      </c>
      <c r="I37" s="34">
        <f>Prob!I37*ER!I37</f>
        <v>8.707019397260899E-5</v>
      </c>
      <c r="J37" s="34">
        <f>Prob!J37*ER!J37</f>
        <v>-6.860294541915379E-5</v>
      </c>
      <c r="K37" s="47">
        <f>Prob!K37*ER!K37</f>
        <v>-2.9965544701626332E-4</v>
      </c>
      <c r="L37" s="47">
        <f t="shared" si="0"/>
        <v>4.6261466136944551E-4</v>
      </c>
    </row>
    <row r="38" spans="1:12" ht="16" thickBot="1" x14ac:dyDescent="0.25">
      <c r="A38" s="69">
        <v>10</v>
      </c>
      <c r="B38" s="70">
        <f>Prob!B38*ER!B38</f>
        <v>3.3047766721608471E-3</v>
      </c>
      <c r="C38" s="70">
        <f>Prob!C38*ER!C38</f>
        <v>4.6608034608417942E-3</v>
      </c>
      <c r="D38" s="70">
        <f>Prob!D38*ER!D38</f>
        <v>4.7357093800745121E-3</v>
      </c>
      <c r="E38" s="70">
        <f>Prob!E38*ER!E38</f>
        <v>4.8142009063127681E-3</v>
      </c>
      <c r="F38" s="70">
        <f>Prob!F38*ER!F38</f>
        <v>4.8820004779812475E-3</v>
      </c>
      <c r="G38" s="70">
        <f>Prob!G38*ER!G38</f>
        <v>5.1346365927009054E-3</v>
      </c>
      <c r="H38" s="70">
        <f>Prob!H38*ER!H38</f>
        <v>5.631149578786891E-3</v>
      </c>
      <c r="I38" s="70">
        <f>Prob!I38*ER!I38</f>
        <v>5.766519141024295E-3</v>
      </c>
      <c r="J38" s="70">
        <f>Prob!J38*ER!J38</f>
        <v>5.5228538611458997E-3</v>
      </c>
      <c r="K38" s="300">
        <f>Prob!K38*ER!K38</f>
        <v>1.4911412452209501E-2</v>
      </c>
      <c r="L38" s="300">
        <f t="shared" si="0"/>
        <v>5.9364062523238656E-2</v>
      </c>
    </row>
    <row r="39" spans="1:12" ht="16" thickBot="1" x14ac:dyDescent="0.25">
      <c r="A39" s="301" t="s">
        <v>2</v>
      </c>
      <c r="B39" s="71">
        <f>SUM(B3:B17,B19:B27,B29:B38)</f>
        <v>-3.4694829422739271E-3</v>
      </c>
      <c r="C39" s="71">
        <f t="shared" ref="C39:K39" si="1">SUM(C3:C17,C19:C27,C29:C38)</f>
        <v>6.8705002514141827E-3</v>
      </c>
      <c r="D39" s="71">
        <f t="shared" si="1"/>
        <v>9.390470506118534E-3</v>
      </c>
      <c r="E39" s="71">
        <f t="shared" si="1"/>
        <v>1.2054073430888084E-2</v>
      </c>
      <c r="F39" s="71">
        <f t="shared" si="1"/>
        <v>1.4985353290843443E-2</v>
      </c>
      <c r="G39" s="71">
        <f t="shared" si="1"/>
        <v>1.7870181437327503E-2</v>
      </c>
      <c r="H39" s="71">
        <f t="shared" si="1"/>
        <v>1.0973317833008221E-2</v>
      </c>
      <c r="I39" s="71">
        <f t="shared" si="1"/>
        <v>4.4008129108684515E-3</v>
      </c>
      <c r="J39" s="71">
        <f t="shared" si="1"/>
        <v>-3.1624687936245869E-3</v>
      </c>
      <c r="K39" s="72">
        <f t="shared" si="1"/>
        <v>-3.0130476972499463E-2</v>
      </c>
      <c r="L39" s="72">
        <f>SUM(L3:L17,L19:L27,L29:L38)</f>
        <v>3.9782280952070474E-2</v>
      </c>
    </row>
    <row r="40" spans="1:12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">
      <c r="F41" s="338" t="s">
        <v>11</v>
      </c>
      <c r="G41" s="339"/>
      <c r="H41" s="39">
        <f>Blackjack!C3*ER!C40</f>
        <v>-4.5096460207975919E-2</v>
      </c>
    </row>
    <row r="42" spans="1:12" ht="16" thickBot="1" x14ac:dyDescent="0.25"/>
    <row r="43" spans="1:12" x14ac:dyDescent="0.2">
      <c r="B43" s="343" t="s">
        <v>16</v>
      </c>
      <c r="C43" s="344"/>
      <c r="D43" s="175">
        <f>SUM(B3:K17)</f>
        <v>-9.6526607161070171E-2</v>
      </c>
      <c r="F43" s="297" t="s">
        <v>29</v>
      </c>
      <c r="G43" s="298"/>
      <c r="H43" s="51">
        <f>H41</f>
        <v>-4.5096460207975919E-2</v>
      </c>
      <c r="J43" s="340">
        <f>SUM(D43:D45)</f>
        <v>3.9782280952070467E-2</v>
      </c>
      <c r="K43" s="171" t="s">
        <v>81</v>
      </c>
      <c r="L43" s="175">
        <f>SUMIF($B$3:$K$17,"&gt;0")+SUMIF($B$19:$K$27,"&gt;0")+ SUMIF($B$29:$K$38,"&gt;0")</f>
        <v>0.19763611356035593</v>
      </c>
    </row>
    <row r="44" spans="1:12" ht="16" thickBot="1" x14ac:dyDescent="0.25">
      <c r="B44" s="345" t="s">
        <v>17</v>
      </c>
      <c r="C44" s="346"/>
      <c r="D44" s="299">
        <f>SUM(B19:K27)</f>
        <v>7.8380375117117845E-2</v>
      </c>
      <c r="F44" s="245" t="s">
        <v>147</v>
      </c>
      <c r="G44" s="246"/>
      <c r="H44" s="51">
        <f>IF(Rules!$B$15=Rules!$E$15,'Three 7 Cards'!$D$2,IF(Rules!$B$15=Rules!$F$15,2*'Three 7 Cards'!$D$2,0))</f>
        <v>0</v>
      </c>
      <c r="J44" s="341"/>
      <c r="K44" s="172" t="s">
        <v>82</v>
      </c>
      <c r="L44" s="176">
        <f>SUMIF($B$3:$K$17,"&lt;0")+SUMIF($B$19:$K$27,"&lt;0")+ SUMIF($B$29:$K$38,"&lt;0")+H41</f>
        <v>-0.20295029281626137</v>
      </c>
    </row>
    <row r="45" spans="1:12" ht="16" thickBot="1" x14ac:dyDescent="0.25">
      <c r="B45" s="347" t="s">
        <v>18</v>
      </c>
      <c r="C45" s="348"/>
      <c r="D45" s="176">
        <f>SUM(B29:K38)</f>
        <v>5.7928512996022793E-2</v>
      </c>
      <c r="F45" s="245" t="s">
        <v>144</v>
      </c>
      <c r="G45" s="246"/>
      <c r="H45" s="51">
        <f>IF(Rules!$B$16=Rules!$E$16,'5 Cards'!$G$122,IF(Rules!$B$16=Rules!$F$16,2*'5 Cards'!$G$122,0))</f>
        <v>0</v>
      </c>
      <c r="J45" s="342"/>
      <c r="K45" s="172" t="s">
        <v>2</v>
      </c>
      <c r="L45" s="176">
        <f>L43+L44</f>
        <v>-5.3141792559054379E-3</v>
      </c>
    </row>
    <row r="46" spans="1:12" ht="16" thickBot="1" x14ac:dyDescent="0.25">
      <c r="F46" s="295" t="s">
        <v>19</v>
      </c>
      <c r="G46" s="296"/>
      <c r="H46" s="52">
        <f>SUM(D43:D45,H43:H45)</f>
        <v>-5.3141792559054518E-3</v>
      </c>
    </row>
    <row r="47" spans="1:12" ht="16" thickBot="1" x14ac:dyDescent="0.25">
      <c r="H47" s="111">
        <f>H46</f>
        <v>-5.3141792559054518E-3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4" type="noConversion"/>
  <conditionalFormatting sqref="B29:K40 B19:L27 L29:L39 B3:L17">
    <cfRule type="containsText" dxfId="52" priority="15" operator="containsText" text="R">
      <formula>NOT(ISERROR(SEARCH("R",B3)))</formula>
    </cfRule>
    <cfRule type="containsText" dxfId="51" priority="16" operator="containsText" text="D">
      <formula>NOT(ISERROR(SEARCH("D",B3)))</formula>
    </cfRule>
    <cfRule type="containsText" dxfId="50" priority="17" operator="containsText" text="S">
      <formula>NOT(ISERROR(SEARCH("S",B3)))</formula>
    </cfRule>
    <cfRule type="containsText" dxfId="49" priority="18" operator="containsText" text="H">
      <formula>NOT(ISERROR(SEARCH("H",B3)))</formula>
    </cfRule>
  </conditionalFormatting>
  <conditionalFormatting sqref="B29:K40 B19:L27 L29:L39 B3:L17">
    <cfRule type="containsText" dxfId="48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L38"/>
  <sheetViews>
    <sheetView topLeftCell="A13" workbookViewId="0">
      <selection activeCell="C3" sqref="C3"/>
    </sheetView>
  </sheetViews>
  <sheetFormatPr baseColWidth="10" defaultColWidth="8.83203125" defaultRowHeight="16" x14ac:dyDescent="0.2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25">
      <c r="B1" s="349" t="s">
        <v>23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</row>
    <row r="2" spans="2:12" x14ac:dyDescent="0.2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</row>
    <row r="3" spans="2:12" x14ac:dyDescent="0.2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</row>
    <row r="4" spans="2:12" x14ac:dyDescent="0.2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</row>
    <row r="5" spans="2:12" x14ac:dyDescent="0.2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</row>
    <row r="6" spans="2:12" x14ac:dyDescent="0.2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</row>
    <row r="7" spans="2:12" x14ac:dyDescent="0.2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</row>
    <row r="8" spans="2:12" x14ac:dyDescent="0.2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12" x14ac:dyDescent="0.2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</row>
    <row r="10" spans="2:12" x14ac:dyDescent="0.2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</row>
    <row r="11" spans="2:12" x14ac:dyDescent="0.2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</row>
    <row r="12" spans="2:12" x14ac:dyDescent="0.2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</row>
    <row r="13" spans="2:12" x14ac:dyDescent="0.2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</row>
    <row r="14" spans="2:12" x14ac:dyDescent="0.2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</row>
    <row r="15" spans="2:12" x14ac:dyDescent="0.2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</row>
    <row r="16" spans="2:12" x14ac:dyDescent="0.2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</row>
    <row r="17" spans="2:12" x14ac:dyDescent="0.2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</row>
    <row r="18" spans="2:12" x14ac:dyDescent="0.2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</row>
    <row r="19" spans="2:12" x14ac:dyDescent="0.2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</row>
    <row r="20" spans="2:12" x14ac:dyDescent="0.2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</row>
    <row r="21" spans="2:12" x14ac:dyDescent="0.2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</row>
    <row r="22" spans="2:12" x14ac:dyDescent="0.2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</row>
    <row r="23" spans="2:12" x14ac:dyDescent="0.2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</row>
    <row r="24" spans="2:12" x14ac:dyDescent="0.2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</row>
    <row r="25" spans="2:12" x14ac:dyDescent="0.2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</row>
    <row r="26" spans="2:12" x14ac:dyDescent="0.2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</row>
    <row r="27" spans="2:12" x14ac:dyDescent="0.2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</row>
    <row r="28" spans="2:12" x14ac:dyDescent="0.2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</row>
    <row r="29" spans="2:12" x14ac:dyDescent="0.2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</row>
    <row r="30" spans="2:12" x14ac:dyDescent="0.2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</row>
    <row r="31" spans="2:12" x14ac:dyDescent="0.2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</row>
    <row r="32" spans="2:12" x14ac:dyDescent="0.2">
      <c r="B32" s="317" t="str">
        <f>"EV = " &amp; EV!$H$46</f>
        <v>EV = -0.00531417925590545</v>
      </c>
      <c r="C32" s="317"/>
      <c r="D32" s="317"/>
      <c r="E32" s="317"/>
      <c r="F32" s="317"/>
      <c r="G32" s="317"/>
      <c r="H32" s="317"/>
      <c r="I32" s="317"/>
      <c r="J32" s="317"/>
      <c r="K32" s="317"/>
      <c r="L32" s="317"/>
    </row>
    <row r="33" spans="2:12" x14ac:dyDescent="0.2">
      <c r="B33" s="317" t="str">
        <f>"EV = " &amp; EV!H46*100 &amp; " %"</f>
        <v>EV = -0.531417925590545 %</v>
      </c>
      <c r="C33" s="317"/>
      <c r="D33" s="317"/>
      <c r="E33" s="317"/>
      <c r="F33" s="317"/>
      <c r="G33" s="317"/>
      <c r="H33" s="317"/>
      <c r="I33" s="317"/>
      <c r="J33" s="317"/>
      <c r="K33" s="317"/>
      <c r="L33" s="317"/>
    </row>
    <row r="34" spans="2:12" x14ac:dyDescent="0.2">
      <c r="B34" s="318" t="s">
        <v>24</v>
      </c>
      <c r="C34" s="318"/>
      <c r="D34" s="318"/>
      <c r="E34" s="318"/>
      <c r="F34" s="318"/>
      <c r="G34" s="318"/>
      <c r="H34" s="318"/>
      <c r="I34" s="318"/>
      <c r="J34" s="318"/>
      <c r="K34" s="318"/>
      <c r="L34" s="318"/>
    </row>
    <row r="35" spans="2:12" x14ac:dyDescent="0.2">
      <c r="B35" s="319" t="s">
        <v>25</v>
      </c>
      <c r="C35" s="319"/>
      <c r="D35" s="319"/>
      <c r="E35" s="319"/>
      <c r="F35" s="319"/>
      <c r="G35" s="319"/>
      <c r="H35" s="319"/>
      <c r="I35" s="319"/>
      <c r="J35" s="319"/>
      <c r="K35" s="319"/>
      <c r="L35" s="319"/>
    </row>
    <row r="36" spans="2:12" x14ac:dyDescent="0.2">
      <c r="B36" s="311" t="s">
        <v>26</v>
      </c>
      <c r="C36" s="311"/>
      <c r="D36" s="311"/>
      <c r="E36" s="311"/>
      <c r="F36" s="311"/>
      <c r="G36" s="311"/>
      <c r="H36" s="311"/>
      <c r="I36" s="311"/>
      <c r="J36" s="311"/>
      <c r="K36" s="311"/>
      <c r="L36" s="311"/>
    </row>
    <row r="37" spans="2:12" x14ac:dyDescent="0.2">
      <c r="B37" s="312" t="s">
        <v>27</v>
      </c>
      <c r="C37" s="312"/>
      <c r="D37" s="312"/>
      <c r="E37" s="312"/>
      <c r="F37" s="312"/>
      <c r="G37" s="312"/>
      <c r="H37" s="312"/>
      <c r="I37" s="312"/>
      <c r="J37" s="312"/>
      <c r="K37" s="312"/>
      <c r="L37" s="312"/>
    </row>
    <row r="38" spans="2:12" x14ac:dyDescent="0.2">
      <c r="B38" s="310" t="s">
        <v>28</v>
      </c>
      <c r="C38" s="310"/>
      <c r="D38" s="310"/>
      <c r="E38" s="310"/>
      <c r="F38" s="310"/>
      <c r="G38" s="310"/>
      <c r="H38" s="310"/>
      <c r="I38" s="310"/>
      <c r="J38" s="310"/>
      <c r="K38" s="310"/>
      <c r="L38" s="310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4" type="noConversion"/>
  <conditionalFormatting sqref="C3:L12 C22:L31 C14:L20">
    <cfRule type="containsText" dxfId="47" priority="4" operator="containsText" text="S">
      <formula>NOT(ISERROR(SEARCH("S",C3)))</formula>
    </cfRule>
    <cfRule type="containsText" dxfId="46" priority="5" operator="containsText" text="H">
      <formula>NOT(ISERROR(SEARCH("H",C3)))</formula>
    </cfRule>
  </conditionalFormatting>
  <conditionalFormatting sqref="C3:L12 C22:L31 C14:L20">
    <cfRule type="containsText" dxfId="45" priority="3" operator="containsText" text="D">
      <formula>NOT(ISERROR(SEARCH("D",C3)))</formula>
    </cfRule>
  </conditionalFormatting>
  <conditionalFormatting sqref="C3:L12 C22:L31 C14:L20">
    <cfRule type="containsText" dxfId="44" priority="2" operator="containsText" text="R">
      <formula>NOT(ISERROR(SEARCH("R",C3)))</formula>
    </cfRule>
  </conditionalFormatting>
  <conditionalFormatting sqref="C3:L12 C22:L31 C14:L20">
    <cfRule type="containsText" dxfId="43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48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8" x14ac:dyDescent="0.2">
      <c r="A1" s="43" t="s">
        <v>9</v>
      </c>
      <c r="B1" s="44" t="s">
        <v>1</v>
      </c>
      <c r="C1" s="44">
        <v>2</v>
      </c>
      <c r="D1" s="44">
        <v>3</v>
      </c>
      <c r="E1" s="44">
        <v>4</v>
      </c>
      <c r="F1" s="44">
        <v>5</v>
      </c>
      <c r="G1" s="44">
        <v>6</v>
      </c>
      <c r="H1" s="44">
        <v>7</v>
      </c>
      <c r="I1" s="44">
        <v>8</v>
      </c>
      <c r="J1" s="44">
        <v>9</v>
      </c>
      <c r="K1" s="45">
        <v>10</v>
      </c>
    </row>
    <row r="2" spans="1:18" ht="16" thickBot="1" x14ac:dyDescent="0.25">
      <c r="A2" s="46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</row>
    <row r="3" spans="1:18" ht="16" customHeight="1" thickBot="1" x14ac:dyDescent="0.25">
      <c r="A3" s="46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350"/>
      <c r="N3" s="351"/>
      <c r="O3" s="77" t="s">
        <v>8</v>
      </c>
      <c r="P3" s="78" t="s">
        <v>37</v>
      </c>
      <c r="Q3" s="78" t="s">
        <v>36</v>
      </c>
      <c r="R3" s="79" t="s">
        <v>38</v>
      </c>
    </row>
    <row r="4" spans="1:18" x14ac:dyDescent="0.2">
      <c r="A4" s="46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352" t="s">
        <v>35</v>
      </c>
      <c r="N4" s="353"/>
      <c r="O4" s="73">
        <f>-(SUMIF(B2:K16,"&lt;0")+SUMIF(B18:K26,"&lt;0")+SUMIF(B28:K37,"&lt;0")+C46)</f>
        <v>0.60218479745106923</v>
      </c>
      <c r="P4" s="75">
        <f>O4</f>
        <v>0.60218479745106923</v>
      </c>
      <c r="Q4" s="76">
        <f>O4</f>
        <v>0.60218479745106923</v>
      </c>
      <c r="R4" s="74">
        <f>ROUND(Q4*10,0)</f>
        <v>6</v>
      </c>
    </row>
    <row r="5" spans="1:18" ht="16" thickBot="1" x14ac:dyDescent="0.25">
      <c r="A5" s="46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354" t="s">
        <v>34</v>
      </c>
      <c r="N5" s="355"/>
      <c r="O5" s="80">
        <f>SUMIF(B2:K16,"&gt;0")+SUMIF(B18:K26,"&gt;0")+SUMIF(B28:K37,"&gt;0")</f>
        <v>0.3978152025489306</v>
      </c>
      <c r="P5" s="81">
        <f>O5</f>
        <v>0.3978152025489306</v>
      </c>
      <c r="Q5" s="82">
        <f>O5</f>
        <v>0.3978152025489306</v>
      </c>
      <c r="R5" s="83">
        <f>ROUND(Q5*10,0)</f>
        <v>4</v>
      </c>
    </row>
    <row r="6" spans="1:18" ht="16" thickBot="1" x14ac:dyDescent="0.25">
      <c r="A6" s="46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356" t="s">
        <v>2</v>
      </c>
      <c r="N6" s="357"/>
      <c r="O6" s="88">
        <f>SUM(O4:O5)</f>
        <v>0.99999999999999978</v>
      </c>
      <c r="P6" s="89">
        <f>O6</f>
        <v>0.99999999999999978</v>
      </c>
      <c r="Q6" s="90">
        <f>O6</f>
        <v>0.99999999999999978</v>
      </c>
      <c r="R6" s="91">
        <f>ROUND(Q6*10,0)</f>
        <v>10</v>
      </c>
    </row>
    <row r="7" spans="1:18" ht="16" thickBot="1" x14ac:dyDescent="0.25">
      <c r="A7" s="46">
        <v>10</v>
      </c>
      <c r="B7" s="34">
        <f>IF(EV!B8&lt;0,-Prob!B8,Prob!B8)</f>
        <v>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1.0083680543398343E-2</v>
      </c>
      <c r="M7" s="358" t="s">
        <v>39</v>
      </c>
      <c r="N7" s="359"/>
      <c r="O7" s="84">
        <f>O5-O4</f>
        <v>-0.20436959490213863</v>
      </c>
      <c r="P7" s="85">
        <f>P5-P4</f>
        <v>-0.20436959490213863</v>
      </c>
      <c r="Q7" s="86"/>
      <c r="R7" s="87"/>
    </row>
    <row r="8" spans="1:18" x14ac:dyDescent="0.2">
      <c r="A8" s="46">
        <v>11</v>
      </c>
      <c r="B8" s="34">
        <f>IF(EV!B9&lt;0,-Prob!B9,Prob!B9)</f>
        <v>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8" x14ac:dyDescent="0.2">
      <c r="A9" s="46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  <c r="M9" s="33" t="s">
        <v>83</v>
      </c>
      <c r="O9" s="33">
        <f>ER!C43</f>
        <v>-36.602557651576262</v>
      </c>
    </row>
    <row r="10" spans="1:18" x14ac:dyDescent="0.2">
      <c r="A10" s="46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  <c r="M10" s="33" t="s">
        <v>84</v>
      </c>
      <c r="O10" s="33">
        <f>ER!C42</f>
        <v>63.260355849610434</v>
      </c>
    </row>
    <row r="11" spans="1:18" x14ac:dyDescent="0.2">
      <c r="A11" s="46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8" x14ac:dyDescent="0.2">
      <c r="A12" s="46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</row>
    <row r="13" spans="1:18" x14ac:dyDescent="0.2">
      <c r="A13" s="46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</row>
    <row r="14" spans="1:18" x14ac:dyDescent="0.2">
      <c r="A14" s="46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</row>
    <row r="15" spans="1:18" x14ac:dyDescent="0.2">
      <c r="A15" s="46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</row>
    <row r="16" spans="1:18" x14ac:dyDescent="0.2">
      <c r="A16" s="46">
        <v>19</v>
      </c>
      <c r="B16" s="34">
        <f>IF(EV!B17&lt;0,-Prob!B17,Prob!B17)</f>
        <v>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1.344490739119779E-2</v>
      </c>
    </row>
    <row r="17" spans="1:11" x14ac:dyDescent="0.2">
      <c r="A17" s="46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8">
        <v>10</v>
      </c>
    </row>
    <row r="18" spans="1:11" x14ac:dyDescent="0.2">
      <c r="A18" s="46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</row>
    <row r="19" spans="1:11" x14ac:dyDescent="0.2">
      <c r="A19" s="46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1" x14ac:dyDescent="0.2">
      <c r="A20" s="46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1" x14ac:dyDescent="0.2">
      <c r="A21" s="46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1" x14ac:dyDescent="0.2">
      <c r="A22" s="46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1" x14ac:dyDescent="0.2">
      <c r="A23" s="46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1" x14ac:dyDescent="0.2">
      <c r="A24" s="46">
        <v>19</v>
      </c>
      <c r="B24" s="34">
        <f>IF(EV!B25&lt;0,-Prob!B25,Prob!B25)</f>
        <v>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3.3612268477994475E-3</v>
      </c>
    </row>
    <row r="25" spans="1:11" x14ac:dyDescent="0.2">
      <c r="A25" s="46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1" x14ac:dyDescent="0.2">
      <c r="A26" s="46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1" x14ac:dyDescent="0.2">
      <c r="A27" s="46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8">
        <v>10</v>
      </c>
    </row>
    <row r="28" spans="1:11" x14ac:dyDescent="0.2">
      <c r="A28" s="46" t="s">
        <v>1</v>
      </c>
      <c r="B28" s="34">
        <f>IF(EV!B29&lt;0,-Prob!B29,Prob!B29)</f>
        <v>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1" x14ac:dyDescent="0.2">
      <c r="A29" s="46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1" x14ac:dyDescent="0.2">
      <c r="A30" s="46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1" x14ac:dyDescent="0.2">
      <c r="A31" s="46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1" x14ac:dyDescent="0.2">
      <c r="A32" s="46">
        <v>5</v>
      </c>
      <c r="B32" s="34">
        <f>IF(EV!B33&lt;0,-Prob!B33,Prob!B33)</f>
        <v>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1.6806134238997238E-3</v>
      </c>
    </row>
    <row r="33" spans="1:12" x14ac:dyDescent="0.2">
      <c r="A33" s="46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4.5516613563950848E-4</v>
      </c>
      <c r="G33" s="34">
        <f>IF(EV!G34&lt;0,-Prob!G34,Prob!G34)</f>
        <v>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2">
      <c r="A34" s="46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2">
      <c r="A35" s="46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2">
      <c r="A36" s="46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2">
      <c r="A37" s="69">
        <v>10</v>
      </c>
      <c r="B37" s="70">
        <f>IF(EV!B38&lt;0,-Prob!B38,Prob!B38)</f>
        <v>5.0418402716991707E-3</v>
      </c>
      <c r="C37" s="70">
        <f>IF(EV!C38&lt;0,-Prob!C38,Prob!C38)</f>
        <v>7.2826581702321357E-3</v>
      </c>
      <c r="D37" s="70">
        <f>IF(EV!D38&lt;0,-Prob!D38,Prob!D38)</f>
        <v>7.2826581702321357E-3</v>
      </c>
      <c r="E37" s="70">
        <f>IF(EV!E38&lt;0,-Prob!E38,Prob!E38)</f>
        <v>7.2826581702321357E-3</v>
      </c>
      <c r="F37" s="70">
        <f>IF(EV!F38&lt;0,-Prob!F38,Prob!F38)</f>
        <v>7.2826581702321357E-3</v>
      </c>
      <c r="G37" s="70">
        <f>IF(EV!G38&lt;0,-Prob!G38,Prob!G38)</f>
        <v>7.2826581702321357E-3</v>
      </c>
      <c r="H37" s="70">
        <f>IF(EV!H38&lt;0,-Prob!H38,Prob!H38)</f>
        <v>7.2826581702321357E-3</v>
      </c>
      <c r="I37" s="70">
        <f>IF(EV!I38&lt;0,-Prob!I38,Prob!I38)</f>
        <v>7.2826581702321357E-3</v>
      </c>
      <c r="J37" s="70">
        <f>IF(EV!J38&lt;0,-Prob!J38,Prob!J38)</f>
        <v>7.2826581702321357E-3</v>
      </c>
      <c r="K37" s="70">
        <f>IF(EV!K38&lt;0,-Prob!K38,Prob!K38)</f>
        <v>2.688981478239558E-2</v>
      </c>
    </row>
    <row r="38" spans="1:12" ht="16" thickBot="1" x14ac:dyDescent="0.25">
      <c r="A38" s="93" t="s">
        <v>40</v>
      </c>
      <c r="B38" s="98" t="s">
        <v>1</v>
      </c>
      <c r="C38" s="99">
        <v>2</v>
      </c>
      <c r="D38" s="99">
        <v>3</v>
      </c>
      <c r="E38" s="99">
        <v>4</v>
      </c>
      <c r="F38" s="99">
        <v>5</v>
      </c>
      <c r="G38" s="99">
        <v>6</v>
      </c>
      <c r="H38" s="99">
        <v>7</v>
      </c>
      <c r="I38" s="99">
        <v>8</v>
      </c>
      <c r="J38" s="99">
        <v>9</v>
      </c>
      <c r="K38" s="100">
        <v>10</v>
      </c>
    </row>
    <row r="39" spans="1:12" x14ac:dyDescent="0.2">
      <c r="A39" s="97" t="s">
        <v>42</v>
      </c>
      <c r="B39" s="101">
        <f>-(SUMIF(B28:B37,"&lt;0")+SUMIF(B18:B26,"&lt;0") +SUMIF(B2:B16,"&lt;0"))</f>
        <v>3.6868456986800184E-2</v>
      </c>
      <c r="C39" s="102">
        <f t="shared" ref="C39:K39" si="0">-(SUMIF(C28:C37,"&lt;0")+SUMIF(C18:C26,"&lt;0") +SUMIF(C2:C16,"&lt;0"))</f>
        <v>4.3695949021392816E-2</v>
      </c>
      <c r="D39" s="102">
        <f t="shared" si="0"/>
        <v>3.823395539371871E-2</v>
      </c>
      <c r="E39" s="102">
        <f t="shared" si="0"/>
        <v>3.7323623122439697E-2</v>
      </c>
      <c r="F39" s="102">
        <f t="shared" si="0"/>
        <v>3.6413290851160678E-2</v>
      </c>
      <c r="G39" s="102">
        <f t="shared" si="0"/>
        <v>3.0040964952207563E-2</v>
      </c>
      <c r="H39" s="102">
        <f t="shared" si="0"/>
        <v>3.8689121529358217E-2</v>
      </c>
      <c r="I39" s="102">
        <f t="shared" si="0"/>
        <v>4.3695949021392816E-2</v>
      </c>
      <c r="J39" s="102">
        <f t="shared" si="0"/>
        <v>5.3254437869822494E-2</v>
      </c>
      <c r="K39" s="103">
        <f t="shared" si="0"/>
        <v>0.19663177059626771</v>
      </c>
    </row>
    <row r="40" spans="1:12" ht="16" thickBot="1" x14ac:dyDescent="0.25">
      <c r="A40" s="97" t="s">
        <v>43</v>
      </c>
      <c r="B40" s="104">
        <f>B39</f>
        <v>3.6868456986800184E-2</v>
      </c>
      <c r="C40" s="105">
        <f t="shared" ref="C40:K40" si="1">C39</f>
        <v>4.3695949021392816E-2</v>
      </c>
      <c r="D40" s="105">
        <f t="shared" si="1"/>
        <v>3.823395539371871E-2</v>
      </c>
      <c r="E40" s="105">
        <f t="shared" si="1"/>
        <v>3.7323623122439697E-2</v>
      </c>
      <c r="F40" s="105">
        <f t="shared" si="1"/>
        <v>3.6413290851160678E-2</v>
      </c>
      <c r="G40" s="105">
        <f t="shared" si="1"/>
        <v>3.0040964952207563E-2</v>
      </c>
      <c r="H40" s="105">
        <f t="shared" si="1"/>
        <v>3.8689121529358217E-2</v>
      </c>
      <c r="I40" s="105">
        <f t="shared" si="1"/>
        <v>4.3695949021392816E-2</v>
      </c>
      <c r="J40" s="105">
        <f t="shared" si="1"/>
        <v>5.3254437869822494E-2</v>
      </c>
      <c r="K40" s="106">
        <f t="shared" si="1"/>
        <v>0.19663177059626771</v>
      </c>
    </row>
    <row r="41" spans="1:12" x14ac:dyDescent="0.2">
      <c r="A41" s="97" t="s">
        <v>41</v>
      </c>
      <c r="B41" s="101">
        <f>SUMIF(B28:B37,"&gt;0")+SUMIF(B18:B26,"&gt;0") +SUMIF(B2:B16,"&gt;0")</f>
        <v>1.6385980883022306E-2</v>
      </c>
      <c r="C41" s="102">
        <f t="shared" ref="C41:K41" si="2">SUMIF(C28:C37,"&gt;0")+SUMIF(C18:C26,"&gt;0") +SUMIF(C2:C16,"&gt;0")</f>
        <v>3.3227127901684125E-2</v>
      </c>
      <c r="D41" s="102">
        <f t="shared" si="2"/>
        <v>3.8689121529358217E-2</v>
      </c>
      <c r="E41" s="102">
        <f t="shared" si="2"/>
        <v>3.9599453800637244E-2</v>
      </c>
      <c r="F41" s="102">
        <f t="shared" si="2"/>
        <v>4.0509786071916257E-2</v>
      </c>
      <c r="G41" s="102">
        <f t="shared" si="2"/>
        <v>4.6882111970869375E-2</v>
      </c>
      <c r="H41" s="102">
        <f t="shared" si="2"/>
        <v>3.823395539371871E-2</v>
      </c>
      <c r="I41" s="102">
        <f t="shared" si="2"/>
        <v>3.3227127901684125E-2</v>
      </c>
      <c r="J41" s="102">
        <f t="shared" si="2"/>
        <v>2.3668639053254441E-2</v>
      </c>
      <c r="K41" s="103">
        <f t="shared" si="2"/>
        <v>8.7391898042785632E-2</v>
      </c>
    </row>
    <row r="42" spans="1:12" ht="16" thickBot="1" x14ac:dyDescent="0.25">
      <c r="A42" s="97" t="s">
        <v>44</v>
      </c>
      <c r="B42" s="104">
        <f>B41</f>
        <v>1.6385980883022306E-2</v>
      </c>
      <c r="C42" s="105">
        <f t="shared" ref="C42:K42" si="3">C41</f>
        <v>3.3227127901684125E-2</v>
      </c>
      <c r="D42" s="105">
        <f t="shared" si="3"/>
        <v>3.8689121529358217E-2</v>
      </c>
      <c r="E42" s="105">
        <f t="shared" si="3"/>
        <v>3.9599453800637244E-2</v>
      </c>
      <c r="F42" s="105">
        <f t="shared" si="3"/>
        <v>4.0509786071916257E-2</v>
      </c>
      <c r="G42" s="105">
        <f t="shared" si="3"/>
        <v>4.6882111970869375E-2</v>
      </c>
      <c r="H42" s="105">
        <f t="shared" si="3"/>
        <v>3.823395539371871E-2</v>
      </c>
      <c r="I42" s="105">
        <f t="shared" si="3"/>
        <v>3.3227127901684125E-2</v>
      </c>
      <c r="J42" s="105">
        <f t="shared" si="3"/>
        <v>2.3668639053254441E-2</v>
      </c>
      <c r="K42" s="106">
        <f t="shared" si="3"/>
        <v>8.7391898042785632E-2</v>
      </c>
    </row>
    <row r="43" spans="1:12" ht="16" thickBot="1" x14ac:dyDescent="0.25">
      <c r="A43" s="97" t="s">
        <v>2</v>
      </c>
      <c r="B43" s="108">
        <f>B41+B39</f>
        <v>5.3254437869822494E-2</v>
      </c>
      <c r="C43" s="94">
        <f t="shared" ref="C43:K43" si="4">C41+C39</f>
        <v>7.6923076923076941E-2</v>
      </c>
      <c r="D43" s="94">
        <f t="shared" si="4"/>
        <v>7.6923076923076927E-2</v>
      </c>
      <c r="E43" s="94">
        <f t="shared" si="4"/>
        <v>7.6923076923076941E-2</v>
      </c>
      <c r="F43" s="94">
        <f t="shared" si="4"/>
        <v>7.6923076923076927E-2</v>
      </c>
      <c r="G43" s="94">
        <f t="shared" si="4"/>
        <v>7.6923076923076941E-2</v>
      </c>
      <c r="H43" s="94">
        <f t="shared" si="4"/>
        <v>7.6923076923076927E-2</v>
      </c>
      <c r="I43" s="94">
        <f t="shared" si="4"/>
        <v>7.6923076923076941E-2</v>
      </c>
      <c r="J43" s="94">
        <f t="shared" si="4"/>
        <v>7.6923076923076927E-2</v>
      </c>
      <c r="K43" s="109">
        <f t="shared" si="4"/>
        <v>0.28402366863905337</v>
      </c>
      <c r="L43" s="95">
        <f>SUM(B43:K43)-C46</f>
        <v>1.0000000000000002</v>
      </c>
    </row>
    <row r="44" spans="1:12" ht="16" thickBot="1" x14ac:dyDescent="0.25">
      <c r="A44" s="107" t="s">
        <v>45</v>
      </c>
      <c r="B44" s="110">
        <f>B41-B39</f>
        <v>-2.0482476103777878E-2</v>
      </c>
      <c r="C44" s="71">
        <f t="shared" ref="C44:K44" si="5">C41-C39</f>
        <v>-1.0468821119708691E-2</v>
      </c>
      <c r="D44" s="71">
        <f t="shared" si="5"/>
        <v>4.5516613563950648E-4</v>
      </c>
      <c r="E44" s="71">
        <f t="shared" si="5"/>
        <v>2.2758306781975463E-3</v>
      </c>
      <c r="F44" s="71">
        <f t="shared" si="5"/>
        <v>4.0964952207555791E-3</v>
      </c>
      <c r="G44" s="71">
        <f t="shared" si="5"/>
        <v>1.6841147018661812E-2</v>
      </c>
      <c r="H44" s="71">
        <f t="shared" si="5"/>
        <v>-4.5516613563950648E-4</v>
      </c>
      <c r="I44" s="71">
        <f t="shared" si="5"/>
        <v>-1.0468821119708691E-2</v>
      </c>
      <c r="J44" s="71">
        <f t="shared" si="5"/>
        <v>-2.9585798816568053E-2</v>
      </c>
      <c r="K44" s="72">
        <f t="shared" si="5"/>
        <v>-0.10923987255348208</v>
      </c>
      <c r="L44" s="96">
        <f>SUM(B44:K44)</f>
        <v>-0.15703231679563046</v>
      </c>
    </row>
    <row r="45" spans="1:12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">
      <c r="A46" s="338" t="s">
        <v>11</v>
      </c>
      <c r="B46" s="339"/>
      <c r="C46" s="34">
        <f>IF(EV!H41&lt;0,-Prob!C40,Prob!C40)</f>
        <v>-4.7337278106508882E-2</v>
      </c>
    </row>
    <row r="47" spans="1:12" x14ac:dyDescent="0.2">
      <c r="C47" s="92">
        <f>SUM(B44:K44)</f>
        <v>-0.15703231679563046</v>
      </c>
    </row>
    <row r="48" spans="1:12" x14ac:dyDescent="0.2">
      <c r="B48" s="41" t="s">
        <v>2</v>
      </c>
      <c r="C48" s="92">
        <f>C47+C46</f>
        <v>-0.20436959490213935</v>
      </c>
    </row>
  </sheetData>
  <sheetProtection sheet="1" objects="1" scenarios="1"/>
  <mergeCells count="6">
    <mergeCell ref="M3:N3"/>
    <mergeCell ref="M4:N4"/>
    <mergeCell ref="M5:N5"/>
    <mergeCell ref="A46:B46"/>
    <mergeCell ref="M6:N6"/>
    <mergeCell ref="M7:N7"/>
  </mergeCells>
  <phoneticPr fontId="14" type="noConversion"/>
  <conditionalFormatting sqref="B2:K16 B18:K26 B28:K37 B39:K45">
    <cfRule type="containsText" dxfId="42" priority="19" operator="containsText" text="R">
      <formula>NOT(ISERROR(SEARCH("R",B2)))</formula>
    </cfRule>
    <cfRule type="containsText" dxfId="41" priority="20" operator="containsText" text="D">
      <formula>NOT(ISERROR(SEARCH("D",B2)))</formula>
    </cfRule>
    <cfRule type="containsText" dxfId="40" priority="21" operator="containsText" text="S">
      <formula>NOT(ISERROR(SEARCH("S",B2)))</formula>
    </cfRule>
    <cfRule type="containsText" dxfId="39" priority="22" operator="containsText" text="H">
      <formula>NOT(ISERROR(SEARCH("H",B2)))</formula>
    </cfRule>
  </conditionalFormatting>
  <conditionalFormatting sqref="B2:K16 B18:K26 B28:K37 B39:K45">
    <cfRule type="containsText" dxfId="38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37" priority="8" operator="containsText" text="R">
      <formula>NOT(ISERROR(SEARCH("R",C46)))</formula>
    </cfRule>
    <cfRule type="containsText" dxfId="36" priority="9" operator="containsText" text="D">
      <formula>NOT(ISERROR(SEARCH("D",C46)))</formula>
    </cfRule>
    <cfRule type="containsText" dxfId="35" priority="10" operator="containsText" text="S">
      <formula>NOT(ISERROR(SEARCH("S",C46)))</formula>
    </cfRule>
    <cfRule type="containsText" dxfId="34" priority="11" operator="containsText" text="H">
      <formula>NOT(ISERROR(SEARCH("H",C46)))</formula>
    </cfRule>
  </conditionalFormatting>
  <conditionalFormatting sqref="C46">
    <cfRule type="containsText" dxfId="33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opLeftCell="A3" workbookViewId="0">
      <selection activeCell="F9" sqref="F9"/>
    </sheetView>
  </sheetViews>
  <sheetFormatPr baseColWidth="10" defaultColWidth="11" defaultRowHeight="16" x14ac:dyDescent="0.2"/>
  <cols>
    <col min="5" max="5" width="13.33203125" bestFit="1" customWidth="1"/>
    <col min="10" max="10" width="12.6640625" bestFit="1" customWidth="1"/>
    <col min="18" max="18" width="11" customWidth="1"/>
    <col min="19" max="19" width="10.83203125" customWidth="1"/>
  </cols>
  <sheetData>
    <row r="1" spans="1:19" x14ac:dyDescent="0.2">
      <c r="A1" s="53" t="s">
        <v>41</v>
      </c>
      <c r="B1" s="53">
        <f>Rules!C22</f>
        <v>0.3978152025489306</v>
      </c>
      <c r="C1" s="53" t="s">
        <v>42</v>
      </c>
      <c r="D1" s="53">
        <f>Rules!C21</f>
        <v>0.60218479745106923</v>
      </c>
      <c r="E1" s="53" t="s">
        <v>182</v>
      </c>
      <c r="F1" s="53">
        <v>-1</v>
      </c>
      <c r="G1" s="53" t="s">
        <v>183</v>
      </c>
      <c r="H1" s="53">
        <f>Rules!A29</f>
        <v>1.5003715654173615</v>
      </c>
    </row>
    <row r="2" spans="1:19" x14ac:dyDescent="0.2">
      <c r="A2" s="53" t="s">
        <v>186</v>
      </c>
      <c r="B2" s="303">
        <v>3</v>
      </c>
      <c r="C2" s="53" t="s">
        <v>187</v>
      </c>
      <c r="D2" s="303">
        <v>2</v>
      </c>
      <c r="E2" s="53" t="s">
        <v>188</v>
      </c>
      <c r="F2" s="303">
        <v>3</v>
      </c>
      <c r="G2" s="53" t="s">
        <v>57</v>
      </c>
      <c r="H2" s="303">
        <v>100</v>
      </c>
      <c r="S2" t="s">
        <v>200</v>
      </c>
    </row>
    <row r="3" spans="1:19" x14ac:dyDescent="0.2">
      <c r="A3" s="53" t="s">
        <v>189</v>
      </c>
      <c r="B3" s="303">
        <v>10000</v>
      </c>
      <c r="C3" s="53" t="s">
        <v>193</v>
      </c>
      <c r="D3" s="303" t="s">
        <v>202</v>
      </c>
      <c r="E3" s="53" t="s">
        <v>197</v>
      </c>
      <c r="F3" s="303">
        <v>1</v>
      </c>
      <c r="G3" s="53" t="s">
        <v>198</v>
      </c>
      <c r="H3" s="303">
        <v>1</v>
      </c>
      <c r="S3" t="s">
        <v>194</v>
      </c>
    </row>
    <row r="4" spans="1:19" x14ac:dyDescent="0.2">
      <c r="S4" t="s">
        <v>201</v>
      </c>
    </row>
    <row r="5" spans="1:19" x14ac:dyDescent="0.2">
      <c r="A5" s="53" t="s">
        <v>69</v>
      </c>
      <c r="B5" s="53" t="s">
        <v>185</v>
      </c>
      <c r="C5" s="53" t="s">
        <v>184</v>
      </c>
      <c r="D5" s="53" t="s">
        <v>38</v>
      </c>
      <c r="E5" s="53" t="s">
        <v>190</v>
      </c>
      <c r="F5" s="53" t="s">
        <v>192</v>
      </c>
      <c r="G5" s="53" t="s">
        <v>191</v>
      </c>
      <c r="H5" s="53" t="s">
        <v>189</v>
      </c>
      <c r="S5" t="s">
        <v>202</v>
      </c>
    </row>
    <row r="6" spans="1:19" x14ac:dyDescent="0.2">
      <c r="A6" s="1">
        <v>0</v>
      </c>
      <c r="B6" s="1"/>
      <c r="C6" s="1"/>
      <c r="D6" s="1">
        <v>0</v>
      </c>
      <c r="E6" s="1">
        <v>1</v>
      </c>
      <c r="F6" s="1">
        <f>H3</f>
        <v>1</v>
      </c>
      <c r="G6" s="1"/>
      <c r="H6" s="1">
        <f>$B$3</f>
        <v>10000</v>
      </c>
    </row>
    <row r="7" spans="1:19" x14ac:dyDescent="0.2">
      <c r="A7" s="1">
        <v>1</v>
      </c>
      <c r="B7" s="1">
        <f ca="1">RAND()</f>
        <v>0.35396031298818287</v>
      </c>
      <c r="C7" s="1">
        <f ca="1">IF(B7&lt;$D$1,$F$1,$H$1)</f>
        <v>-1</v>
      </c>
      <c r="D7" s="1">
        <f ca="1">IF($D$3=$S$2,IF(C7&lt;0,IF(E7&gt;E6,0-1,D6-1),IF(C7&gt;0,IF(AND(E6=1,D6=0),D6,IF(E7&lt;E6,0+1,D6+1)),D6)),
IF($D$3=$S$4,IF(C7&lt;0,IF(D6=$F$2,0+1,D6+1),IF(C7&gt;0,D6-1,D6)),
IF($D$3=$S$5,IF(C7&lt;0,IF(D6=$F$2,0+1,D6+1),IF(C7&gt;0,D6-1,D6)),
)))</f>
        <v>1</v>
      </c>
      <c r="E7" s="1">
        <f>IF($D$3=$S$2,IF(AND(D6=-$B$2,C7&lt;0),IF(E6=$F$2,1,E6+1),IF(AND(D6=$D$2,C7&gt;0),IF(E6=1,1,E6-1),E6)),)</f>
        <v>0</v>
      </c>
      <c r="F7" s="1">
        <f t="shared" ref="F7:F10" si="0">IF($D$3=$S$2,IF(IF(E7&gt;E6,ROUNDUP(F6*$F$3,0),IF(E7&lt;E6,IF(AND(E6=$F$2,E7=1),1,ROUNDDOWN(F6/$F$3,0)),F6))=0,1,IF(E7&gt;E6,ROUNDUP(F6*$F$3,0),IF(E7&lt;E6,IF(AND(E6=$F$2,E7=1),1,ROUNDDOWN(F6/$F$3,0)),F6))),
IF($D$3=$S$4,IF(C6&lt;0,IF(F6=$F$2,$H$3,F6+$F$3),IF(AND(C6&gt;0,F6&gt;1),F6-$F$3,F6)),
IF($D$3=$S$5,IF(C6&lt;0,F6+F5,IF(C6&gt;0,F6-F5,F6)),
F6)))</f>
        <v>1</v>
      </c>
      <c r="G7" s="1">
        <f>F7*$H$2</f>
        <v>100</v>
      </c>
      <c r="H7" s="1">
        <f t="shared" ref="H7:H14" ca="1" si="1">H6+G7*C7</f>
        <v>9900</v>
      </c>
    </row>
    <row r="8" spans="1:19" x14ac:dyDescent="0.2">
      <c r="A8" s="1">
        <v>2</v>
      </c>
      <c r="B8" s="1">
        <f t="shared" ref="B8:B71" ca="1" si="2">RAND()</f>
        <v>0.31046849771446705</v>
      </c>
      <c r="C8" s="1">
        <f t="shared" ref="C8:C71" ca="1" si="3">IF(B8&lt;$D$1,$F$1,$H$1)</f>
        <v>-1</v>
      </c>
      <c r="D8" s="1">
        <f t="shared" ref="D8:D71" ca="1" si="4">IF($D$3=$S$2,IF(C8&lt;0,IF(E8&gt;E7,0-1,D7-1),IF(C8&gt;0,IF(AND(E7=1,D7=0),D7,IF(E8&lt;E7,0+1,D7+1)),D7)),
IF($D$3=$S$4,IF(C8&lt;0,IF(D7=$F$2,0+1,D7+1),IF(C8&gt;0,D7-1,D7)),
IF($D$3=$S$5,IF(C8&lt;0,IF(D7=$F$2,0+1,D7+1),IF(C8&gt;0,D7-1,D7)),
)))</f>
        <v>2</v>
      </c>
      <c r="E8" s="1">
        <f t="shared" ref="E8:E71" si="5">IF($D$3=$S$2,IF(AND(D7=-$B$2,C8&lt;0),IF(E7=$F$2,1,E7+1),IF(AND(D7=$D$2,C8&gt;0),IF(E7=1,1,E7-1),E7)),)</f>
        <v>0</v>
      </c>
      <c r="F8" s="1">
        <f t="shared" ca="1" si="0"/>
        <v>2</v>
      </c>
      <c r="G8" s="1">
        <f t="shared" ref="G8:G71" ca="1" si="6">F8*$H$2</f>
        <v>200</v>
      </c>
      <c r="H8" s="1">
        <f t="shared" ca="1" si="1"/>
        <v>9700</v>
      </c>
    </row>
    <row r="9" spans="1:19" x14ac:dyDescent="0.2">
      <c r="A9" s="1">
        <v>3</v>
      </c>
      <c r="B9" s="1">
        <f t="shared" ca="1" si="2"/>
        <v>0.10814591236916671</v>
      </c>
      <c r="C9" s="1">
        <f t="shared" ca="1" si="3"/>
        <v>-1</v>
      </c>
      <c r="D9" s="1">
        <f t="shared" ca="1" si="4"/>
        <v>3</v>
      </c>
      <c r="E9" s="1">
        <f t="shared" si="5"/>
        <v>0</v>
      </c>
      <c r="F9" s="1">
        <f ca="1">IF($D$3=$S$2,IF(IF(E9&gt;E8,ROUNDUP(F8*$F$3,0),IF(E9&lt;E8,IF(AND(E8=$F$2,E9=1),1,ROUNDDOWN(F8/$F$3,0)),F8))=0,1,IF(E9&gt;E8,ROUNDUP(F8*$F$3,0),IF(E9&lt;E8,IF(AND(E8=$F$2,E9=1),1,ROUNDDOWN(F8/$F$3,0)),F8))),
IF($D$3=$S$4,IF(C8&lt;0,IF(F8=$F$2,$H$3,F8+$F$3),IF(AND(C8&gt;0,F8&gt;1),F8-$F$3,F8)),
IF($D$3=$S$5,IF(C8&lt;0,F8+F7,IF(C8&gt;0,F8-F7,F8)),
F8)))</f>
        <v>3</v>
      </c>
      <c r="G9" s="1">
        <f t="shared" ca="1" si="6"/>
        <v>300</v>
      </c>
      <c r="H9" s="1">
        <f t="shared" ca="1" si="1"/>
        <v>9400</v>
      </c>
    </row>
    <row r="10" spans="1:19" x14ac:dyDescent="0.2">
      <c r="A10" s="1">
        <v>4</v>
      </c>
      <c r="B10" s="1">
        <f t="shared" ca="1" si="2"/>
        <v>6.1349992271050535E-2</v>
      </c>
      <c r="C10" s="1">
        <f t="shared" ca="1" si="3"/>
        <v>-1</v>
      </c>
      <c r="D10" s="1">
        <f t="shared" ca="1" si="4"/>
        <v>1</v>
      </c>
      <c r="E10" s="1">
        <f t="shared" si="5"/>
        <v>0</v>
      </c>
      <c r="F10" s="1">
        <f t="shared" ca="1" si="0"/>
        <v>5</v>
      </c>
      <c r="G10" s="1">
        <f t="shared" ca="1" si="6"/>
        <v>500</v>
      </c>
      <c r="H10" s="1">
        <f t="shared" ca="1" si="1"/>
        <v>8900</v>
      </c>
    </row>
    <row r="11" spans="1:19" x14ac:dyDescent="0.2">
      <c r="A11" s="1">
        <v>5</v>
      </c>
      <c r="B11" s="1">
        <f t="shared" ca="1" si="2"/>
        <v>0.37414472730683546</v>
      </c>
      <c r="C11" s="1">
        <f t="shared" ca="1" si="3"/>
        <v>-1</v>
      </c>
      <c r="D11" s="1">
        <f t="shared" ca="1" si="4"/>
        <v>2</v>
      </c>
      <c r="E11" s="1">
        <f t="shared" si="5"/>
        <v>0</v>
      </c>
      <c r="F11" s="1">
        <f ca="1">IF($D$3=$S$2,IF(IF(E11&gt;E10,ROUNDUP(F10*$F$3,0),IF(E11&lt;E10,IF(AND(E10=$F$2,E11=1),1,ROUNDDOWN(F10/$F$3,0)),F10))=0,1,IF(E11&gt;E10,ROUNDUP(F10*$F$3,0),IF(E11&lt;E10,IF(AND(E10=$F$2,E11=1),1,ROUNDDOWN(F10/$F$3,0)),F10))),
IF($D$3=$S$4,IF(C10&lt;0,IF(F10=$F$2,$H$3,F10+$F$3),IF(AND(C10&gt;0,F10&gt;1),F10-$F$3,F10)),
IF($D$3=$S$5,IF(C10&lt;0,F10+F9,IF(C10&gt;0,F10-F9,F10)),
F10)))</f>
        <v>8</v>
      </c>
      <c r="G11" s="1">
        <f t="shared" ca="1" si="6"/>
        <v>800</v>
      </c>
      <c r="H11" s="1">
        <f t="shared" ca="1" si="1"/>
        <v>8100</v>
      </c>
    </row>
    <row r="12" spans="1:19" x14ac:dyDescent="0.2">
      <c r="A12" s="1">
        <v>6</v>
      </c>
      <c r="B12" s="1">
        <f t="shared" ca="1" si="2"/>
        <v>0.35917751930911135</v>
      </c>
      <c r="C12" s="1">
        <f t="shared" ca="1" si="3"/>
        <v>-1</v>
      </c>
      <c r="D12" s="1">
        <f t="shared" ca="1" si="4"/>
        <v>3</v>
      </c>
      <c r="E12" s="1">
        <f t="shared" si="5"/>
        <v>0</v>
      </c>
      <c r="F12" s="1">
        <f t="shared" ref="F12:F75" ca="1" si="7">IF($D$3=$S$2,IF(IF(E12&gt;E11,ROUNDUP(F11*$F$3,0),IF(E12&lt;E11,IF(AND(E11=$F$2,E12=1),1,ROUNDDOWN(F11/$F$3,0)),F11))=0,1,IF(E12&gt;E11,ROUNDUP(F11*$F$3,0),IF(E12&lt;E11,IF(AND(E11=$F$2,E12=1),1,ROUNDDOWN(F11/$F$3,0)),F11))),
IF($D$3=$S$4,IF(C11&lt;0,IF(F11=$F$2,$H$3,F11+$F$3),IF(AND(C11&gt;0,F11&gt;1),F11-$F$3,F11)),
IF($D$3=$S$5,IF(C11&lt;0,F11+F10,IF(C11&gt;0,F11-F10,F11)),
F11)))</f>
        <v>13</v>
      </c>
      <c r="G12" s="1">
        <f t="shared" ca="1" si="6"/>
        <v>1300</v>
      </c>
      <c r="H12" s="1">
        <f t="shared" ca="1" si="1"/>
        <v>6800</v>
      </c>
    </row>
    <row r="13" spans="1:19" x14ac:dyDescent="0.2">
      <c r="A13" s="1">
        <v>7</v>
      </c>
      <c r="B13" s="1">
        <f t="shared" ca="1" si="2"/>
        <v>0.61729451271022795</v>
      </c>
      <c r="C13" s="1">
        <f t="shared" ca="1" si="3"/>
        <v>1.5003715654173615</v>
      </c>
      <c r="D13" s="1">
        <f t="shared" ca="1" si="4"/>
        <v>2</v>
      </c>
      <c r="E13" s="1">
        <f t="shared" si="5"/>
        <v>0</v>
      </c>
      <c r="F13" s="1">
        <f t="shared" ca="1" si="7"/>
        <v>21</v>
      </c>
      <c r="G13" s="1">
        <f t="shared" ca="1" si="6"/>
        <v>2100</v>
      </c>
      <c r="H13" s="1">
        <f t="shared" ca="1" si="1"/>
        <v>9950.7802873764595</v>
      </c>
    </row>
    <row r="14" spans="1:19" x14ac:dyDescent="0.2">
      <c r="A14" s="1">
        <v>8</v>
      </c>
      <c r="B14" s="1">
        <f t="shared" ca="1" si="2"/>
        <v>0.47449487628671716</v>
      </c>
      <c r="C14" s="1">
        <f t="shared" ca="1" si="3"/>
        <v>-1</v>
      </c>
      <c r="D14" s="1">
        <f t="shared" ca="1" si="4"/>
        <v>3</v>
      </c>
      <c r="E14" s="1">
        <f t="shared" si="5"/>
        <v>0</v>
      </c>
      <c r="F14" s="1">
        <f t="shared" ca="1" si="7"/>
        <v>8</v>
      </c>
      <c r="G14" s="1">
        <f t="shared" ca="1" si="6"/>
        <v>800</v>
      </c>
      <c r="H14" s="1">
        <f t="shared" ca="1" si="1"/>
        <v>9150.7802873764595</v>
      </c>
    </row>
    <row r="15" spans="1:19" x14ac:dyDescent="0.2">
      <c r="A15" s="1">
        <v>9</v>
      </c>
      <c r="B15" s="1">
        <f t="shared" ca="1" si="2"/>
        <v>0.47736555067796382</v>
      </c>
      <c r="C15" s="1">
        <f t="shared" ca="1" si="3"/>
        <v>-1</v>
      </c>
      <c r="D15" s="1">
        <f t="shared" ca="1" si="4"/>
        <v>1</v>
      </c>
      <c r="E15" s="1">
        <f t="shared" si="5"/>
        <v>0</v>
      </c>
      <c r="F15" s="1">
        <f t="shared" ca="1" si="7"/>
        <v>29</v>
      </c>
      <c r="G15" s="1">
        <f t="shared" ca="1" si="6"/>
        <v>2900</v>
      </c>
      <c r="H15" s="1">
        <f t="shared" ref="H15:H23" ca="1" si="8">H14+G15*C15</f>
        <v>6250.7802873764595</v>
      </c>
    </row>
    <row r="16" spans="1:19" x14ac:dyDescent="0.2">
      <c r="A16" s="1">
        <v>10</v>
      </c>
      <c r="B16" s="1">
        <f t="shared" ca="1" si="2"/>
        <v>0.78345760249916085</v>
      </c>
      <c r="C16" s="1">
        <f t="shared" ca="1" si="3"/>
        <v>1.5003715654173615</v>
      </c>
      <c r="D16" s="1">
        <f t="shared" ca="1" si="4"/>
        <v>0</v>
      </c>
      <c r="E16" s="1">
        <f t="shared" si="5"/>
        <v>0</v>
      </c>
      <c r="F16" s="1">
        <f t="shared" ca="1" si="7"/>
        <v>37</v>
      </c>
      <c r="G16" s="1">
        <f t="shared" ca="1" si="6"/>
        <v>3700</v>
      </c>
      <c r="H16" s="1">
        <f t="shared" ca="1" si="8"/>
        <v>11802.155079420696</v>
      </c>
    </row>
    <row r="17" spans="1:11" x14ac:dyDescent="0.2">
      <c r="A17" s="1">
        <v>11</v>
      </c>
      <c r="B17" s="1">
        <f t="shared" ca="1" si="2"/>
        <v>0.41600238893256003</v>
      </c>
      <c r="C17" s="1">
        <f t="shared" ca="1" si="3"/>
        <v>-1</v>
      </c>
      <c r="D17" s="1">
        <f t="shared" ca="1" si="4"/>
        <v>1</v>
      </c>
      <c r="E17" s="1">
        <f t="shared" si="5"/>
        <v>0</v>
      </c>
      <c r="F17" s="1">
        <f t="shared" ca="1" si="7"/>
        <v>8</v>
      </c>
      <c r="G17" s="1">
        <f t="shared" ca="1" si="6"/>
        <v>800</v>
      </c>
      <c r="H17" s="1">
        <f t="shared" ca="1" si="8"/>
        <v>11002.155079420696</v>
      </c>
    </row>
    <row r="18" spans="1:11" x14ac:dyDescent="0.2">
      <c r="A18" s="1">
        <v>12</v>
      </c>
      <c r="B18" s="1">
        <f t="shared" ca="1" si="2"/>
        <v>0.40205586472662425</v>
      </c>
      <c r="C18" s="1">
        <f t="shared" ca="1" si="3"/>
        <v>-1</v>
      </c>
      <c r="D18" s="1">
        <f t="shared" ca="1" si="4"/>
        <v>2</v>
      </c>
      <c r="E18" s="1">
        <f t="shared" si="5"/>
        <v>0</v>
      </c>
      <c r="F18" s="1">
        <f ca="1">IF($D$3=$S$2,IF(IF(E18&gt;E17,ROUNDUP(F17*$F$3,0),IF(E18&lt;E17,IF(AND(E17=$F$2,E18=1),1,ROUNDDOWN(F17/$F$3,0)),F17))=0,1,IF(E18&gt;E17,ROUNDUP(F17*$F$3,0),IF(E18&lt;E17,IF(AND(E17=$F$2,E18=1),1,ROUNDDOWN(F17/$F$3,0)),F17))),
IF($D$3=$S$4,IF(C17&lt;0,IF(F17=$F$2,$H$3,F17+$F$3),IF(AND(C17&gt;0,F17&gt;1),F17-$F$3,F17)),
IF($D$3=$S$5,IF(C17&lt;0,F17+F16,IF(C17&gt;0,F17-F16,F17)),
F17)))</f>
        <v>45</v>
      </c>
      <c r="G18" s="1">
        <f t="shared" ca="1" si="6"/>
        <v>4500</v>
      </c>
      <c r="H18" s="1">
        <f t="shared" ca="1" si="8"/>
        <v>6502.155079420696</v>
      </c>
    </row>
    <row r="19" spans="1:11" x14ac:dyDescent="0.2">
      <c r="A19" s="1">
        <v>13</v>
      </c>
      <c r="B19" s="1">
        <f t="shared" ca="1" si="2"/>
        <v>0.83501962389147155</v>
      </c>
      <c r="C19" s="1">
        <f t="shared" ca="1" si="3"/>
        <v>1.5003715654173615</v>
      </c>
      <c r="D19" s="1">
        <f t="shared" ca="1" si="4"/>
        <v>1</v>
      </c>
      <c r="E19" s="1">
        <f t="shared" si="5"/>
        <v>0</v>
      </c>
      <c r="F19" s="1">
        <f t="shared" ca="1" si="7"/>
        <v>53</v>
      </c>
      <c r="G19" s="1">
        <f t="shared" ca="1" si="6"/>
        <v>5300</v>
      </c>
      <c r="H19" s="1">
        <f t="shared" ca="1" si="8"/>
        <v>14454.124376132713</v>
      </c>
    </row>
    <row r="20" spans="1:11" x14ac:dyDescent="0.2">
      <c r="A20" s="1">
        <v>14</v>
      </c>
      <c r="B20" s="1">
        <f t="shared" ca="1" si="2"/>
        <v>0.21764359685311108</v>
      </c>
      <c r="C20" s="1">
        <f t="shared" ca="1" si="3"/>
        <v>-1</v>
      </c>
      <c r="D20" s="1">
        <f t="shared" ca="1" si="4"/>
        <v>2</v>
      </c>
      <c r="E20" s="1">
        <f t="shared" si="5"/>
        <v>0</v>
      </c>
      <c r="F20" s="1">
        <f t="shared" ca="1" si="7"/>
        <v>8</v>
      </c>
      <c r="G20" s="1">
        <f t="shared" ca="1" si="6"/>
        <v>800</v>
      </c>
      <c r="H20" s="1">
        <f t="shared" ca="1" si="8"/>
        <v>13654.124376132713</v>
      </c>
    </row>
    <row r="21" spans="1:11" x14ac:dyDescent="0.2">
      <c r="A21" s="1">
        <v>15</v>
      </c>
      <c r="B21" s="1">
        <f t="shared" ca="1" si="2"/>
        <v>0.19630775586358074</v>
      </c>
      <c r="C21" s="1">
        <f t="shared" ca="1" si="3"/>
        <v>-1</v>
      </c>
      <c r="D21" s="1">
        <f t="shared" ca="1" si="4"/>
        <v>3</v>
      </c>
      <c r="E21" s="1">
        <f t="shared" si="5"/>
        <v>0</v>
      </c>
      <c r="F21" s="1">
        <f t="shared" ca="1" si="7"/>
        <v>61</v>
      </c>
      <c r="G21" s="1">
        <f t="shared" ca="1" si="6"/>
        <v>6100</v>
      </c>
      <c r="H21" s="1">
        <f t="shared" ca="1" si="8"/>
        <v>7554.1243761327132</v>
      </c>
    </row>
    <row r="22" spans="1:11" x14ac:dyDescent="0.2">
      <c r="A22" s="1">
        <v>16</v>
      </c>
      <c r="B22" s="1">
        <f t="shared" ca="1" si="2"/>
        <v>0.93874595407182337</v>
      </c>
      <c r="C22" s="1">
        <f t="shared" ca="1" si="3"/>
        <v>1.5003715654173615</v>
      </c>
      <c r="D22" s="1">
        <f t="shared" ca="1" si="4"/>
        <v>2</v>
      </c>
      <c r="E22" s="1">
        <f t="shared" si="5"/>
        <v>0</v>
      </c>
      <c r="F22" s="1">
        <f t="shared" ca="1" si="7"/>
        <v>69</v>
      </c>
      <c r="G22" s="1">
        <f t="shared" ca="1" si="6"/>
        <v>6900</v>
      </c>
      <c r="H22" s="1">
        <f t="shared" ca="1" si="8"/>
        <v>17906.688177512508</v>
      </c>
      <c r="J22" s="53" t="s">
        <v>199</v>
      </c>
      <c r="K22" s="1">
        <f ca="1">AVERAGE(H7:H1000)</f>
        <v>-6.2580829001236998E+81</v>
      </c>
    </row>
    <row r="23" spans="1:11" x14ac:dyDescent="0.2">
      <c r="A23" s="1">
        <v>17</v>
      </c>
      <c r="B23" s="1">
        <f t="shared" ca="1" si="2"/>
        <v>5.7389179828358783E-3</v>
      </c>
      <c r="C23" s="1">
        <f t="shared" ca="1" si="3"/>
        <v>-1</v>
      </c>
      <c r="D23" s="1">
        <f t="shared" ca="1" si="4"/>
        <v>3</v>
      </c>
      <c r="E23" s="1">
        <f t="shared" si="5"/>
        <v>0</v>
      </c>
      <c r="F23" s="1">
        <f t="shared" ca="1" si="7"/>
        <v>8</v>
      </c>
      <c r="G23" s="1">
        <f t="shared" ca="1" si="6"/>
        <v>800</v>
      </c>
      <c r="H23" s="1">
        <f t="shared" ca="1" si="8"/>
        <v>17106.688177512508</v>
      </c>
      <c r="J23" s="53" t="s">
        <v>178</v>
      </c>
      <c r="K23" s="1">
        <f>MAX(E6:E1000)</f>
        <v>1</v>
      </c>
    </row>
    <row r="24" spans="1:11" x14ac:dyDescent="0.2">
      <c r="A24" s="1">
        <v>18</v>
      </c>
      <c r="B24" s="1">
        <f t="shared" ca="1" si="2"/>
        <v>0.93841113010300403</v>
      </c>
      <c r="C24" s="1">
        <f t="shared" ca="1" si="3"/>
        <v>1.5003715654173615</v>
      </c>
      <c r="D24" s="1">
        <f t="shared" ca="1" si="4"/>
        <v>2</v>
      </c>
      <c r="E24" s="1">
        <f t="shared" si="5"/>
        <v>0</v>
      </c>
      <c r="F24" s="1">
        <f t="shared" ca="1" si="7"/>
        <v>77</v>
      </c>
      <c r="G24" s="1">
        <f t="shared" ca="1" si="6"/>
        <v>7700</v>
      </c>
      <c r="H24" s="1">
        <f t="shared" ref="H24:H35" ca="1" si="9">H23+G24*C24</f>
        <v>28659.549231226192</v>
      </c>
      <c r="J24" s="53" t="s">
        <v>195</v>
      </c>
      <c r="K24" s="1">
        <f ca="1">SUM(G7:G1000)</f>
        <v>-8.9866517349730278E+85</v>
      </c>
    </row>
    <row r="25" spans="1:11" x14ac:dyDescent="0.2">
      <c r="A25" s="1">
        <v>19</v>
      </c>
      <c r="B25" s="1">
        <f t="shared" ca="1" si="2"/>
        <v>0.2856932680359735</v>
      </c>
      <c r="C25" s="1">
        <f t="shared" ca="1" si="3"/>
        <v>-1</v>
      </c>
      <c r="D25" s="1">
        <f t="shared" ca="1" si="4"/>
        <v>3</v>
      </c>
      <c r="E25" s="1">
        <f t="shared" si="5"/>
        <v>0</v>
      </c>
      <c r="F25" s="1">
        <f t="shared" ca="1" si="7"/>
        <v>69</v>
      </c>
      <c r="G25" s="1">
        <f t="shared" ca="1" si="6"/>
        <v>6900</v>
      </c>
      <c r="H25" s="1">
        <f t="shared" ca="1" si="9"/>
        <v>21759.549231226192</v>
      </c>
      <c r="J25" s="53" t="s">
        <v>196</v>
      </c>
      <c r="K25" s="1">
        <f ca="1">H1000-H6</f>
        <v>4.9512703133463869E+84</v>
      </c>
    </row>
    <row r="26" spans="1:11" x14ac:dyDescent="0.2">
      <c r="A26" s="1">
        <v>20</v>
      </c>
      <c r="B26" s="1">
        <f t="shared" ca="1" si="2"/>
        <v>4.1345876294652806E-2</v>
      </c>
      <c r="C26" s="1">
        <f t="shared" ca="1" si="3"/>
        <v>-1</v>
      </c>
      <c r="D26" s="1">
        <f t="shared" ca="1" si="4"/>
        <v>1</v>
      </c>
      <c r="E26" s="1">
        <f t="shared" si="5"/>
        <v>0</v>
      </c>
      <c r="F26" s="1">
        <f t="shared" ca="1" si="7"/>
        <v>146</v>
      </c>
      <c r="G26" s="1">
        <f t="shared" ca="1" si="6"/>
        <v>14600</v>
      </c>
      <c r="H26" s="1">
        <f t="shared" ca="1" si="9"/>
        <v>7159.5492312261922</v>
      </c>
      <c r="J26" s="53" t="s">
        <v>60</v>
      </c>
      <c r="K26" s="1">
        <f ca="1">K25/K24</f>
        <v>-5.5095829452004988E-2</v>
      </c>
    </row>
    <row r="27" spans="1:11" x14ac:dyDescent="0.2">
      <c r="A27" s="1">
        <v>21</v>
      </c>
      <c r="B27" s="1">
        <f t="shared" ca="1" si="2"/>
        <v>4.2512512081644305E-2</v>
      </c>
      <c r="C27" s="1">
        <f t="shared" ca="1" si="3"/>
        <v>-1</v>
      </c>
      <c r="D27" s="1">
        <f t="shared" ca="1" si="4"/>
        <v>2</v>
      </c>
      <c r="E27" s="1">
        <f t="shared" si="5"/>
        <v>0</v>
      </c>
      <c r="F27" s="1">
        <f t="shared" ca="1" si="7"/>
        <v>215</v>
      </c>
      <c r="G27" s="1">
        <f t="shared" ca="1" si="6"/>
        <v>21500</v>
      </c>
      <c r="H27" s="1">
        <f t="shared" ca="1" si="9"/>
        <v>-14340.450768773808</v>
      </c>
    </row>
    <row r="28" spans="1:11" x14ac:dyDescent="0.2">
      <c r="A28" s="1">
        <v>22</v>
      </c>
      <c r="B28" s="1">
        <f t="shared" ca="1" si="2"/>
        <v>0.42856804952621208</v>
      </c>
      <c r="C28" s="1">
        <f t="shared" ca="1" si="3"/>
        <v>-1</v>
      </c>
      <c r="D28" s="1">
        <f t="shared" ca="1" si="4"/>
        <v>3</v>
      </c>
      <c r="E28" s="1">
        <f t="shared" si="5"/>
        <v>0</v>
      </c>
      <c r="F28" s="1">
        <f t="shared" ca="1" si="7"/>
        <v>361</v>
      </c>
      <c r="G28" s="1">
        <f t="shared" ca="1" si="6"/>
        <v>36100</v>
      </c>
      <c r="H28" s="1">
        <f t="shared" ca="1" si="9"/>
        <v>-50440.450768773808</v>
      </c>
    </row>
    <row r="29" spans="1:11" x14ac:dyDescent="0.2">
      <c r="A29" s="1">
        <v>23</v>
      </c>
      <c r="B29" s="1">
        <f t="shared" ca="1" si="2"/>
        <v>0.80094672244649479</v>
      </c>
      <c r="C29" s="1">
        <f t="shared" ca="1" si="3"/>
        <v>1.5003715654173615</v>
      </c>
      <c r="D29" s="1">
        <f t="shared" ca="1" si="4"/>
        <v>2</v>
      </c>
      <c r="E29" s="1">
        <f t="shared" si="5"/>
        <v>0</v>
      </c>
      <c r="F29" s="1">
        <f t="shared" ca="1" si="7"/>
        <v>576</v>
      </c>
      <c r="G29" s="1">
        <f t="shared" ca="1" si="6"/>
        <v>57600</v>
      </c>
      <c r="H29" s="1">
        <f t="shared" ca="1" si="9"/>
        <v>35980.951399266211</v>
      </c>
    </row>
    <row r="30" spans="1:11" x14ac:dyDescent="0.2">
      <c r="A30" s="1">
        <v>24</v>
      </c>
      <c r="B30" s="1">
        <f t="shared" ca="1" si="2"/>
        <v>0.96858518513636604</v>
      </c>
      <c r="C30" s="1">
        <f t="shared" ca="1" si="3"/>
        <v>1.5003715654173615</v>
      </c>
      <c r="D30" s="1">
        <f t="shared" ca="1" si="4"/>
        <v>1</v>
      </c>
      <c r="E30" s="1">
        <f t="shared" si="5"/>
        <v>0</v>
      </c>
      <c r="F30" s="1">
        <f t="shared" ca="1" si="7"/>
        <v>215</v>
      </c>
      <c r="G30" s="1">
        <f t="shared" ca="1" si="6"/>
        <v>21500</v>
      </c>
      <c r="H30" s="1">
        <f t="shared" ca="1" si="9"/>
        <v>68238.940055739484</v>
      </c>
    </row>
    <row r="31" spans="1:11" x14ac:dyDescent="0.2">
      <c r="A31" s="1">
        <v>25</v>
      </c>
      <c r="B31" s="1">
        <f t="shared" ca="1" si="2"/>
        <v>0.19449800229786762</v>
      </c>
      <c r="C31" s="1">
        <f t="shared" ca="1" si="3"/>
        <v>-1</v>
      </c>
      <c r="D31" s="1">
        <f t="shared" ca="1" si="4"/>
        <v>2</v>
      </c>
      <c r="E31" s="1">
        <f t="shared" si="5"/>
        <v>0</v>
      </c>
      <c r="F31" s="1">
        <f t="shared" ca="1" si="7"/>
        <v>-361</v>
      </c>
      <c r="G31" s="1">
        <f t="shared" ca="1" si="6"/>
        <v>-36100</v>
      </c>
      <c r="H31" s="1">
        <f t="shared" ca="1" si="9"/>
        <v>104338.94005573948</v>
      </c>
    </row>
    <row r="32" spans="1:11" x14ac:dyDescent="0.2">
      <c r="A32" s="1">
        <v>26</v>
      </c>
      <c r="B32" s="1">
        <f t="shared" ca="1" si="2"/>
        <v>0.66683935065077904</v>
      </c>
      <c r="C32" s="1">
        <f t="shared" ca="1" si="3"/>
        <v>1.5003715654173615</v>
      </c>
      <c r="D32" s="1">
        <f t="shared" ca="1" si="4"/>
        <v>1</v>
      </c>
      <c r="E32" s="1">
        <f t="shared" si="5"/>
        <v>0</v>
      </c>
      <c r="F32" s="1">
        <f t="shared" ca="1" si="7"/>
        <v>-146</v>
      </c>
      <c r="G32" s="1">
        <f t="shared" ca="1" si="6"/>
        <v>-14600</v>
      </c>
      <c r="H32" s="1">
        <f t="shared" ca="1" si="9"/>
        <v>82433.515200646012</v>
      </c>
    </row>
    <row r="33" spans="1:8" x14ac:dyDescent="0.2">
      <c r="A33" s="1">
        <v>27</v>
      </c>
      <c r="B33" s="1">
        <f t="shared" ca="1" si="2"/>
        <v>0.13021955385452388</v>
      </c>
      <c r="C33" s="1">
        <f t="shared" ca="1" si="3"/>
        <v>-1</v>
      </c>
      <c r="D33" s="1">
        <f t="shared" ca="1" si="4"/>
        <v>2</v>
      </c>
      <c r="E33" s="1">
        <f t="shared" si="5"/>
        <v>0</v>
      </c>
      <c r="F33" s="1">
        <f t="shared" ca="1" si="7"/>
        <v>215</v>
      </c>
      <c r="G33" s="1">
        <f t="shared" ca="1" si="6"/>
        <v>21500</v>
      </c>
      <c r="H33" s="1">
        <f t="shared" ca="1" si="9"/>
        <v>60933.515200646012</v>
      </c>
    </row>
    <row r="34" spans="1:8" x14ac:dyDescent="0.2">
      <c r="A34" s="1">
        <v>28</v>
      </c>
      <c r="B34" s="1">
        <f t="shared" ca="1" si="2"/>
        <v>0.36433633289743539</v>
      </c>
      <c r="C34" s="1">
        <f t="shared" ca="1" si="3"/>
        <v>-1</v>
      </c>
      <c r="D34" s="1">
        <f t="shared" ca="1" si="4"/>
        <v>3</v>
      </c>
      <c r="E34" s="1">
        <f t="shared" si="5"/>
        <v>0</v>
      </c>
      <c r="F34" s="1">
        <f t="shared" ca="1" si="7"/>
        <v>69</v>
      </c>
      <c r="G34" s="1">
        <f t="shared" ca="1" si="6"/>
        <v>6900</v>
      </c>
      <c r="H34" s="1">
        <f t="shared" ca="1" si="9"/>
        <v>54033.515200646012</v>
      </c>
    </row>
    <row r="35" spans="1:8" x14ac:dyDescent="0.2">
      <c r="A35" s="1">
        <v>29</v>
      </c>
      <c r="B35" s="1">
        <f t="shared" ca="1" si="2"/>
        <v>8.0398747420401651E-2</v>
      </c>
      <c r="C35" s="1">
        <f t="shared" ca="1" si="3"/>
        <v>-1</v>
      </c>
      <c r="D35" s="1">
        <f t="shared" ca="1" si="4"/>
        <v>1</v>
      </c>
      <c r="E35" s="1">
        <f t="shared" si="5"/>
        <v>0</v>
      </c>
      <c r="F35" s="1">
        <f t="shared" ca="1" si="7"/>
        <v>284</v>
      </c>
      <c r="G35" s="1">
        <f t="shared" ca="1" si="6"/>
        <v>28400</v>
      </c>
      <c r="H35" s="1">
        <f t="shared" ca="1" si="9"/>
        <v>25633.515200646012</v>
      </c>
    </row>
    <row r="36" spans="1:8" x14ac:dyDescent="0.2">
      <c r="A36" s="1">
        <v>30</v>
      </c>
      <c r="B36" s="1">
        <f t="shared" ca="1" si="2"/>
        <v>0.13379981947733044</v>
      </c>
      <c r="C36" s="1">
        <f t="shared" ca="1" si="3"/>
        <v>-1</v>
      </c>
      <c r="D36" s="1">
        <f t="shared" ca="1" si="4"/>
        <v>2</v>
      </c>
      <c r="E36" s="1">
        <f t="shared" si="5"/>
        <v>0</v>
      </c>
      <c r="F36" s="1">
        <f t="shared" ca="1" si="7"/>
        <v>353</v>
      </c>
      <c r="G36" s="1">
        <f t="shared" ca="1" si="6"/>
        <v>35300</v>
      </c>
      <c r="H36" s="1">
        <f t="shared" ref="H36:H99" ca="1" si="10">H35+G36*C36</f>
        <v>-9666.4847993539879</v>
      </c>
    </row>
    <row r="37" spans="1:8" x14ac:dyDescent="0.2">
      <c r="A37" s="1">
        <v>31</v>
      </c>
      <c r="B37" s="1">
        <f t="shared" ca="1" si="2"/>
        <v>0.99661620869867207</v>
      </c>
      <c r="C37" s="1">
        <f t="shared" ca="1" si="3"/>
        <v>1.5003715654173615</v>
      </c>
      <c r="D37" s="1">
        <f t="shared" ca="1" si="4"/>
        <v>1</v>
      </c>
      <c r="E37" s="1">
        <f t="shared" si="5"/>
        <v>0</v>
      </c>
      <c r="F37" s="1">
        <f t="shared" ca="1" si="7"/>
        <v>637</v>
      </c>
      <c r="G37" s="1">
        <f t="shared" ca="1" si="6"/>
        <v>63700</v>
      </c>
      <c r="H37" s="1">
        <f t="shared" ca="1" si="10"/>
        <v>85907.183917731934</v>
      </c>
    </row>
    <row r="38" spans="1:8" x14ac:dyDescent="0.2">
      <c r="A38" s="1">
        <v>32</v>
      </c>
      <c r="B38" s="1">
        <f t="shared" ca="1" si="2"/>
        <v>0.60939714683516955</v>
      </c>
      <c r="C38" s="1">
        <f t="shared" ca="1" si="3"/>
        <v>1.5003715654173615</v>
      </c>
      <c r="D38" s="1">
        <f t="shared" ca="1" si="4"/>
        <v>0</v>
      </c>
      <c r="E38" s="1">
        <f t="shared" si="5"/>
        <v>0</v>
      </c>
      <c r="F38" s="1">
        <f t="shared" ca="1" si="7"/>
        <v>284</v>
      </c>
      <c r="G38" s="1">
        <f t="shared" ca="1" si="6"/>
        <v>28400</v>
      </c>
      <c r="H38" s="1">
        <f t="shared" ca="1" si="10"/>
        <v>128517.73637558499</v>
      </c>
    </row>
    <row r="39" spans="1:8" x14ac:dyDescent="0.2">
      <c r="A39" s="1">
        <v>33</v>
      </c>
      <c r="B39" s="1">
        <f t="shared" ca="1" si="2"/>
        <v>0.47382773165443615</v>
      </c>
      <c r="C39" s="1">
        <f t="shared" ca="1" si="3"/>
        <v>-1</v>
      </c>
      <c r="D39" s="1">
        <f t="shared" ca="1" si="4"/>
        <v>1</v>
      </c>
      <c r="E39" s="1">
        <f t="shared" si="5"/>
        <v>0</v>
      </c>
      <c r="F39" s="1">
        <f t="shared" ca="1" si="7"/>
        <v>-353</v>
      </c>
      <c r="G39" s="1">
        <f t="shared" ca="1" si="6"/>
        <v>-35300</v>
      </c>
      <c r="H39" s="1">
        <f t="shared" ca="1" si="10"/>
        <v>163817.73637558499</v>
      </c>
    </row>
    <row r="40" spans="1:8" x14ac:dyDescent="0.2">
      <c r="A40" s="1">
        <v>34</v>
      </c>
      <c r="B40" s="1">
        <f t="shared" ca="1" si="2"/>
        <v>8.9114330290559263E-2</v>
      </c>
      <c r="C40" s="1">
        <f t="shared" ca="1" si="3"/>
        <v>-1</v>
      </c>
      <c r="D40" s="1">
        <f t="shared" ca="1" si="4"/>
        <v>2</v>
      </c>
      <c r="E40" s="1">
        <f t="shared" si="5"/>
        <v>0</v>
      </c>
      <c r="F40" s="1">
        <f t="shared" ca="1" si="7"/>
        <v>-69</v>
      </c>
      <c r="G40" s="1">
        <f t="shared" ca="1" si="6"/>
        <v>-6900</v>
      </c>
      <c r="H40" s="1">
        <f t="shared" ca="1" si="10"/>
        <v>170717.73637558499</v>
      </c>
    </row>
    <row r="41" spans="1:8" x14ac:dyDescent="0.2">
      <c r="A41" s="1">
        <v>35</v>
      </c>
      <c r="B41" s="1">
        <f t="shared" ca="1" si="2"/>
        <v>0.12924527405687758</v>
      </c>
      <c r="C41" s="1">
        <f t="shared" ca="1" si="3"/>
        <v>-1</v>
      </c>
      <c r="D41" s="1">
        <f t="shared" ca="1" si="4"/>
        <v>3</v>
      </c>
      <c r="E41" s="1">
        <f t="shared" si="5"/>
        <v>0</v>
      </c>
      <c r="F41" s="1">
        <f t="shared" ca="1" si="7"/>
        <v>-422</v>
      </c>
      <c r="G41" s="1">
        <f t="shared" ca="1" si="6"/>
        <v>-42200</v>
      </c>
      <c r="H41" s="1">
        <f t="shared" ca="1" si="10"/>
        <v>212917.73637558499</v>
      </c>
    </row>
    <row r="42" spans="1:8" x14ac:dyDescent="0.2">
      <c r="A42" s="1">
        <v>36</v>
      </c>
      <c r="B42" s="1">
        <f t="shared" ca="1" si="2"/>
        <v>4.9173512861320212E-2</v>
      </c>
      <c r="C42" s="1">
        <f t="shared" ca="1" si="3"/>
        <v>-1</v>
      </c>
      <c r="D42" s="1">
        <f t="shared" ca="1" si="4"/>
        <v>1</v>
      </c>
      <c r="E42" s="1">
        <f t="shared" si="5"/>
        <v>0</v>
      </c>
      <c r="F42" s="1">
        <f t="shared" ca="1" si="7"/>
        <v>-491</v>
      </c>
      <c r="G42" s="1">
        <f t="shared" ca="1" si="6"/>
        <v>-49100</v>
      </c>
      <c r="H42" s="1">
        <f t="shared" ca="1" si="10"/>
        <v>262017.73637558499</v>
      </c>
    </row>
    <row r="43" spans="1:8" x14ac:dyDescent="0.2">
      <c r="A43" s="1">
        <v>37</v>
      </c>
      <c r="B43" s="1">
        <f t="shared" ca="1" si="2"/>
        <v>0.13918063723398577</v>
      </c>
      <c r="C43" s="1">
        <f t="shared" ca="1" si="3"/>
        <v>-1</v>
      </c>
      <c r="D43" s="1">
        <f t="shared" ca="1" si="4"/>
        <v>2</v>
      </c>
      <c r="E43" s="1">
        <f t="shared" si="5"/>
        <v>0</v>
      </c>
      <c r="F43" s="1">
        <f t="shared" ca="1" si="7"/>
        <v>-913</v>
      </c>
      <c r="G43" s="1">
        <f t="shared" ca="1" si="6"/>
        <v>-91300</v>
      </c>
      <c r="H43" s="1">
        <f t="shared" ca="1" si="10"/>
        <v>353317.73637558497</v>
      </c>
    </row>
    <row r="44" spans="1:8" x14ac:dyDescent="0.2">
      <c r="A44" s="1">
        <v>38</v>
      </c>
      <c r="B44" s="1">
        <f t="shared" ca="1" si="2"/>
        <v>0.8090891537755468</v>
      </c>
      <c r="C44" s="1">
        <f t="shared" ca="1" si="3"/>
        <v>1.5003715654173615</v>
      </c>
      <c r="D44" s="1">
        <f t="shared" ca="1" si="4"/>
        <v>1</v>
      </c>
      <c r="E44" s="1">
        <f t="shared" si="5"/>
        <v>0</v>
      </c>
      <c r="F44" s="1">
        <f t="shared" ca="1" si="7"/>
        <v>-1404</v>
      </c>
      <c r="G44" s="1">
        <f t="shared" ca="1" si="6"/>
        <v>-140400</v>
      </c>
      <c r="H44" s="1">
        <f t="shared" ca="1" si="10"/>
        <v>142665.56859098742</v>
      </c>
    </row>
    <row r="45" spans="1:8" x14ac:dyDescent="0.2">
      <c r="A45" s="1">
        <v>39</v>
      </c>
      <c r="B45" s="1">
        <f t="shared" ca="1" si="2"/>
        <v>0.25292547020191958</v>
      </c>
      <c r="C45" s="1">
        <f t="shared" ca="1" si="3"/>
        <v>-1</v>
      </c>
      <c r="D45" s="1">
        <f t="shared" ca="1" si="4"/>
        <v>2</v>
      </c>
      <c r="E45" s="1">
        <f t="shared" si="5"/>
        <v>0</v>
      </c>
      <c r="F45" s="1">
        <f t="shared" ca="1" si="7"/>
        <v>-491</v>
      </c>
      <c r="G45" s="1">
        <f t="shared" ca="1" si="6"/>
        <v>-49100</v>
      </c>
      <c r="H45" s="1">
        <f t="shared" ca="1" si="10"/>
        <v>191765.56859098742</v>
      </c>
    </row>
    <row r="46" spans="1:8" x14ac:dyDescent="0.2">
      <c r="A46" s="1">
        <v>40</v>
      </c>
      <c r="B46" s="1">
        <f t="shared" ca="1" si="2"/>
        <v>9.4463380173121392E-2</v>
      </c>
      <c r="C46" s="1">
        <f t="shared" ca="1" si="3"/>
        <v>-1</v>
      </c>
      <c r="D46" s="1">
        <f t="shared" ca="1" si="4"/>
        <v>3</v>
      </c>
      <c r="E46" s="1">
        <f t="shared" si="5"/>
        <v>0</v>
      </c>
      <c r="F46" s="1">
        <f t="shared" ca="1" si="7"/>
        <v>-1895</v>
      </c>
      <c r="G46" s="1">
        <f t="shared" ca="1" si="6"/>
        <v>-189500</v>
      </c>
      <c r="H46" s="1">
        <f t="shared" ca="1" si="10"/>
        <v>381265.56859098742</v>
      </c>
    </row>
    <row r="47" spans="1:8" x14ac:dyDescent="0.2">
      <c r="A47" s="1">
        <v>41</v>
      </c>
      <c r="B47" s="1">
        <f t="shared" ca="1" si="2"/>
        <v>0.75648795725912565</v>
      </c>
      <c r="C47" s="1">
        <f t="shared" ca="1" si="3"/>
        <v>1.5003715654173615</v>
      </c>
      <c r="D47" s="1">
        <f t="shared" ca="1" si="4"/>
        <v>2</v>
      </c>
      <c r="E47" s="1">
        <f t="shared" si="5"/>
        <v>0</v>
      </c>
      <c r="F47" s="1">
        <f t="shared" ca="1" si="7"/>
        <v>-2386</v>
      </c>
      <c r="G47" s="1">
        <f t="shared" ca="1" si="6"/>
        <v>-238600</v>
      </c>
      <c r="H47" s="1">
        <f t="shared" ca="1" si="10"/>
        <v>23276.913082404935</v>
      </c>
    </row>
    <row r="48" spans="1:8" x14ac:dyDescent="0.2">
      <c r="A48" s="1">
        <v>42</v>
      </c>
      <c r="B48" s="1">
        <f t="shared" ca="1" si="2"/>
        <v>2.4780647091989239E-2</v>
      </c>
      <c r="C48" s="1">
        <f t="shared" ca="1" si="3"/>
        <v>-1</v>
      </c>
      <c r="D48" s="1">
        <f t="shared" ca="1" si="4"/>
        <v>3</v>
      </c>
      <c r="E48" s="1">
        <f t="shared" si="5"/>
        <v>0</v>
      </c>
      <c r="F48" s="1">
        <f t="shared" ca="1" si="7"/>
        <v>-491</v>
      </c>
      <c r="G48" s="1">
        <f t="shared" ca="1" si="6"/>
        <v>-49100</v>
      </c>
      <c r="H48" s="1">
        <f t="shared" ca="1" si="10"/>
        <v>72376.913082404935</v>
      </c>
    </row>
    <row r="49" spans="1:8" x14ac:dyDescent="0.2">
      <c r="A49" s="1">
        <v>43</v>
      </c>
      <c r="B49" s="1">
        <f t="shared" ca="1" si="2"/>
        <v>0.81400556668181834</v>
      </c>
      <c r="C49" s="1">
        <f t="shared" ca="1" si="3"/>
        <v>1.5003715654173615</v>
      </c>
      <c r="D49" s="1">
        <f t="shared" ca="1" si="4"/>
        <v>2</v>
      </c>
      <c r="E49" s="1">
        <f t="shared" si="5"/>
        <v>0</v>
      </c>
      <c r="F49" s="1">
        <f t="shared" ca="1" si="7"/>
        <v>-2877</v>
      </c>
      <c r="G49" s="1">
        <f t="shared" ca="1" si="6"/>
        <v>-287700</v>
      </c>
      <c r="H49" s="1">
        <f t="shared" ca="1" si="10"/>
        <v>-359279.98628816998</v>
      </c>
    </row>
    <row r="50" spans="1:8" x14ac:dyDescent="0.2">
      <c r="A50" s="1">
        <v>44</v>
      </c>
      <c r="B50" s="1">
        <f t="shared" ca="1" si="2"/>
        <v>0.97762587022955105</v>
      </c>
      <c r="C50" s="1">
        <f t="shared" ca="1" si="3"/>
        <v>1.5003715654173615</v>
      </c>
      <c r="D50" s="1">
        <f t="shared" ca="1" si="4"/>
        <v>1</v>
      </c>
      <c r="E50" s="1">
        <f t="shared" si="5"/>
        <v>0</v>
      </c>
      <c r="F50" s="1">
        <f t="shared" ca="1" si="7"/>
        <v>-2386</v>
      </c>
      <c r="G50" s="1">
        <f t="shared" ca="1" si="6"/>
        <v>-238600</v>
      </c>
      <c r="H50" s="1">
        <f t="shared" ca="1" si="10"/>
        <v>-717268.64179675246</v>
      </c>
    </row>
    <row r="51" spans="1:8" x14ac:dyDescent="0.2">
      <c r="A51" s="1">
        <v>45</v>
      </c>
      <c r="B51" s="1">
        <f t="shared" ca="1" si="2"/>
        <v>0.1145542297550336</v>
      </c>
      <c r="C51" s="1">
        <f t="shared" ca="1" si="3"/>
        <v>-1</v>
      </c>
      <c r="D51" s="1">
        <f t="shared" ca="1" si="4"/>
        <v>2</v>
      </c>
      <c r="E51" s="1">
        <f t="shared" si="5"/>
        <v>0</v>
      </c>
      <c r="F51" s="1">
        <f t="shared" ca="1" si="7"/>
        <v>491</v>
      </c>
      <c r="G51" s="1">
        <f t="shared" ca="1" si="6"/>
        <v>49100</v>
      </c>
      <c r="H51" s="1">
        <f t="shared" ca="1" si="10"/>
        <v>-766368.64179675246</v>
      </c>
    </row>
    <row r="52" spans="1:8" x14ac:dyDescent="0.2">
      <c r="A52" s="1">
        <v>46</v>
      </c>
      <c r="B52" s="1">
        <f t="shared" ca="1" si="2"/>
        <v>0.65816040230016426</v>
      </c>
      <c r="C52" s="1">
        <f t="shared" ca="1" si="3"/>
        <v>1.5003715654173615</v>
      </c>
      <c r="D52" s="1">
        <f t="shared" ca="1" si="4"/>
        <v>1</v>
      </c>
      <c r="E52" s="1">
        <f t="shared" si="5"/>
        <v>0</v>
      </c>
      <c r="F52" s="1">
        <f t="shared" ca="1" si="7"/>
        <v>-1895</v>
      </c>
      <c r="G52" s="1">
        <f t="shared" ca="1" si="6"/>
        <v>-189500</v>
      </c>
      <c r="H52" s="1">
        <f t="shared" ca="1" si="10"/>
        <v>-1050689.0534433424</v>
      </c>
    </row>
    <row r="53" spans="1:8" x14ac:dyDescent="0.2">
      <c r="A53" s="1">
        <v>47</v>
      </c>
      <c r="B53" s="1">
        <f t="shared" ca="1" si="2"/>
        <v>0.53505648953867047</v>
      </c>
      <c r="C53" s="1">
        <f t="shared" ca="1" si="3"/>
        <v>-1</v>
      </c>
      <c r="D53" s="1">
        <f t="shared" ca="1" si="4"/>
        <v>2</v>
      </c>
      <c r="E53" s="1">
        <f t="shared" si="5"/>
        <v>0</v>
      </c>
      <c r="F53" s="1">
        <f t="shared" ca="1" si="7"/>
        <v>-2386</v>
      </c>
      <c r="G53" s="1">
        <f t="shared" ca="1" si="6"/>
        <v>-238600</v>
      </c>
      <c r="H53" s="1">
        <f t="shared" ca="1" si="10"/>
        <v>-812089.05344334245</v>
      </c>
    </row>
    <row r="54" spans="1:8" x14ac:dyDescent="0.2">
      <c r="A54" s="1">
        <v>48</v>
      </c>
      <c r="B54" s="1">
        <f t="shared" ca="1" si="2"/>
        <v>0.97491270033043786</v>
      </c>
      <c r="C54" s="1">
        <f t="shared" ca="1" si="3"/>
        <v>1.5003715654173615</v>
      </c>
      <c r="D54" s="1">
        <f t="shared" ca="1" si="4"/>
        <v>1</v>
      </c>
      <c r="E54" s="1">
        <f t="shared" si="5"/>
        <v>0</v>
      </c>
      <c r="F54" s="1">
        <f t="shared" ca="1" si="7"/>
        <v>-4281</v>
      </c>
      <c r="G54" s="1">
        <f t="shared" ca="1" si="6"/>
        <v>-428100</v>
      </c>
      <c r="H54" s="1">
        <f t="shared" ca="1" si="10"/>
        <v>-1454398.120598515</v>
      </c>
    </row>
    <row r="55" spans="1:8" x14ac:dyDescent="0.2">
      <c r="A55" s="1">
        <v>49</v>
      </c>
      <c r="B55" s="1">
        <f t="shared" ca="1" si="2"/>
        <v>0.79804958107374457</v>
      </c>
      <c r="C55" s="1">
        <f t="shared" ca="1" si="3"/>
        <v>1.5003715654173615</v>
      </c>
      <c r="D55" s="1">
        <f t="shared" ca="1" si="4"/>
        <v>0</v>
      </c>
      <c r="E55" s="1">
        <f t="shared" si="5"/>
        <v>0</v>
      </c>
      <c r="F55" s="1">
        <f t="shared" ca="1" si="7"/>
        <v>-1895</v>
      </c>
      <c r="G55" s="1">
        <f t="shared" ca="1" si="6"/>
        <v>-189500</v>
      </c>
      <c r="H55" s="1">
        <f t="shared" ca="1" si="10"/>
        <v>-1738718.5322451051</v>
      </c>
    </row>
    <row r="56" spans="1:8" x14ac:dyDescent="0.2">
      <c r="A56" s="1">
        <v>50</v>
      </c>
      <c r="B56" s="1">
        <f t="shared" ca="1" si="2"/>
        <v>0.38503146798737442</v>
      </c>
      <c r="C56" s="1">
        <f t="shared" ca="1" si="3"/>
        <v>-1</v>
      </c>
      <c r="D56" s="1">
        <f t="shared" ca="1" si="4"/>
        <v>1</v>
      </c>
      <c r="E56" s="1">
        <f t="shared" si="5"/>
        <v>0</v>
      </c>
      <c r="F56" s="1">
        <f t="shared" ca="1" si="7"/>
        <v>2386</v>
      </c>
      <c r="G56" s="1">
        <f t="shared" ca="1" si="6"/>
        <v>238600</v>
      </c>
      <c r="H56" s="1">
        <f t="shared" ca="1" si="10"/>
        <v>-1977318.5322451051</v>
      </c>
    </row>
    <row r="57" spans="1:8" x14ac:dyDescent="0.2">
      <c r="A57" s="1">
        <v>51</v>
      </c>
      <c r="B57" s="1">
        <f t="shared" ca="1" si="2"/>
        <v>0.4257286043591717</v>
      </c>
      <c r="C57" s="1">
        <f t="shared" ca="1" si="3"/>
        <v>-1</v>
      </c>
      <c r="D57" s="1">
        <f t="shared" ca="1" si="4"/>
        <v>2</v>
      </c>
      <c r="E57" s="1">
        <f t="shared" si="5"/>
        <v>0</v>
      </c>
      <c r="F57" s="1">
        <f t="shared" ca="1" si="7"/>
        <v>491</v>
      </c>
      <c r="G57" s="1">
        <f t="shared" ca="1" si="6"/>
        <v>49100</v>
      </c>
      <c r="H57" s="1">
        <f t="shared" ca="1" si="10"/>
        <v>-2026418.5322451051</v>
      </c>
    </row>
    <row r="58" spans="1:8" x14ac:dyDescent="0.2">
      <c r="A58" s="1">
        <v>52</v>
      </c>
      <c r="B58" s="1">
        <f t="shared" ca="1" si="2"/>
        <v>0.97834156118055482</v>
      </c>
      <c r="C58" s="1">
        <f t="shared" ca="1" si="3"/>
        <v>1.5003715654173615</v>
      </c>
      <c r="D58" s="1">
        <f t="shared" ca="1" si="4"/>
        <v>1</v>
      </c>
      <c r="E58" s="1">
        <f t="shared" si="5"/>
        <v>0</v>
      </c>
      <c r="F58" s="1">
        <f t="shared" ca="1" si="7"/>
        <v>2877</v>
      </c>
      <c r="G58" s="1">
        <f t="shared" ca="1" si="6"/>
        <v>287700</v>
      </c>
      <c r="H58" s="1">
        <f t="shared" ca="1" si="10"/>
        <v>-1594761.6328745303</v>
      </c>
    </row>
    <row r="59" spans="1:8" x14ac:dyDescent="0.2">
      <c r="A59" s="1">
        <v>53</v>
      </c>
      <c r="B59" s="1">
        <f t="shared" ca="1" si="2"/>
        <v>0.12916421256082133</v>
      </c>
      <c r="C59" s="1">
        <f t="shared" ca="1" si="3"/>
        <v>-1</v>
      </c>
      <c r="D59" s="1">
        <f t="shared" ca="1" si="4"/>
        <v>2</v>
      </c>
      <c r="E59" s="1">
        <f t="shared" si="5"/>
        <v>0</v>
      </c>
      <c r="F59" s="1">
        <f t="shared" ca="1" si="7"/>
        <v>2386</v>
      </c>
      <c r="G59" s="1">
        <f t="shared" ca="1" si="6"/>
        <v>238600</v>
      </c>
      <c r="H59" s="1">
        <f t="shared" ca="1" si="10"/>
        <v>-1833361.6328745303</v>
      </c>
    </row>
    <row r="60" spans="1:8" x14ac:dyDescent="0.2">
      <c r="A60" s="1">
        <v>54</v>
      </c>
      <c r="B60" s="1">
        <f t="shared" ca="1" si="2"/>
        <v>0.22651451540161438</v>
      </c>
      <c r="C60" s="1">
        <f t="shared" ca="1" si="3"/>
        <v>-1</v>
      </c>
      <c r="D60" s="1">
        <f t="shared" ca="1" si="4"/>
        <v>3</v>
      </c>
      <c r="E60" s="1">
        <f t="shared" si="5"/>
        <v>0</v>
      </c>
      <c r="F60" s="1">
        <f t="shared" ca="1" si="7"/>
        <v>5263</v>
      </c>
      <c r="G60" s="1">
        <f t="shared" ca="1" si="6"/>
        <v>526300</v>
      </c>
      <c r="H60" s="1">
        <f t="shared" ca="1" si="10"/>
        <v>-2359661.6328745303</v>
      </c>
    </row>
    <row r="61" spans="1:8" x14ac:dyDescent="0.2">
      <c r="A61" s="1">
        <v>55</v>
      </c>
      <c r="B61" s="1">
        <f t="shared" ca="1" si="2"/>
        <v>0.99374357549617243</v>
      </c>
      <c r="C61" s="1">
        <f t="shared" ca="1" si="3"/>
        <v>1.5003715654173615</v>
      </c>
      <c r="D61" s="1">
        <f t="shared" ca="1" si="4"/>
        <v>2</v>
      </c>
      <c r="E61" s="1">
        <f t="shared" si="5"/>
        <v>0</v>
      </c>
      <c r="F61" s="1">
        <f t="shared" ca="1" si="7"/>
        <v>7649</v>
      </c>
      <c r="G61" s="1">
        <f t="shared" ca="1" si="6"/>
        <v>764900</v>
      </c>
      <c r="H61" s="1">
        <f t="shared" ca="1" si="10"/>
        <v>-1212027.4224867905</v>
      </c>
    </row>
    <row r="62" spans="1:8" x14ac:dyDescent="0.2">
      <c r="A62" s="1">
        <v>56</v>
      </c>
      <c r="B62" s="1">
        <f t="shared" ca="1" si="2"/>
        <v>0.86367809144148977</v>
      </c>
      <c r="C62" s="1">
        <f t="shared" ca="1" si="3"/>
        <v>1.5003715654173615</v>
      </c>
      <c r="D62" s="1">
        <f t="shared" ca="1" si="4"/>
        <v>1</v>
      </c>
      <c r="E62" s="1">
        <f t="shared" si="5"/>
        <v>0</v>
      </c>
      <c r="F62" s="1">
        <f t="shared" ca="1" si="7"/>
        <v>2386</v>
      </c>
      <c r="G62" s="1">
        <f t="shared" ca="1" si="6"/>
        <v>238600</v>
      </c>
      <c r="H62" s="1">
        <f t="shared" ca="1" si="10"/>
        <v>-854038.76697820798</v>
      </c>
    </row>
    <row r="63" spans="1:8" x14ac:dyDescent="0.2">
      <c r="A63" s="1">
        <v>57</v>
      </c>
      <c r="B63" s="1">
        <f t="shared" ca="1" si="2"/>
        <v>0.55907658438066432</v>
      </c>
      <c r="C63" s="1">
        <f t="shared" ca="1" si="3"/>
        <v>-1</v>
      </c>
      <c r="D63" s="1">
        <f t="shared" ca="1" si="4"/>
        <v>2</v>
      </c>
      <c r="E63" s="1">
        <f t="shared" si="5"/>
        <v>0</v>
      </c>
      <c r="F63" s="1">
        <f t="shared" ca="1" si="7"/>
        <v>-5263</v>
      </c>
      <c r="G63" s="1">
        <f t="shared" ca="1" si="6"/>
        <v>-526300</v>
      </c>
      <c r="H63" s="1">
        <f t="shared" ca="1" si="10"/>
        <v>-327738.76697820798</v>
      </c>
    </row>
    <row r="64" spans="1:8" x14ac:dyDescent="0.2">
      <c r="A64" s="1">
        <v>58</v>
      </c>
      <c r="B64" s="1">
        <f t="shared" ca="1" si="2"/>
        <v>0.98295703869928974</v>
      </c>
      <c r="C64" s="1">
        <f t="shared" ca="1" si="3"/>
        <v>1.5003715654173615</v>
      </c>
      <c r="D64" s="1">
        <f t="shared" ca="1" si="4"/>
        <v>1</v>
      </c>
      <c r="E64" s="1">
        <f t="shared" si="5"/>
        <v>0</v>
      </c>
      <c r="F64" s="1">
        <f t="shared" ca="1" si="7"/>
        <v>-2877</v>
      </c>
      <c r="G64" s="1">
        <f t="shared" ca="1" si="6"/>
        <v>-287700</v>
      </c>
      <c r="H64" s="1">
        <f t="shared" ca="1" si="10"/>
        <v>-759395.66634878283</v>
      </c>
    </row>
    <row r="65" spans="1:8" x14ac:dyDescent="0.2">
      <c r="A65" s="1">
        <v>59</v>
      </c>
      <c r="B65" s="1">
        <f t="shared" ca="1" si="2"/>
        <v>0.53150577783844477</v>
      </c>
      <c r="C65" s="1">
        <f t="shared" ca="1" si="3"/>
        <v>-1</v>
      </c>
      <c r="D65" s="1">
        <f t="shared" ca="1" si="4"/>
        <v>2</v>
      </c>
      <c r="E65" s="1">
        <f t="shared" si="5"/>
        <v>0</v>
      </c>
      <c r="F65" s="1">
        <f t="shared" ca="1" si="7"/>
        <v>2386</v>
      </c>
      <c r="G65" s="1">
        <f t="shared" ca="1" si="6"/>
        <v>238600</v>
      </c>
      <c r="H65" s="1">
        <f t="shared" ca="1" si="10"/>
        <v>-997995.66634878283</v>
      </c>
    </row>
    <row r="66" spans="1:8" x14ac:dyDescent="0.2">
      <c r="A66" s="1">
        <v>60</v>
      </c>
      <c r="B66" s="1">
        <f t="shared" ca="1" si="2"/>
        <v>0.56043477194275892</v>
      </c>
      <c r="C66" s="1">
        <f t="shared" ca="1" si="3"/>
        <v>-1</v>
      </c>
      <c r="D66" s="1">
        <f t="shared" ca="1" si="4"/>
        <v>3</v>
      </c>
      <c r="E66" s="1">
        <f t="shared" si="5"/>
        <v>0</v>
      </c>
      <c r="F66" s="1">
        <f t="shared" ca="1" si="7"/>
        <v>-491</v>
      </c>
      <c r="G66" s="1">
        <f t="shared" ca="1" si="6"/>
        <v>-49100</v>
      </c>
      <c r="H66" s="1">
        <f t="shared" ca="1" si="10"/>
        <v>-948895.66634878283</v>
      </c>
    </row>
    <row r="67" spans="1:8" x14ac:dyDescent="0.2">
      <c r="A67" s="1">
        <v>61</v>
      </c>
      <c r="B67" s="1">
        <f t="shared" ca="1" si="2"/>
        <v>0.70327301327691649</v>
      </c>
      <c r="C67" s="1">
        <f t="shared" ca="1" si="3"/>
        <v>1.5003715654173615</v>
      </c>
      <c r="D67" s="1">
        <f t="shared" ca="1" si="4"/>
        <v>2</v>
      </c>
      <c r="E67" s="1">
        <f t="shared" si="5"/>
        <v>0</v>
      </c>
      <c r="F67" s="1">
        <f t="shared" ca="1" si="7"/>
        <v>1895</v>
      </c>
      <c r="G67" s="1">
        <f t="shared" ca="1" si="6"/>
        <v>189500</v>
      </c>
      <c r="H67" s="1">
        <f t="shared" ca="1" si="10"/>
        <v>-664575.25470219285</v>
      </c>
    </row>
    <row r="68" spans="1:8" x14ac:dyDescent="0.2">
      <c r="A68" s="1">
        <v>62</v>
      </c>
      <c r="B68" s="1">
        <f t="shared" ca="1" si="2"/>
        <v>0.52976253443008003</v>
      </c>
      <c r="C68" s="1">
        <f t="shared" ca="1" si="3"/>
        <v>-1</v>
      </c>
      <c r="D68" s="1">
        <f t="shared" ca="1" si="4"/>
        <v>3</v>
      </c>
      <c r="E68" s="1">
        <f t="shared" si="5"/>
        <v>0</v>
      </c>
      <c r="F68" s="1">
        <f t="shared" ca="1" si="7"/>
        <v>2386</v>
      </c>
      <c r="G68" s="1">
        <f t="shared" ca="1" si="6"/>
        <v>238600</v>
      </c>
      <c r="H68" s="1">
        <f t="shared" ca="1" si="10"/>
        <v>-903175.25470219285</v>
      </c>
    </row>
    <row r="69" spans="1:8" x14ac:dyDescent="0.2">
      <c r="A69" s="1">
        <v>63</v>
      </c>
      <c r="B69" s="1">
        <f t="shared" ca="1" si="2"/>
        <v>0.92573890188307606</v>
      </c>
      <c r="C69" s="1">
        <f t="shared" ca="1" si="3"/>
        <v>1.5003715654173615</v>
      </c>
      <c r="D69" s="1">
        <f t="shared" ca="1" si="4"/>
        <v>2</v>
      </c>
      <c r="E69" s="1">
        <f t="shared" si="5"/>
        <v>0</v>
      </c>
      <c r="F69" s="1">
        <f t="shared" ca="1" si="7"/>
        <v>4281</v>
      </c>
      <c r="G69" s="1">
        <f t="shared" ca="1" si="6"/>
        <v>428100</v>
      </c>
      <c r="H69" s="1">
        <f t="shared" ca="1" si="10"/>
        <v>-260866.18754702038</v>
      </c>
    </row>
    <row r="70" spans="1:8" x14ac:dyDescent="0.2">
      <c r="A70" s="1">
        <v>64</v>
      </c>
      <c r="B70" s="1">
        <f t="shared" ca="1" si="2"/>
        <v>0.27889422652898843</v>
      </c>
      <c r="C70" s="1">
        <f t="shared" ca="1" si="3"/>
        <v>-1</v>
      </c>
      <c r="D70" s="1">
        <f t="shared" ca="1" si="4"/>
        <v>3</v>
      </c>
      <c r="E70" s="1">
        <f t="shared" si="5"/>
        <v>0</v>
      </c>
      <c r="F70" s="1">
        <f t="shared" ca="1" si="7"/>
        <v>1895</v>
      </c>
      <c r="G70" s="1">
        <f t="shared" ca="1" si="6"/>
        <v>189500</v>
      </c>
      <c r="H70" s="1">
        <f t="shared" ca="1" si="10"/>
        <v>-450366.18754702038</v>
      </c>
    </row>
    <row r="71" spans="1:8" x14ac:dyDescent="0.2">
      <c r="A71" s="1">
        <v>65</v>
      </c>
      <c r="B71" s="1">
        <f t="shared" ca="1" si="2"/>
        <v>0.57185566209235905</v>
      </c>
      <c r="C71" s="1">
        <f t="shared" ca="1" si="3"/>
        <v>-1</v>
      </c>
      <c r="D71" s="1">
        <f t="shared" ca="1" si="4"/>
        <v>1</v>
      </c>
      <c r="E71" s="1">
        <f t="shared" si="5"/>
        <v>0</v>
      </c>
      <c r="F71" s="1">
        <f t="shared" ca="1" si="7"/>
        <v>6176</v>
      </c>
      <c r="G71" s="1">
        <f t="shared" ca="1" si="6"/>
        <v>617600</v>
      </c>
      <c r="H71" s="1">
        <f t="shared" ca="1" si="10"/>
        <v>-1067966.1875470204</v>
      </c>
    </row>
    <row r="72" spans="1:8" x14ac:dyDescent="0.2">
      <c r="A72" s="1">
        <v>66</v>
      </c>
      <c r="B72" s="1">
        <f t="shared" ref="B72:B135" ca="1" si="11">RAND()</f>
        <v>0.88416625837899643</v>
      </c>
      <c r="C72" s="1">
        <f t="shared" ref="C72:C135" ca="1" si="12">IF(B72&lt;$D$1,$F$1,$H$1)</f>
        <v>1.5003715654173615</v>
      </c>
      <c r="D72" s="1">
        <f t="shared" ref="D72:D135" ca="1" si="13">IF($D$3=$S$2,IF(C72&lt;0,IF(E72&gt;E71,0-1,D71-1),IF(C72&gt;0,IF(AND(E71=1,D71=0),D71,IF(E72&lt;E71,0+1,D71+1)),D71)),
IF($D$3=$S$4,IF(C72&lt;0,IF(D71=$F$2,0+1,D71+1),IF(C72&gt;0,D71-1,D71)),
IF($D$3=$S$5,IF(C72&lt;0,IF(D71=$F$2,0+1,D71+1),IF(C72&gt;0,D71-1,D71)),
)))</f>
        <v>0</v>
      </c>
      <c r="E72" s="1">
        <f t="shared" ref="E72:E135" si="14">IF($D$3=$S$2,IF(AND(D71=-$B$2,C72&lt;0),IF(E71=$F$2,1,E71+1),IF(AND(D71=$D$2,C72&gt;0),IF(E71=1,1,E71-1),E71)),)</f>
        <v>0</v>
      </c>
      <c r="F72" s="1">
        <f t="shared" ca="1" si="7"/>
        <v>8071</v>
      </c>
      <c r="G72" s="1">
        <f t="shared" ref="G72:G135" ca="1" si="15">F72*$H$2</f>
        <v>807100</v>
      </c>
      <c r="H72" s="1">
        <f t="shared" ca="1" si="10"/>
        <v>142983.70290133217</v>
      </c>
    </row>
    <row r="73" spans="1:8" x14ac:dyDescent="0.2">
      <c r="A73" s="1">
        <v>67</v>
      </c>
      <c r="B73" s="1">
        <f t="shared" ca="1" si="11"/>
        <v>0.45248960841974251</v>
      </c>
      <c r="C73" s="1">
        <f t="shared" ca="1" si="12"/>
        <v>-1</v>
      </c>
      <c r="D73" s="1">
        <f t="shared" ca="1" si="13"/>
        <v>1</v>
      </c>
      <c r="E73" s="1">
        <f t="shared" si="14"/>
        <v>0</v>
      </c>
      <c r="F73" s="1">
        <f t="shared" ca="1" si="7"/>
        <v>1895</v>
      </c>
      <c r="G73" s="1">
        <f t="shared" ca="1" si="15"/>
        <v>189500</v>
      </c>
      <c r="H73" s="1">
        <f t="shared" ca="1" si="10"/>
        <v>-46516.297098667827</v>
      </c>
    </row>
    <row r="74" spans="1:8" x14ac:dyDescent="0.2">
      <c r="A74" s="1">
        <v>68</v>
      </c>
      <c r="B74" s="1">
        <f t="shared" ca="1" si="11"/>
        <v>0.80311716143565071</v>
      </c>
      <c r="C74" s="1">
        <f t="shared" ca="1" si="12"/>
        <v>1.5003715654173615</v>
      </c>
      <c r="D74" s="1">
        <f t="shared" ca="1" si="13"/>
        <v>0</v>
      </c>
      <c r="E74" s="1">
        <f t="shared" si="14"/>
        <v>0</v>
      </c>
      <c r="F74" s="1">
        <f t="shared" ca="1" si="7"/>
        <v>9966</v>
      </c>
      <c r="G74" s="1">
        <f t="shared" ca="1" si="15"/>
        <v>996600</v>
      </c>
      <c r="H74" s="1">
        <f t="shared" ca="1" si="10"/>
        <v>1448754.0049962746</v>
      </c>
    </row>
    <row r="75" spans="1:8" x14ac:dyDescent="0.2">
      <c r="A75" s="1">
        <v>69</v>
      </c>
      <c r="B75" s="1">
        <f t="shared" ca="1" si="11"/>
        <v>0.90483231986411661</v>
      </c>
      <c r="C75" s="1">
        <f t="shared" ca="1" si="12"/>
        <v>1.5003715654173615</v>
      </c>
      <c r="D75" s="1">
        <f t="shared" ca="1" si="13"/>
        <v>-1</v>
      </c>
      <c r="E75" s="1">
        <f t="shared" si="14"/>
        <v>0</v>
      </c>
      <c r="F75" s="1">
        <f t="shared" ca="1" si="7"/>
        <v>8071</v>
      </c>
      <c r="G75" s="1">
        <f t="shared" ca="1" si="15"/>
        <v>807100</v>
      </c>
      <c r="H75" s="1">
        <f t="shared" ca="1" si="10"/>
        <v>2659703.8954446269</v>
      </c>
    </row>
    <row r="76" spans="1:8" x14ac:dyDescent="0.2">
      <c r="A76" s="1">
        <v>70</v>
      </c>
      <c r="B76" s="1">
        <f t="shared" ca="1" si="11"/>
        <v>0.46079294980432928</v>
      </c>
      <c r="C76" s="1">
        <f t="shared" ca="1" si="12"/>
        <v>-1</v>
      </c>
      <c r="D76" s="1">
        <f t="shared" ca="1" si="13"/>
        <v>0</v>
      </c>
      <c r="E76" s="1">
        <f t="shared" si="14"/>
        <v>0</v>
      </c>
      <c r="F76" s="1">
        <f t="shared" ref="F76:F139" ca="1" si="16">IF($D$3=$S$2,IF(IF(E76&gt;E75,ROUNDUP(F75*$F$3,0),IF(E76&lt;E75,IF(AND(E75=$F$2,E76=1),1,ROUNDDOWN(F75/$F$3,0)),F75))=0,1,IF(E76&gt;E75,ROUNDUP(F75*$F$3,0),IF(E76&lt;E75,IF(AND(E75=$F$2,E76=1),1,ROUNDDOWN(F75/$F$3,0)),F75))),
IF($D$3=$S$4,IF(C75&lt;0,IF(F75=$F$2,$H$3,F75+$F$3),IF(AND(C75&gt;0,F75&gt;1),F75-$F$3,F75)),
IF($D$3=$S$5,IF(C75&lt;0,F75+F74,IF(C75&gt;0,F75-F74,F75)),
F75)))</f>
        <v>-1895</v>
      </c>
      <c r="G76" s="1">
        <f t="shared" ca="1" si="15"/>
        <v>-189500</v>
      </c>
      <c r="H76" s="1">
        <f t="shared" ca="1" si="10"/>
        <v>2849203.8954446269</v>
      </c>
    </row>
    <row r="77" spans="1:8" x14ac:dyDescent="0.2">
      <c r="A77" s="1">
        <v>71</v>
      </c>
      <c r="B77" s="1">
        <f t="shared" ca="1" si="11"/>
        <v>0.93100154732542628</v>
      </c>
      <c r="C77" s="1">
        <f t="shared" ca="1" si="12"/>
        <v>1.5003715654173615</v>
      </c>
      <c r="D77" s="1">
        <f t="shared" ca="1" si="13"/>
        <v>-1</v>
      </c>
      <c r="E77" s="1">
        <f t="shared" si="14"/>
        <v>0</v>
      </c>
      <c r="F77" s="1">
        <f t="shared" ca="1" si="16"/>
        <v>6176</v>
      </c>
      <c r="G77" s="1">
        <f t="shared" ca="1" si="15"/>
        <v>617600</v>
      </c>
      <c r="H77" s="1">
        <f t="shared" ca="1" si="10"/>
        <v>3775833.3742463896</v>
      </c>
    </row>
    <row r="78" spans="1:8" x14ac:dyDescent="0.2">
      <c r="A78" s="1">
        <v>72</v>
      </c>
      <c r="B78" s="1">
        <f t="shared" ca="1" si="11"/>
        <v>0.45705752489606377</v>
      </c>
      <c r="C78" s="1">
        <f t="shared" ca="1" si="12"/>
        <v>-1</v>
      </c>
      <c r="D78" s="1">
        <f t="shared" ca="1" si="13"/>
        <v>0</v>
      </c>
      <c r="E78" s="1">
        <f t="shared" si="14"/>
        <v>0</v>
      </c>
      <c r="F78" s="1">
        <f t="shared" ca="1" si="16"/>
        <v>8071</v>
      </c>
      <c r="G78" s="1">
        <f t="shared" ca="1" si="15"/>
        <v>807100</v>
      </c>
      <c r="H78" s="1">
        <f t="shared" ca="1" si="10"/>
        <v>2968733.3742463896</v>
      </c>
    </row>
    <row r="79" spans="1:8" x14ac:dyDescent="0.2">
      <c r="A79" s="1">
        <v>73</v>
      </c>
      <c r="B79" s="1">
        <f t="shared" ca="1" si="11"/>
        <v>0.90531374633154882</v>
      </c>
      <c r="C79" s="1">
        <f t="shared" ca="1" si="12"/>
        <v>1.5003715654173615</v>
      </c>
      <c r="D79" s="1">
        <f t="shared" ca="1" si="13"/>
        <v>-1</v>
      </c>
      <c r="E79" s="1">
        <f t="shared" si="14"/>
        <v>0</v>
      </c>
      <c r="F79" s="1">
        <f t="shared" ca="1" si="16"/>
        <v>14247</v>
      </c>
      <c r="G79" s="1">
        <f t="shared" ca="1" si="15"/>
        <v>1424700</v>
      </c>
      <c r="H79" s="1">
        <f t="shared" ca="1" si="10"/>
        <v>5106312.7434965046</v>
      </c>
    </row>
    <row r="80" spans="1:8" x14ac:dyDescent="0.2">
      <c r="A80" s="1">
        <v>74</v>
      </c>
      <c r="B80" s="1">
        <f t="shared" ca="1" si="11"/>
        <v>0.70163568114860342</v>
      </c>
      <c r="C80" s="1">
        <f t="shared" ca="1" si="12"/>
        <v>1.5003715654173615</v>
      </c>
      <c r="D80" s="1">
        <f t="shared" ca="1" si="13"/>
        <v>-2</v>
      </c>
      <c r="E80" s="1">
        <f t="shared" si="14"/>
        <v>0</v>
      </c>
      <c r="F80" s="1">
        <f t="shared" ca="1" si="16"/>
        <v>6176</v>
      </c>
      <c r="G80" s="1">
        <f t="shared" ca="1" si="15"/>
        <v>617600</v>
      </c>
      <c r="H80" s="1">
        <f t="shared" ca="1" si="10"/>
        <v>6032942.2222982673</v>
      </c>
    </row>
    <row r="81" spans="1:8" x14ac:dyDescent="0.2">
      <c r="A81" s="1">
        <v>75</v>
      </c>
      <c r="B81" s="1">
        <f t="shared" ca="1" si="11"/>
        <v>0.12619591140405084</v>
      </c>
      <c r="C81" s="1">
        <f t="shared" ca="1" si="12"/>
        <v>-1</v>
      </c>
      <c r="D81" s="1">
        <f t="shared" ca="1" si="13"/>
        <v>-1</v>
      </c>
      <c r="E81" s="1">
        <f t="shared" si="14"/>
        <v>0</v>
      </c>
      <c r="F81" s="1">
        <f t="shared" ca="1" si="16"/>
        <v>-8071</v>
      </c>
      <c r="G81" s="1">
        <f t="shared" ca="1" si="15"/>
        <v>-807100</v>
      </c>
      <c r="H81" s="1">
        <f t="shared" ca="1" si="10"/>
        <v>6840042.2222982673</v>
      </c>
    </row>
    <row r="82" spans="1:8" x14ac:dyDescent="0.2">
      <c r="A82" s="1">
        <v>76</v>
      </c>
      <c r="B82" s="1">
        <f t="shared" ca="1" si="11"/>
        <v>0.65791152120745566</v>
      </c>
      <c r="C82" s="1">
        <f t="shared" ca="1" si="12"/>
        <v>1.5003715654173615</v>
      </c>
      <c r="D82" s="1">
        <f t="shared" ca="1" si="13"/>
        <v>-2</v>
      </c>
      <c r="E82" s="1">
        <f t="shared" si="14"/>
        <v>0</v>
      </c>
      <c r="F82" s="1">
        <f t="shared" ca="1" si="16"/>
        <v>-1895</v>
      </c>
      <c r="G82" s="1">
        <f t="shared" ca="1" si="15"/>
        <v>-189500</v>
      </c>
      <c r="H82" s="1">
        <f t="shared" ca="1" si="10"/>
        <v>6555721.8106516777</v>
      </c>
    </row>
    <row r="83" spans="1:8" x14ac:dyDescent="0.2">
      <c r="A83" s="1">
        <v>77</v>
      </c>
      <c r="B83" s="1">
        <f t="shared" ca="1" si="11"/>
        <v>0.91149362661091027</v>
      </c>
      <c r="C83" s="1">
        <f t="shared" ca="1" si="12"/>
        <v>1.5003715654173615</v>
      </c>
      <c r="D83" s="1">
        <f t="shared" ca="1" si="13"/>
        <v>-3</v>
      </c>
      <c r="E83" s="1">
        <f t="shared" si="14"/>
        <v>0</v>
      </c>
      <c r="F83" s="1">
        <f t="shared" ca="1" si="16"/>
        <v>6176</v>
      </c>
      <c r="G83" s="1">
        <f t="shared" ca="1" si="15"/>
        <v>617600</v>
      </c>
      <c r="H83" s="1">
        <f t="shared" ca="1" si="10"/>
        <v>7482351.2894534403</v>
      </c>
    </row>
    <row r="84" spans="1:8" x14ac:dyDescent="0.2">
      <c r="A84" s="1">
        <v>78</v>
      </c>
      <c r="B84" s="1">
        <f t="shared" ca="1" si="11"/>
        <v>0.3855113463635601</v>
      </c>
      <c r="C84" s="1">
        <f t="shared" ca="1" si="12"/>
        <v>-1</v>
      </c>
      <c r="D84" s="1">
        <f t="shared" ca="1" si="13"/>
        <v>-2</v>
      </c>
      <c r="E84" s="1">
        <f t="shared" si="14"/>
        <v>0</v>
      </c>
      <c r="F84" s="1">
        <f t="shared" ca="1" si="16"/>
        <v>8071</v>
      </c>
      <c r="G84" s="1">
        <f t="shared" ca="1" si="15"/>
        <v>807100</v>
      </c>
      <c r="H84" s="1">
        <f t="shared" ca="1" si="10"/>
        <v>6675251.2894534403</v>
      </c>
    </row>
    <row r="85" spans="1:8" x14ac:dyDescent="0.2">
      <c r="A85" s="1">
        <v>79</v>
      </c>
      <c r="B85" s="1">
        <f t="shared" ca="1" si="11"/>
        <v>0.40883630041802321</v>
      </c>
      <c r="C85" s="1">
        <f t="shared" ca="1" si="12"/>
        <v>-1</v>
      </c>
      <c r="D85" s="1">
        <f t="shared" ca="1" si="13"/>
        <v>-1</v>
      </c>
      <c r="E85" s="1">
        <f t="shared" si="14"/>
        <v>0</v>
      </c>
      <c r="F85" s="1">
        <f t="shared" ca="1" si="16"/>
        <v>14247</v>
      </c>
      <c r="G85" s="1">
        <f t="shared" ca="1" si="15"/>
        <v>1424700</v>
      </c>
      <c r="H85" s="1">
        <f t="shared" ca="1" si="10"/>
        <v>5250551.2894534403</v>
      </c>
    </row>
    <row r="86" spans="1:8" x14ac:dyDescent="0.2">
      <c r="A86" s="1">
        <v>80</v>
      </c>
      <c r="B86" s="1">
        <f t="shared" ca="1" si="11"/>
        <v>0.75821771442365804</v>
      </c>
      <c r="C86" s="1">
        <f t="shared" ca="1" si="12"/>
        <v>1.5003715654173615</v>
      </c>
      <c r="D86" s="1">
        <f t="shared" ca="1" si="13"/>
        <v>-2</v>
      </c>
      <c r="E86" s="1">
        <f t="shared" si="14"/>
        <v>0</v>
      </c>
      <c r="F86" s="1">
        <f t="shared" ca="1" si="16"/>
        <v>22318</v>
      </c>
      <c r="G86" s="1">
        <f t="shared" ca="1" si="15"/>
        <v>2231800</v>
      </c>
      <c r="H86" s="1">
        <f t="shared" ca="1" si="10"/>
        <v>8599080.5491519086</v>
      </c>
    </row>
    <row r="87" spans="1:8" x14ac:dyDescent="0.2">
      <c r="A87" s="1">
        <v>81</v>
      </c>
      <c r="B87" s="1">
        <f t="shared" ca="1" si="11"/>
        <v>0.82772148579563543</v>
      </c>
      <c r="C87" s="1">
        <f t="shared" ca="1" si="12"/>
        <v>1.5003715654173615</v>
      </c>
      <c r="D87" s="1">
        <f t="shared" ca="1" si="13"/>
        <v>-3</v>
      </c>
      <c r="E87" s="1">
        <f t="shared" si="14"/>
        <v>0</v>
      </c>
      <c r="F87" s="1">
        <f t="shared" ca="1" si="16"/>
        <v>8071</v>
      </c>
      <c r="G87" s="1">
        <f t="shared" ca="1" si="15"/>
        <v>807100</v>
      </c>
      <c r="H87" s="1">
        <f t="shared" ca="1" si="10"/>
        <v>9810030.4396002609</v>
      </c>
    </row>
    <row r="88" spans="1:8" x14ac:dyDescent="0.2">
      <c r="A88" s="1">
        <v>82</v>
      </c>
      <c r="B88" s="1">
        <f t="shared" ca="1" si="11"/>
        <v>0.83123283628650979</v>
      </c>
      <c r="C88" s="1">
        <f t="shared" ca="1" si="12"/>
        <v>1.5003715654173615</v>
      </c>
      <c r="D88" s="1">
        <f t="shared" ca="1" si="13"/>
        <v>-4</v>
      </c>
      <c r="E88" s="1">
        <f t="shared" si="14"/>
        <v>0</v>
      </c>
      <c r="F88" s="1">
        <f t="shared" ca="1" si="16"/>
        <v>-14247</v>
      </c>
      <c r="G88" s="1">
        <f t="shared" ca="1" si="15"/>
        <v>-1424700</v>
      </c>
      <c r="H88" s="1">
        <f t="shared" ca="1" si="10"/>
        <v>7672451.0703501459</v>
      </c>
    </row>
    <row r="89" spans="1:8" x14ac:dyDescent="0.2">
      <c r="A89" s="1">
        <v>83</v>
      </c>
      <c r="B89" s="1">
        <f t="shared" ca="1" si="11"/>
        <v>0.81251928929927053</v>
      </c>
      <c r="C89" s="1">
        <f t="shared" ca="1" si="12"/>
        <v>1.5003715654173615</v>
      </c>
      <c r="D89" s="1">
        <f t="shared" ca="1" si="13"/>
        <v>-5</v>
      </c>
      <c r="E89" s="1">
        <f t="shared" si="14"/>
        <v>0</v>
      </c>
      <c r="F89" s="1">
        <f t="shared" ca="1" si="16"/>
        <v>-22318</v>
      </c>
      <c r="G89" s="1">
        <f t="shared" ca="1" si="15"/>
        <v>-2231800</v>
      </c>
      <c r="H89" s="1">
        <f t="shared" ca="1" si="10"/>
        <v>4323921.8106516786</v>
      </c>
    </row>
    <row r="90" spans="1:8" x14ac:dyDescent="0.2">
      <c r="A90" s="1">
        <v>84</v>
      </c>
      <c r="B90" s="1">
        <f t="shared" ca="1" si="11"/>
        <v>0.88268449345383404</v>
      </c>
      <c r="C90" s="1">
        <f t="shared" ca="1" si="12"/>
        <v>1.5003715654173615</v>
      </c>
      <c r="D90" s="1">
        <f t="shared" ca="1" si="13"/>
        <v>-6</v>
      </c>
      <c r="E90" s="1">
        <f t="shared" si="14"/>
        <v>0</v>
      </c>
      <c r="F90" s="1">
        <f t="shared" ca="1" si="16"/>
        <v>-8071</v>
      </c>
      <c r="G90" s="1">
        <f t="shared" ca="1" si="15"/>
        <v>-807100</v>
      </c>
      <c r="H90" s="1">
        <f t="shared" ca="1" si="10"/>
        <v>3112971.9202033263</v>
      </c>
    </row>
    <row r="91" spans="1:8" x14ac:dyDescent="0.2">
      <c r="A91" s="1">
        <v>85</v>
      </c>
      <c r="B91" s="1">
        <f t="shared" ca="1" si="11"/>
        <v>0.941661311684582</v>
      </c>
      <c r="C91" s="1">
        <f t="shared" ca="1" si="12"/>
        <v>1.5003715654173615</v>
      </c>
      <c r="D91" s="1">
        <f t="shared" ca="1" si="13"/>
        <v>-7</v>
      </c>
      <c r="E91" s="1">
        <f t="shared" si="14"/>
        <v>0</v>
      </c>
      <c r="F91" s="1">
        <f t="shared" ca="1" si="16"/>
        <v>14247</v>
      </c>
      <c r="G91" s="1">
        <f t="shared" ca="1" si="15"/>
        <v>1424700</v>
      </c>
      <c r="H91" s="1">
        <f t="shared" ca="1" si="10"/>
        <v>5250551.2894534413</v>
      </c>
    </row>
    <row r="92" spans="1:8" x14ac:dyDescent="0.2">
      <c r="A92" s="1">
        <v>86</v>
      </c>
      <c r="B92" s="1">
        <f t="shared" ca="1" si="11"/>
        <v>0.2187741019020335</v>
      </c>
      <c r="C92" s="1">
        <f t="shared" ca="1" si="12"/>
        <v>-1</v>
      </c>
      <c r="D92" s="1">
        <f t="shared" ca="1" si="13"/>
        <v>-6</v>
      </c>
      <c r="E92" s="1">
        <f t="shared" si="14"/>
        <v>0</v>
      </c>
      <c r="F92" s="1">
        <f t="shared" ca="1" si="16"/>
        <v>22318</v>
      </c>
      <c r="G92" s="1">
        <f t="shared" ca="1" si="15"/>
        <v>2231800</v>
      </c>
      <c r="H92" s="1">
        <f t="shared" ca="1" si="10"/>
        <v>3018751.2894534413</v>
      </c>
    </row>
    <row r="93" spans="1:8" x14ac:dyDescent="0.2">
      <c r="A93" s="1">
        <v>87</v>
      </c>
      <c r="B93" s="1">
        <f t="shared" ca="1" si="11"/>
        <v>0.89481079477453074</v>
      </c>
      <c r="C93" s="1">
        <f t="shared" ca="1" si="12"/>
        <v>1.5003715654173615</v>
      </c>
      <c r="D93" s="1">
        <f t="shared" ca="1" si="13"/>
        <v>-7</v>
      </c>
      <c r="E93" s="1">
        <f t="shared" si="14"/>
        <v>0</v>
      </c>
      <c r="F93" s="1">
        <f t="shared" ca="1" si="16"/>
        <v>36565</v>
      </c>
      <c r="G93" s="1">
        <f t="shared" ca="1" si="15"/>
        <v>3656500</v>
      </c>
      <c r="H93" s="1">
        <f t="shared" ca="1" si="10"/>
        <v>8504859.9184020236</v>
      </c>
    </row>
    <row r="94" spans="1:8" x14ac:dyDescent="0.2">
      <c r="A94" s="1">
        <v>88</v>
      </c>
      <c r="B94" s="1">
        <f t="shared" ca="1" si="11"/>
        <v>0.25316724709037453</v>
      </c>
      <c r="C94" s="1">
        <f t="shared" ca="1" si="12"/>
        <v>-1</v>
      </c>
      <c r="D94" s="1">
        <f t="shared" ca="1" si="13"/>
        <v>-6</v>
      </c>
      <c r="E94" s="1">
        <f t="shared" si="14"/>
        <v>0</v>
      </c>
      <c r="F94" s="1">
        <f t="shared" ca="1" si="16"/>
        <v>14247</v>
      </c>
      <c r="G94" s="1">
        <f t="shared" ca="1" si="15"/>
        <v>1424700</v>
      </c>
      <c r="H94" s="1">
        <f t="shared" ca="1" si="10"/>
        <v>7080159.9184020236</v>
      </c>
    </row>
    <row r="95" spans="1:8" x14ac:dyDescent="0.2">
      <c r="A95" s="1">
        <v>89</v>
      </c>
      <c r="B95" s="1">
        <f t="shared" ca="1" si="11"/>
        <v>0.90474515701213343</v>
      </c>
      <c r="C95" s="1">
        <f t="shared" ca="1" si="12"/>
        <v>1.5003715654173615</v>
      </c>
      <c r="D95" s="1">
        <f t="shared" ca="1" si="13"/>
        <v>-7</v>
      </c>
      <c r="E95" s="1">
        <f t="shared" si="14"/>
        <v>0</v>
      </c>
      <c r="F95" s="1">
        <f t="shared" ca="1" si="16"/>
        <v>50812</v>
      </c>
      <c r="G95" s="1">
        <f t="shared" ca="1" si="15"/>
        <v>5081200</v>
      </c>
      <c r="H95" s="1">
        <f t="shared" ca="1" si="10"/>
        <v>14703847.916600721</v>
      </c>
    </row>
    <row r="96" spans="1:8" x14ac:dyDescent="0.2">
      <c r="A96" s="1">
        <v>90</v>
      </c>
      <c r="B96" s="1">
        <f t="shared" ca="1" si="11"/>
        <v>0.43219270092872586</v>
      </c>
      <c r="C96" s="1">
        <f t="shared" ca="1" si="12"/>
        <v>-1</v>
      </c>
      <c r="D96" s="1">
        <f t="shared" ca="1" si="13"/>
        <v>-6</v>
      </c>
      <c r="E96" s="1">
        <f t="shared" si="14"/>
        <v>0</v>
      </c>
      <c r="F96" s="1">
        <f t="shared" ca="1" si="16"/>
        <v>36565</v>
      </c>
      <c r="G96" s="1">
        <f t="shared" ca="1" si="15"/>
        <v>3656500</v>
      </c>
      <c r="H96" s="1">
        <f t="shared" ca="1" si="10"/>
        <v>11047347.916600721</v>
      </c>
    </row>
    <row r="97" spans="1:8" x14ac:dyDescent="0.2">
      <c r="A97" s="1">
        <v>91</v>
      </c>
      <c r="B97" s="1">
        <f t="shared" ca="1" si="11"/>
        <v>0.22674932338737752</v>
      </c>
      <c r="C97" s="1">
        <f t="shared" ca="1" si="12"/>
        <v>-1</v>
      </c>
      <c r="D97" s="1">
        <f t="shared" ca="1" si="13"/>
        <v>-5</v>
      </c>
      <c r="E97" s="1">
        <f t="shared" si="14"/>
        <v>0</v>
      </c>
      <c r="F97" s="1">
        <f t="shared" ca="1" si="16"/>
        <v>87377</v>
      </c>
      <c r="G97" s="1">
        <f t="shared" ca="1" si="15"/>
        <v>8737700</v>
      </c>
      <c r="H97" s="1">
        <f t="shared" ca="1" si="10"/>
        <v>2309647.916600721</v>
      </c>
    </row>
    <row r="98" spans="1:8" x14ac:dyDescent="0.2">
      <c r="A98" s="1">
        <v>92</v>
      </c>
      <c r="B98" s="1">
        <f t="shared" ca="1" si="11"/>
        <v>0.49911716394625893</v>
      </c>
      <c r="C98" s="1">
        <f t="shared" ca="1" si="12"/>
        <v>-1</v>
      </c>
      <c r="D98" s="1">
        <f t="shared" ca="1" si="13"/>
        <v>-4</v>
      </c>
      <c r="E98" s="1">
        <f t="shared" si="14"/>
        <v>0</v>
      </c>
      <c r="F98" s="1">
        <f t="shared" ca="1" si="16"/>
        <v>123942</v>
      </c>
      <c r="G98" s="1">
        <f t="shared" ca="1" si="15"/>
        <v>12394200</v>
      </c>
      <c r="H98" s="1">
        <f t="shared" ca="1" si="10"/>
        <v>-10084552.083399279</v>
      </c>
    </row>
    <row r="99" spans="1:8" x14ac:dyDescent="0.2">
      <c r="A99" s="1">
        <v>93</v>
      </c>
      <c r="B99" s="1">
        <f t="shared" ca="1" si="11"/>
        <v>0.56199271072548207</v>
      </c>
      <c r="C99" s="1">
        <f t="shared" ca="1" si="12"/>
        <v>-1</v>
      </c>
      <c r="D99" s="1">
        <f t="shared" ca="1" si="13"/>
        <v>-3</v>
      </c>
      <c r="E99" s="1">
        <f t="shared" si="14"/>
        <v>0</v>
      </c>
      <c r="F99" s="1">
        <f t="shared" ca="1" si="16"/>
        <v>211319</v>
      </c>
      <c r="G99" s="1">
        <f t="shared" ca="1" si="15"/>
        <v>21131900</v>
      </c>
      <c r="H99" s="1">
        <f t="shared" ca="1" si="10"/>
        <v>-31216452.083399281</v>
      </c>
    </row>
    <row r="100" spans="1:8" x14ac:dyDescent="0.2">
      <c r="A100" s="1">
        <v>94</v>
      </c>
      <c r="B100" s="1">
        <f t="shared" ca="1" si="11"/>
        <v>0.24803032313139139</v>
      </c>
      <c r="C100" s="1">
        <f t="shared" ca="1" si="12"/>
        <v>-1</v>
      </c>
      <c r="D100" s="1">
        <f t="shared" ca="1" si="13"/>
        <v>-2</v>
      </c>
      <c r="E100" s="1">
        <f t="shared" si="14"/>
        <v>0</v>
      </c>
      <c r="F100" s="1">
        <f t="shared" ca="1" si="16"/>
        <v>335261</v>
      </c>
      <c r="G100" s="1">
        <f t="shared" ca="1" si="15"/>
        <v>33526100</v>
      </c>
      <c r="H100" s="1">
        <f t="shared" ref="H100:H110" ca="1" si="17">H99+G100*C100</f>
        <v>-64742552.083399281</v>
      </c>
    </row>
    <row r="101" spans="1:8" x14ac:dyDescent="0.2">
      <c r="A101" s="1">
        <v>95</v>
      </c>
      <c r="B101" s="1">
        <f t="shared" ca="1" si="11"/>
        <v>0.23028630156557373</v>
      </c>
      <c r="C101" s="1">
        <f t="shared" ca="1" si="12"/>
        <v>-1</v>
      </c>
      <c r="D101" s="1">
        <f t="shared" ca="1" si="13"/>
        <v>-1</v>
      </c>
      <c r="E101" s="1">
        <f t="shared" si="14"/>
        <v>0</v>
      </c>
      <c r="F101" s="1">
        <f t="shared" ca="1" si="16"/>
        <v>546580</v>
      </c>
      <c r="G101" s="1">
        <f t="shared" ca="1" si="15"/>
        <v>54658000</v>
      </c>
      <c r="H101" s="1">
        <f t="shared" ca="1" si="17"/>
        <v>-119400552.08339928</v>
      </c>
    </row>
    <row r="102" spans="1:8" x14ac:dyDescent="0.2">
      <c r="A102" s="1">
        <v>96</v>
      </c>
      <c r="B102" s="1">
        <f t="shared" ca="1" si="11"/>
        <v>0.8401112598578494</v>
      </c>
      <c r="C102" s="1">
        <f t="shared" ca="1" si="12"/>
        <v>1.5003715654173615</v>
      </c>
      <c r="D102" s="1">
        <f t="shared" ca="1" si="13"/>
        <v>-2</v>
      </c>
      <c r="E102" s="1">
        <f t="shared" si="14"/>
        <v>0</v>
      </c>
      <c r="F102" s="1">
        <f t="shared" ca="1" si="16"/>
        <v>881841</v>
      </c>
      <c r="G102" s="1">
        <f t="shared" ca="1" si="15"/>
        <v>88184100</v>
      </c>
      <c r="H102" s="1">
        <f t="shared" ca="1" si="17"/>
        <v>12908364.078521863</v>
      </c>
    </row>
    <row r="103" spans="1:8" x14ac:dyDescent="0.2">
      <c r="A103" s="1">
        <v>97</v>
      </c>
      <c r="B103" s="1">
        <f t="shared" ca="1" si="11"/>
        <v>0.32295509825249302</v>
      </c>
      <c r="C103" s="1">
        <f t="shared" ca="1" si="12"/>
        <v>-1</v>
      </c>
      <c r="D103" s="1">
        <f t="shared" ca="1" si="13"/>
        <v>-1</v>
      </c>
      <c r="E103" s="1">
        <f t="shared" si="14"/>
        <v>0</v>
      </c>
      <c r="F103" s="1">
        <f t="shared" ca="1" si="16"/>
        <v>335261</v>
      </c>
      <c r="G103" s="1">
        <f t="shared" ca="1" si="15"/>
        <v>33526100</v>
      </c>
      <c r="H103" s="1">
        <f t="shared" ca="1" si="17"/>
        <v>-20617735.921478137</v>
      </c>
    </row>
    <row r="104" spans="1:8" x14ac:dyDescent="0.2">
      <c r="A104" s="1">
        <v>98</v>
      </c>
      <c r="B104" s="1">
        <f t="shared" ca="1" si="11"/>
        <v>0.18387555677732137</v>
      </c>
      <c r="C104" s="1">
        <f t="shared" ca="1" si="12"/>
        <v>-1</v>
      </c>
      <c r="D104" s="1">
        <f t="shared" ca="1" si="13"/>
        <v>0</v>
      </c>
      <c r="E104" s="1">
        <f t="shared" si="14"/>
        <v>0</v>
      </c>
      <c r="F104" s="1">
        <f t="shared" ca="1" si="16"/>
        <v>1217102</v>
      </c>
      <c r="G104" s="1">
        <f t="shared" ca="1" si="15"/>
        <v>121710200</v>
      </c>
      <c r="H104" s="1">
        <f t="shared" ca="1" si="17"/>
        <v>-142327935.92147815</v>
      </c>
    </row>
    <row r="105" spans="1:8" x14ac:dyDescent="0.2">
      <c r="A105" s="1">
        <v>99</v>
      </c>
      <c r="B105" s="1">
        <f t="shared" ca="1" si="11"/>
        <v>0.98623319323164826</v>
      </c>
      <c r="C105" s="1">
        <f t="shared" ca="1" si="12"/>
        <v>1.5003715654173615</v>
      </c>
      <c r="D105" s="1">
        <f t="shared" ca="1" si="13"/>
        <v>-1</v>
      </c>
      <c r="E105" s="1">
        <f t="shared" si="14"/>
        <v>0</v>
      </c>
      <c r="F105" s="1">
        <f t="shared" ca="1" si="16"/>
        <v>1552363</v>
      </c>
      <c r="G105" s="1">
        <f t="shared" ca="1" si="15"/>
        <v>155236300</v>
      </c>
      <c r="H105" s="1">
        <f t="shared" ca="1" si="17"/>
        <v>90584194.519120991</v>
      </c>
    </row>
    <row r="106" spans="1:8" x14ac:dyDescent="0.2">
      <c r="A106" s="1">
        <v>100</v>
      </c>
      <c r="B106" s="1">
        <f t="shared" ca="1" si="11"/>
        <v>0.86286520334572092</v>
      </c>
      <c r="C106" s="1">
        <f t="shared" ca="1" si="12"/>
        <v>1.5003715654173615</v>
      </c>
      <c r="D106" s="1">
        <f t="shared" ca="1" si="13"/>
        <v>-2</v>
      </c>
      <c r="E106" s="1">
        <f t="shared" si="14"/>
        <v>0</v>
      </c>
      <c r="F106" s="1">
        <f t="shared" ca="1" si="16"/>
        <v>335261</v>
      </c>
      <c r="G106" s="1">
        <f t="shared" ca="1" si="15"/>
        <v>33526100</v>
      </c>
      <c r="H106" s="1">
        <f t="shared" ca="1" si="17"/>
        <v>140885801.65845999</v>
      </c>
    </row>
    <row r="107" spans="1:8" x14ac:dyDescent="0.2">
      <c r="A107" s="1">
        <v>101</v>
      </c>
      <c r="B107" s="1">
        <f t="shared" ca="1" si="11"/>
        <v>0.30827767972825459</v>
      </c>
      <c r="C107" s="1">
        <f t="shared" ca="1" si="12"/>
        <v>-1</v>
      </c>
      <c r="D107" s="1">
        <f t="shared" ca="1" si="13"/>
        <v>-1</v>
      </c>
      <c r="E107" s="1">
        <f t="shared" si="14"/>
        <v>0</v>
      </c>
      <c r="F107" s="1">
        <f t="shared" ca="1" si="16"/>
        <v>-1217102</v>
      </c>
      <c r="G107" s="1">
        <f t="shared" ca="1" si="15"/>
        <v>-121710200</v>
      </c>
      <c r="H107" s="1">
        <f t="shared" ca="1" si="17"/>
        <v>262596001.65845999</v>
      </c>
    </row>
    <row r="108" spans="1:8" x14ac:dyDescent="0.2">
      <c r="A108" s="1">
        <v>102</v>
      </c>
      <c r="B108" s="1">
        <f t="shared" ca="1" si="11"/>
        <v>0.33017383098756026</v>
      </c>
      <c r="C108" s="1">
        <f t="shared" ca="1" si="12"/>
        <v>-1</v>
      </c>
      <c r="D108" s="1">
        <f t="shared" ca="1" si="13"/>
        <v>0</v>
      </c>
      <c r="E108" s="1">
        <f t="shared" si="14"/>
        <v>0</v>
      </c>
      <c r="F108" s="1">
        <f t="shared" ca="1" si="16"/>
        <v>-881841</v>
      </c>
      <c r="G108" s="1">
        <f t="shared" ca="1" si="15"/>
        <v>-88184100</v>
      </c>
      <c r="H108" s="1">
        <f t="shared" ca="1" si="17"/>
        <v>350780101.65846002</v>
      </c>
    </row>
    <row r="109" spans="1:8" x14ac:dyDescent="0.2">
      <c r="A109" s="1">
        <v>103</v>
      </c>
      <c r="B109" s="1">
        <f t="shared" ca="1" si="11"/>
        <v>0.95322974496356505</v>
      </c>
      <c r="C109" s="1">
        <f t="shared" ca="1" si="12"/>
        <v>1.5003715654173615</v>
      </c>
      <c r="D109" s="1">
        <f t="shared" ca="1" si="13"/>
        <v>-1</v>
      </c>
      <c r="E109" s="1">
        <f t="shared" si="14"/>
        <v>0</v>
      </c>
      <c r="F109" s="1">
        <f t="shared" ca="1" si="16"/>
        <v>-2098943</v>
      </c>
      <c r="G109" s="1">
        <f t="shared" ca="1" si="15"/>
        <v>-209894300</v>
      </c>
      <c r="H109" s="1">
        <f t="shared" ca="1" si="17"/>
        <v>35860662.195278704</v>
      </c>
    </row>
    <row r="110" spans="1:8" x14ac:dyDescent="0.2">
      <c r="A110" s="1">
        <v>104</v>
      </c>
      <c r="B110" s="1">
        <f t="shared" ca="1" si="11"/>
        <v>0.42981314668922166</v>
      </c>
      <c r="C110" s="1">
        <f t="shared" ca="1" si="12"/>
        <v>-1</v>
      </c>
      <c r="D110" s="1">
        <f t="shared" ca="1" si="13"/>
        <v>0</v>
      </c>
      <c r="E110" s="1">
        <f t="shared" si="14"/>
        <v>0</v>
      </c>
      <c r="F110" s="1">
        <f t="shared" ca="1" si="16"/>
        <v>-1217102</v>
      </c>
      <c r="G110" s="1">
        <f t="shared" ca="1" si="15"/>
        <v>-121710200</v>
      </c>
      <c r="H110" s="1">
        <f t="shared" ca="1" si="17"/>
        <v>157570862.1952787</v>
      </c>
    </row>
    <row r="111" spans="1:8" x14ac:dyDescent="0.2">
      <c r="A111" s="1">
        <v>105</v>
      </c>
      <c r="B111" s="1">
        <f t="shared" ca="1" si="11"/>
        <v>0.54151489672255837</v>
      </c>
      <c r="C111" s="1">
        <f t="shared" ca="1" si="12"/>
        <v>-1</v>
      </c>
      <c r="D111" s="1">
        <f t="shared" ca="1" si="13"/>
        <v>1</v>
      </c>
      <c r="E111" s="1">
        <f t="shared" si="14"/>
        <v>0</v>
      </c>
      <c r="F111" s="1">
        <f t="shared" ca="1" si="16"/>
        <v>-3316045</v>
      </c>
      <c r="G111" s="1">
        <f t="shared" ca="1" si="15"/>
        <v>-331604500</v>
      </c>
      <c r="H111" s="1">
        <f t="shared" ref="H111:H153" ca="1" si="18">H110+G111*C111</f>
        <v>489175362.1952787</v>
      </c>
    </row>
    <row r="112" spans="1:8" x14ac:dyDescent="0.2">
      <c r="A112" s="1">
        <v>106</v>
      </c>
      <c r="B112" s="1">
        <f t="shared" ca="1" si="11"/>
        <v>0.98664202088819097</v>
      </c>
      <c r="C112" s="1">
        <f t="shared" ca="1" si="12"/>
        <v>1.5003715654173615</v>
      </c>
      <c r="D112" s="1">
        <f t="shared" ca="1" si="13"/>
        <v>0</v>
      </c>
      <c r="E112" s="1">
        <f t="shared" si="14"/>
        <v>0</v>
      </c>
      <c r="F112" s="1">
        <f t="shared" ca="1" si="16"/>
        <v>-4533147</v>
      </c>
      <c r="G112" s="1">
        <f t="shared" ca="1" si="15"/>
        <v>-453314700</v>
      </c>
      <c r="H112" s="1">
        <f t="shared" ca="1" si="18"/>
        <v>-190965123.8704229</v>
      </c>
    </row>
    <row r="113" spans="1:8" x14ac:dyDescent="0.2">
      <c r="A113" s="1">
        <v>107</v>
      </c>
      <c r="B113" s="1">
        <f t="shared" ca="1" si="11"/>
        <v>0.51139990231670995</v>
      </c>
      <c r="C113" s="1">
        <f t="shared" ca="1" si="12"/>
        <v>-1</v>
      </c>
      <c r="D113" s="1">
        <f t="shared" ca="1" si="13"/>
        <v>1</v>
      </c>
      <c r="E113" s="1">
        <f t="shared" si="14"/>
        <v>0</v>
      </c>
      <c r="F113" s="1">
        <f t="shared" ca="1" si="16"/>
        <v>-1217102</v>
      </c>
      <c r="G113" s="1">
        <f t="shared" ca="1" si="15"/>
        <v>-121710200</v>
      </c>
      <c r="H113" s="1">
        <f t="shared" ca="1" si="18"/>
        <v>-69254923.8704229</v>
      </c>
    </row>
    <row r="114" spans="1:8" x14ac:dyDescent="0.2">
      <c r="A114" s="1">
        <v>108</v>
      </c>
      <c r="B114" s="1">
        <f t="shared" ca="1" si="11"/>
        <v>0.67179980650835025</v>
      </c>
      <c r="C114" s="1">
        <f t="shared" ca="1" si="12"/>
        <v>1.5003715654173615</v>
      </c>
      <c r="D114" s="1">
        <f t="shared" ca="1" si="13"/>
        <v>0</v>
      </c>
      <c r="E114" s="1">
        <f t="shared" si="14"/>
        <v>0</v>
      </c>
      <c r="F114" s="1">
        <f t="shared" ca="1" si="16"/>
        <v>-5750249</v>
      </c>
      <c r="G114" s="1">
        <f t="shared" ca="1" si="15"/>
        <v>-575024900</v>
      </c>
      <c r="H114" s="1">
        <f t="shared" ca="1" si="18"/>
        <v>-932005933.23738456</v>
      </c>
    </row>
    <row r="115" spans="1:8" x14ac:dyDescent="0.2">
      <c r="A115" s="1">
        <v>109</v>
      </c>
      <c r="B115" s="1">
        <f t="shared" ca="1" si="11"/>
        <v>0.29005434262767782</v>
      </c>
      <c r="C115" s="1">
        <f t="shared" ca="1" si="12"/>
        <v>-1</v>
      </c>
      <c r="D115" s="1">
        <f t="shared" ca="1" si="13"/>
        <v>1</v>
      </c>
      <c r="E115" s="1">
        <f t="shared" si="14"/>
        <v>0</v>
      </c>
      <c r="F115" s="1">
        <f t="shared" ca="1" si="16"/>
        <v>-4533147</v>
      </c>
      <c r="G115" s="1">
        <f t="shared" ca="1" si="15"/>
        <v>-453314700</v>
      </c>
      <c r="H115" s="1">
        <f t="shared" ca="1" si="18"/>
        <v>-478691233.23738456</v>
      </c>
    </row>
    <row r="116" spans="1:8" x14ac:dyDescent="0.2">
      <c r="A116" s="1">
        <v>110</v>
      </c>
      <c r="B116" s="1">
        <f t="shared" ca="1" si="11"/>
        <v>0.93037508717944239</v>
      </c>
      <c r="C116" s="1">
        <f t="shared" ca="1" si="12"/>
        <v>1.5003715654173615</v>
      </c>
      <c r="D116" s="1">
        <f t="shared" ca="1" si="13"/>
        <v>0</v>
      </c>
      <c r="E116" s="1">
        <f t="shared" si="14"/>
        <v>0</v>
      </c>
      <c r="F116" s="1">
        <f t="shared" ca="1" si="16"/>
        <v>-10283396</v>
      </c>
      <c r="G116" s="1">
        <f t="shared" ca="1" si="15"/>
        <v>-1028339600</v>
      </c>
      <c r="H116" s="1">
        <f t="shared" ca="1" si="18"/>
        <v>-2021582728.670048</v>
      </c>
    </row>
    <row r="117" spans="1:8" x14ac:dyDescent="0.2">
      <c r="A117" s="1">
        <v>111</v>
      </c>
      <c r="B117" s="1">
        <f t="shared" ca="1" si="11"/>
        <v>0.24931527658215091</v>
      </c>
      <c r="C117" s="1">
        <f t="shared" ca="1" si="12"/>
        <v>-1</v>
      </c>
      <c r="D117" s="1">
        <f t="shared" ca="1" si="13"/>
        <v>1</v>
      </c>
      <c r="E117" s="1">
        <f t="shared" si="14"/>
        <v>0</v>
      </c>
      <c r="F117" s="1">
        <f t="shared" ca="1" si="16"/>
        <v>-5750249</v>
      </c>
      <c r="G117" s="1">
        <f t="shared" ca="1" si="15"/>
        <v>-575024900</v>
      </c>
      <c r="H117" s="1">
        <f t="shared" ca="1" si="18"/>
        <v>-1446557828.670048</v>
      </c>
    </row>
    <row r="118" spans="1:8" x14ac:dyDescent="0.2">
      <c r="A118" s="1">
        <v>112</v>
      </c>
      <c r="B118" s="1">
        <f t="shared" ca="1" si="11"/>
        <v>0.3115234319426734</v>
      </c>
      <c r="C118" s="1">
        <f t="shared" ca="1" si="12"/>
        <v>-1</v>
      </c>
      <c r="D118" s="1">
        <f t="shared" ca="1" si="13"/>
        <v>2</v>
      </c>
      <c r="E118" s="1">
        <f t="shared" si="14"/>
        <v>0</v>
      </c>
      <c r="F118" s="1">
        <f t="shared" ca="1" si="16"/>
        <v>-16033645</v>
      </c>
      <c r="G118" s="1">
        <f t="shared" ca="1" si="15"/>
        <v>-1603364500</v>
      </c>
      <c r="H118" s="1">
        <f t="shared" ca="1" si="18"/>
        <v>156806671.329952</v>
      </c>
    </row>
    <row r="119" spans="1:8" x14ac:dyDescent="0.2">
      <c r="A119" s="1">
        <v>113</v>
      </c>
      <c r="B119" s="1">
        <f t="shared" ca="1" si="11"/>
        <v>0.60438483694521938</v>
      </c>
      <c r="C119" s="1">
        <f t="shared" ca="1" si="12"/>
        <v>1.5003715654173615</v>
      </c>
      <c r="D119" s="1">
        <f t="shared" ca="1" si="13"/>
        <v>1</v>
      </c>
      <c r="E119" s="1">
        <f t="shared" si="14"/>
        <v>0</v>
      </c>
      <c r="F119" s="1">
        <f t="shared" ca="1" si="16"/>
        <v>-21783894</v>
      </c>
      <c r="G119" s="1">
        <f t="shared" ca="1" si="15"/>
        <v>-2178389400</v>
      </c>
      <c r="H119" s="1">
        <f t="shared" ca="1" si="18"/>
        <v>-3111586842.8366346</v>
      </c>
    </row>
    <row r="120" spans="1:8" x14ac:dyDescent="0.2">
      <c r="A120" s="1">
        <v>114</v>
      </c>
      <c r="B120" s="1">
        <f t="shared" ca="1" si="11"/>
        <v>0.30929795656447101</v>
      </c>
      <c r="C120" s="1">
        <f t="shared" ca="1" si="12"/>
        <v>-1</v>
      </c>
      <c r="D120" s="1">
        <f t="shared" ca="1" si="13"/>
        <v>2</v>
      </c>
      <c r="E120" s="1">
        <f t="shared" si="14"/>
        <v>0</v>
      </c>
      <c r="F120" s="1">
        <f t="shared" ca="1" si="16"/>
        <v>-5750249</v>
      </c>
      <c r="G120" s="1">
        <f t="shared" ca="1" si="15"/>
        <v>-575024900</v>
      </c>
      <c r="H120" s="1">
        <f t="shared" ca="1" si="18"/>
        <v>-2536561942.8366346</v>
      </c>
    </row>
    <row r="121" spans="1:8" x14ac:dyDescent="0.2">
      <c r="A121" s="1">
        <v>115</v>
      </c>
      <c r="B121" s="1">
        <f t="shared" ca="1" si="11"/>
        <v>0.15953773739885335</v>
      </c>
      <c r="C121" s="1">
        <f t="shared" ca="1" si="12"/>
        <v>-1</v>
      </c>
      <c r="D121" s="1">
        <f t="shared" ca="1" si="13"/>
        <v>3</v>
      </c>
      <c r="E121" s="1">
        <f t="shared" si="14"/>
        <v>0</v>
      </c>
      <c r="F121" s="1">
        <f t="shared" ca="1" si="16"/>
        <v>-27534143</v>
      </c>
      <c r="G121" s="1">
        <f t="shared" ca="1" si="15"/>
        <v>-2753414300</v>
      </c>
      <c r="H121" s="1">
        <f t="shared" ca="1" si="18"/>
        <v>216852357.16336536</v>
      </c>
    </row>
    <row r="122" spans="1:8" x14ac:dyDescent="0.2">
      <c r="A122" s="1">
        <v>116</v>
      </c>
      <c r="B122" s="1">
        <f t="shared" ca="1" si="11"/>
        <v>0.43559122187697086</v>
      </c>
      <c r="C122" s="1">
        <f t="shared" ca="1" si="12"/>
        <v>-1</v>
      </c>
      <c r="D122" s="1">
        <f t="shared" ca="1" si="13"/>
        <v>1</v>
      </c>
      <c r="E122" s="1">
        <f t="shared" si="14"/>
        <v>0</v>
      </c>
      <c r="F122" s="1">
        <f t="shared" ca="1" si="16"/>
        <v>-33284392</v>
      </c>
      <c r="G122" s="1">
        <f t="shared" ca="1" si="15"/>
        <v>-3328439200</v>
      </c>
      <c r="H122" s="1">
        <f t="shared" ca="1" si="18"/>
        <v>3545291557.1633654</v>
      </c>
    </row>
    <row r="123" spans="1:8" x14ac:dyDescent="0.2">
      <c r="A123" s="1">
        <v>117</v>
      </c>
      <c r="B123" s="1">
        <f t="shared" ca="1" si="11"/>
        <v>0.66707723747135084</v>
      </c>
      <c r="C123" s="1">
        <f t="shared" ca="1" si="12"/>
        <v>1.5003715654173615</v>
      </c>
      <c r="D123" s="1">
        <f t="shared" ca="1" si="13"/>
        <v>0</v>
      </c>
      <c r="E123" s="1">
        <f t="shared" si="14"/>
        <v>0</v>
      </c>
      <c r="F123" s="1">
        <f t="shared" ca="1" si="16"/>
        <v>-60818535</v>
      </c>
      <c r="G123" s="1">
        <f t="shared" ca="1" si="15"/>
        <v>-6081853500</v>
      </c>
      <c r="H123" s="1">
        <f t="shared" ca="1" si="18"/>
        <v>-5579748499.2706938</v>
      </c>
    </row>
    <row r="124" spans="1:8" x14ac:dyDescent="0.2">
      <c r="A124" s="1">
        <v>118</v>
      </c>
      <c r="B124" s="1">
        <f t="shared" ca="1" si="11"/>
        <v>0.8218503959786394</v>
      </c>
      <c r="C124" s="1">
        <f t="shared" ca="1" si="12"/>
        <v>1.5003715654173615</v>
      </c>
      <c r="D124" s="1">
        <f t="shared" ca="1" si="13"/>
        <v>-1</v>
      </c>
      <c r="E124" s="1">
        <f t="shared" si="14"/>
        <v>0</v>
      </c>
      <c r="F124" s="1">
        <f t="shared" ca="1" si="16"/>
        <v>-27534143</v>
      </c>
      <c r="G124" s="1">
        <f t="shared" ca="1" si="15"/>
        <v>-2753414300</v>
      </c>
      <c r="H124" s="1">
        <f t="shared" ca="1" si="18"/>
        <v>-9710893022.8042431</v>
      </c>
    </row>
    <row r="125" spans="1:8" x14ac:dyDescent="0.2">
      <c r="A125" s="1">
        <v>119</v>
      </c>
      <c r="B125" s="1">
        <f t="shared" ca="1" si="11"/>
        <v>0.19353809259433552</v>
      </c>
      <c r="C125" s="1">
        <f t="shared" ca="1" si="12"/>
        <v>-1</v>
      </c>
      <c r="D125" s="1">
        <f t="shared" ca="1" si="13"/>
        <v>0</v>
      </c>
      <c r="E125" s="1">
        <f t="shared" si="14"/>
        <v>0</v>
      </c>
      <c r="F125" s="1">
        <f t="shared" ca="1" si="16"/>
        <v>33284392</v>
      </c>
      <c r="G125" s="1">
        <f t="shared" ca="1" si="15"/>
        <v>3328439200</v>
      </c>
      <c r="H125" s="1">
        <f t="shared" ca="1" si="18"/>
        <v>-13039332222.804243</v>
      </c>
    </row>
    <row r="126" spans="1:8" x14ac:dyDescent="0.2">
      <c r="A126" s="1">
        <v>120</v>
      </c>
      <c r="B126" s="1">
        <f t="shared" ca="1" si="11"/>
        <v>0.41469044928984444</v>
      </c>
      <c r="C126" s="1">
        <f t="shared" ca="1" si="12"/>
        <v>-1</v>
      </c>
      <c r="D126" s="1">
        <f t="shared" ca="1" si="13"/>
        <v>1</v>
      </c>
      <c r="E126" s="1">
        <f t="shared" si="14"/>
        <v>0</v>
      </c>
      <c r="F126" s="1">
        <f t="shared" ca="1" si="16"/>
        <v>5750249</v>
      </c>
      <c r="G126" s="1">
        <f t="shared" ca="1" si="15"/>
        <v>575024900</v>
      </c>
      <c r="H126" s="1">
        <f t="shared" ca="1" si="18"/>
        <v>-13614357122.804243</v>
      </c>
    </row>
    <row r="127" spans="1:8" x14ac:dyDescent="0.2">
      <c r="A127" s="1">
        <v>121</v>
      </c>
      <c r="B127" s="1">
        <f t="shared" ca="1" si="11"/>
        <v>0.88475387889533419</v>
      </c>
      <c r="C127" s="1">
        <f t="shared" ca="1" si="12"/>
        <v>1.5003715654173615</v>
      </c>
      <c r="D127" s="1">
        <f t="shared" ca="1" si="13"/>
        <v>0</v>
      </c>
      <c r="E127" s="1">
        <f t="shared" si="14"/>
        <v>0</v>
      </c>
      <c r="F127" s="1">
        <f t="shared" ca="1" si="16"/>
        <v>39034641</v>
      </c>
      <c r="G127" s="1">
        <f t="shared" ca="1" si="15"/>
        <v>3903464100</v>
      </c>
      <c r="H127" s="1">
        <f t="shared" ca="1" si="18"/>
        <v>-7757710580.5367708</v>
      </c>
    </row>
    <row r="128" spans="1:8" x14ac:dyDescent="0.2">
      <c r="A128" s="1">
        <v>122</v>
      </c>
      <c r="B128" s="1">
        <f t="shared" ca="1" si="11"/>
        <v>0.18128421047191701</v>
      </c>
      <c r="C128" s="1">
        <f t="shared" ca="1" si="12"/>
        <v>-1</v>
      </c>
      <c r="D128" s="1">
        <f t="shared" ca="1" si="13"/>
        <v>1</v>
      </c>
      <c r="E128" s="1">
        <f t="shared" si="14"/>
        <v>0</v>
      </c>
      <c r="F128" s="1">
        <f t="shared" ca="1" si="16"/>
        <v>33284392</v>
      </c>
      <c r="G128" s="1">
        <f t="shared" ca="1" si="15"/>
        <v>3328439200</v>
      </c>
      <c r="H128" s="1">
        <f t="shared" ca="1" si="18"/>
        <v>-11086149780.53677</v>
      </c>
    </row>
    <row r="129" spans="1:8" x14ac:dyDescent="0.2">
      <c r="A129" s="1">
        <v>123</v>
      </c>
      <c r="B129" s="1">
        <f t="shared" ca="1" si="11"/>
        <v>0.76842107257422787</v>
      </c>
      <c r="C129" s="1">
        <f t="shared" ca="1" si="12"/>
        <v>1.5003715654173615</v>
      </c>
      <c r="D129" s="1">
        <f t="shared" ca="1" si="13"/>
        <v>0</v>
      </c>
      <c r="E129" s="1">
        <f t="shared" si="14"/>
        <v>0</v>
      </c>
      <c r="F129" s="1">
        <f t="shared" ca="1" si="16"/>
        <v>72319033</v>
      </c>
      <c r="G129" s="1">
        <f t="shared" ca="1" si="15"/>
        <v>7231903300</v>
      </c>
      <c r="H129" s="1">
        <f t="shared" ca="1" si="18"/>
        <v>-235607705.36878777</v>
      </c>
    </row>
    <row r="130" spans="1:8" x14ac:dyDescent="0.2">
      <c r="A130" s="1">
        <v>124</v>
      </c>
      <c r="B130" s="1">
        <f t="shared" ca="1" si="11"/>
        <v>0.35509664243839933</v>
      </c>
      <c r="C130" s="1">
        <f t="shared" ca="1" si="12"/>
        <v>-1</v>
      </c>
      <c r="D130" s="1">
        <f t="shared" ca="1" si="13"/>
        <v>1</v>
      </c>
      <c r="E130" s="1">
        <f t="shared" si="14"/>
        <v>0</v>
      </c>
      <c r="F130" s="1">
        <f t="shared" ca="1" si="16"/>
        <v>39034641</v>
      </c>
      <c r="G130" s="1">
        <f t="shared" ca="1" si="15"/>
        <v>3903464100</v>
      </c>
      <c r="H130" s="1">
        <f t="shared" ca="1" si="18"/>
        <v>-4139071805.3687878</v>
      </c>
    </row>
    <row r="131" spans="1:8" x14ac:dyDescent="0.2">
      <c r="A131" s="1">
        <v>125</v>
      </c>
      <c r="B131" s="1">
        <f t="shared" ca="1" si="11"/>
        <v>2.751016271211415E-2</v>
      </c>
      <c r="C131" s="1">
        <f t="shared" ca="1" si="12"/>
        <v>-1</v>
      </c>
      <c r="D131" s="1">
        <f t="shared" ca="1" si="13"/>
        <v>2</v>
      </c>
      <c r="E131" s="1">
        <f t="shared" si="14"/>
        <v>0</v>
      </c>
      <c r="F131" s="1">
        <f t="shared" ca="1" si="16"/>
        <v>111353674</v>
      </c>
      <c r="G131" s="1">
        <f t="shared" ca="1" si="15"/>
        <v>11135367400</v>
      </c>
      <c r="H131" s="1">
        <f t="shared" ca="1" si="18"/>
        <v>-15274439205.368788</v>
      </c>
    </row>
    <row r="132" spans="1:8" x14ac:dyDescent="0.2">
      <c r="A132" s="1">
        <v>126</v>
      </c>
      <c r="B132" s="1">
        <f t="shared" ca="1" si="11"/>
        <v>2.5898206554986314E-2</v>
      </c>
      <c r="C132" s="1">
        <f t="shared" ca="1" si="12"/>
        <v>-1</v>
      </c>
      <c r="D132" s="1">
        <f t="shared" ca="1" si="13"/>
        <v>3</v>
      </c>
      <c r="E132" s="1">
        <f t="shared" si="14"/>
        <v>0</v>
      </c>
      <c r="F132" s="1">
        <f t="shared" ca="1" si="16"/>
        <v>150388315</v>
      </c>
      <c r="G132" s="1">
        <f t="shared" ca="1" si="15"/>
        <v>15038831500</v>
      </c>
      <c r="H132" s="1">
        <f t="shared" ca="1" si="18"/>
        <v>-30313270705.36879</v>
      </c>
    </row>
    <row r="133" spans="1:8" x14ac:dyDescent="0.2">
      <c r="A133" s="1">
        <v>127</v>
      </c>
      <c r="B133" s="1">
        <f t="shared" ca="1" si="11"/>
        <v>0.49175511910580783</v>
      </c>
      <c r="C133" s="1">
        <f t="shared" ca="1" si="12"/>
        <v>-1</v>
      </c>
      <c r="D133" s="1">
        <f t="shared" ca="1" si="13"/>
        <v>1</v>
      </c>
      <c r="E133" s="1">
        <f t="shared" si="14"/>
        <v>0</v>
      </c>
      <c r="F133" s="1">
        <f t="shared" ca="1" si="16"/>
        <v>261741989</v>
      </c>
      <c r="G133" s="1">
        <f t="shared" ca="1" si="15"/>
        <v>26174198900</v>
      </c>
      <c r="H133" s="1">
        <f t="shared" ca="1" si="18"/>
        <v>-56487469605.36879</v>
      </c>
    </row>
    <row r="134" spans="1:8" x14ac:dyDescent="0.2">
      <c r="A134" s="1">
        <v>128</v>
      </c>
      <c r="B134" s="1">
        <f t="shared" ca="1" si="11"/>
        <v>0.70439447084848084</v>
      </c>
      <c r="C134" s="1">
        <f t="shared" ca="1" si="12"/>
        <v>1.5003715654173615</v>
      </c>
      <c r="D134" s="1">
        <f t="shared" ca="1" si="13"/>
        <v>0</v>
      </c>
      <c r="E134" s="1">
        <f t="shared" si="14"/>
        <v>0</v>
      </c>
      <c r="F134" s="1">
        <f t="shared" ca="1" si="16"/>
        <v>412130304</v>
      </c>
      <c r="G134" s="1">
        <f t="shared" ca="1" si="15"/>
        <v>41213030400</v>
      </c>
      <c r="H134" s="1">
        <f t="shared" ca="1" si="18"/>
        <v>5347389331.4725189</v>
      </c>
    </row>
    <row r="135" spans="1:8" x14ac:dyDescent="0.2">
      <c r="A135" s="1">
        <v>129</v>
      </c>
      <c r="B135" s="1">
        <f t="shared" ca="1" si="11"/>
        <v>0.24935409724879976</v>
      </c>
      <c r="C135" s="1">
        <f t="shared" ca="1" si="12"/>
        <v>-1</v>
      </c>
      <c r="D135" s="1">
        <f t="shared" ca="1" si="13"/>
        <v>1</v>
      </c>
      <c r="E135" s="1">
        <f t="shared" si="14"/>
        <v>0</v>
      </c>
      <c r="F135" s="1">
        <f t="shared" ca="1" si="16"/>
        <v>150388315</v>
      </c>
      <c r="G135" s="1">
        <f t="shared" ca="1" si="15"/>
        <v>15038831500</v>
      </c>
      <c r="H135" s="1">
        <f t="shared" ca="1" si="18"/>
        <v>-9691442168.5274811</v>
      </c>
    </row>
    <row r="136" spans="1:8" x14ac:dyDescent="0.2">
      <c r="A136" s="1">
        <v>130</v>
      </c>
      <c r="B136" s="1">
        <f t="shared" ref="B136:B199" ca="1" si="19">RAND()</f>
        <v>0.82451917268587771</v>
      </c>
      <c r="C136" s="1">
        <f t="shared" ref="C136:C156" ca="1" si="20">IF(B136&lt;$D$1,$F$1,$H$1)</f>
        <v>1.5003715654173615</v>
      </c>
      <c r="D136" s="1">
        <f t="shared" ref="D136:D199" ca="1" si="21">IF($D$3=$S$2,IF(C136&lt;0,IF(E136&gt;E135,0-1,D135-1),IF(C136&gt;0,IF(AND(E135=1,D135=0),D135,IF(E136&lt;E135,0+1,D135+1)),D135)),
IF($D$3=$S$4,IF(C136&lt;0,IF(D135=$F$2,0+1,D135+1),IF(C136&gt;0,D135-1,D135)),
IF($D$3=$S$5,IF(C136&lt;0,IF(D135=$F$2,0+1,D135+1),IF(C136&gt;0,D135-1,D135)),
)))</f>
        <v>0</v>
      </c>
      <c r="E136" s="1">
        <f t="shared" ref="E136:E199" si="22">IF($D$3=$S$2,IF(AND(D135=-$B$2,C136&lt;0),IF(E135=$F$2,1,E135+1),IF(AND(D135=$D$2,C136&gt;0),IF(E135=1,1,E135-1),E135)),)</f>
        <v>0</v>
      </c>
      <c r="F136" s="1">
        <f t="shared" ca="1" si="16"/>
        <v>562518619</v>
      </c>
      <c r="G136" s="1">
        <f t="shared" ref="G136:G156" ca="1" si="23">F136*$H$2</f>
        <v>56251861900</v>
      </c>
      <c r="H136" s="1">
        <f t="shared" ca="1" si="18"/>
        <v>74707251928.016754</v>
      </c>
    </row>
    <row r="137" spans="1:8" x14ac:dyDescent="0.2">
      <c r="A137" s="1">
        <v>131</v>
      </c>
      <c r="B137" s="1">
        <f t="shared" ca="1" si="19"/>
        <v>0.46499173336365052</v>
      </c>
      <c r="C137" s="1">
        <f t="shared" ca="1" si="20"/>
        <v>-1</v>
      </c>
      <c r="D137" s="1">
        <f t="shared" ca="1" si="21"/>
        <v>1</v>
      </c>
      <c r="E137" s="1">
        <f t="shared" si="22"/>
        <v>0</v>
      </c>
      <c r="F137" s="1">
        <f t="shared" ca="1" si="16"/>
        <v>412130304</v>
      </c>
      <c r="G137" s="1">
        <f t="shared" ca="1" si="23"/>
        <v>41213030400</v>
      </c>
      <c r="H137" s="1">
        <f t="shared" ca="1" si="18"/>
        <v>33494221528.016754</v>
      </c>
    </row>
    <row r="138" spans="1:8" x14ac:dyDescent="0.2">
      <c r="A138" s="1">
        <v>132</v>
      </c>
      <c r="B138" s="1">
        <f t="shared" ca="1" si="19"/>
        <v>0.2870030638451595</v>
      </c>
      <c r="C138" s="1">
        <f t="shared" ca="1" si="20"/>
        <v>-1</v>
      </c>
      <c r="D138" s="1">
        <f t="shared" ca="1" si="21"/>
        <v>2</v>
      </c>
      <c r="E138" s="1">
        <f t="shared" si="22"/>
        <v>0</v>
      </c>
      <c r="F138" s="1">
        <f t="shared" ca="1" si="16"/>
        <v>974648923</v>
      </c>
      <c r="G138" s="1">
        <f t="shared" ca="1" si="23"/>
        <v>97464892300</v>
      </c>
      <c r="H138" s="1">
        <f t="shared" ca="1" si="18"/>
        <v>-63970670771.983246</v>
      </c>
    </row>
    <row r="139" spans="1:8" x14ac:dyDescent="0.2">
      <c r="A139" s="1">
        <v>133</v>
      </c>
      <c r="B139" s="1">
        <f t="shared" ca="1" si="19"/>
        <v>0.78083804441657756</v>
      </c>
      <c r="C139" s="1">
        <f t="shared" ca="1" si="20"/>
        <v>1.5003715654173615</v>
      </c>
      <c r="D139" s="1">
        <f t="shared" ca="1" si="21"/>
        <v>1</v>
      </c>
      <c r="E139" s="1">
        <f t="shared" si="22"/>
        <v>0</v>
      </c>
      <c r="F139" s="1">
        <f t="shared" ca="1" si="16"/>
        <v>1386779227</v>
      </c>
      <c r="G139" s="1">
        <f t="shared" ca="1" si="23"/>
        <v>138677922700</v>
      </c>
      <c r="H139" s="1">
        <f t="shared" ca="1" si="18"/>
        <v>144097741198.24359</v>
      </c>
    </row>
    <row r="140" spans="1:8" x14ac:dyDescent="0.2">
      <c r="A140" s="1">
        <v>134</v>
      </c>
      <c r="B140" s="1">
        <f t="shared" ca="1" si="19"/>
        <v>0.95673992942674313</v>
      </c>
      <c r="C140" s="1">
        <f t="shared" ca="1" si="20"/>
        <v>1.5003715654173615</v>
      </c>
      <c r="D140" s="1">
        <f t="shared" ca="1" si="21"/>
        <v>0</v>
      </c>
      <c r="E140" s="1">
        <f t="shared" si="22"/>
        <v>0</v>
      </c>
      <c r="F140" s="1">
        <f t="shared" ref="F140:F203" ca="1" si="24">IF($D$3=$S$2,IF(IF(E140&gt;E139,ROUNDUP(F139*$F$3,0),IF(E140&lt;E139,IF(AND(E139=$F$2,E140=1),1,ROUNDDOWN(F139/$F$3,0)),F139))=0,1,IF(E140&gt;E139,ROUNDUP(F139*$F$3,0),IF(E140&lt;E139,IF(AND(E139=$F$2,E140=1),1,ROUNDDOWN(F139/$F$3,0)),F139))),
IF($D$3=$S$4,IF(C139&lt;0,IF(F139=$F$2,$H$3,F139+$F$3),IF(AND(C139&gt;0,F139&gt;1),F139-$F$3,F139)),
IF($D$3=$S$5,IF(C139&lt;0,F139+F138,IF(C139&gt;0,F139-F138,F139)),
F139)))</f>
        <v>412130304</v>
      </c>
      <c r="G140" s="1">
        <f t="shared" ca="1" si="23"/>
        <v>41213030400</v>
      </c>
      <c r="H140" s="1">
        <f t="shared" ca="1" si="18"/>
        <v>205932600135.0849</v>
      </c>
    </row>
    <row r="141" spans="1:8" x14ac:dyDescent="0.2">
      <c r="A141" s="1">
        <v>135</v>
      </c>
      <c r="B141" s="1">
        <f t="shared" ca="1" si="19"/>
        <v>0.77012627545426682</v>
      </c>
      <c r="C141" s="1">
        <f t="shared" ca="1" si="20"/>
        <v>1.5003715654173615</v>
      </c>
      <c r="D141" s="1">
        <f t="shared" ca="1" si="21"/>
        <v>-1</v>
      </c>
      <c r="E141" s="1">
        <f t="shared" si="22"/>
        <v>0</v>
      </c>
      <c r="F141" s="1">
        <f t="shared" ca="1" si="24"/>
        <v>-974648923</v>
      </c>
      <c r="G141" s="1">
        <f t="shared" ca="1" si="23"/>
        <v>-97464892300</v>
      </c>
      <c r="H141" s="1">
        <f t="shared" ca="1" si="18"/>
        <v>59699047101.699371</v>
      </c>
    </row>
    <row r="142" spans="1:8" x14ac:dyDescent="0.2">
      <c r="A142" s="1">
        <v>136</v>
      </c>
      <c r="B142" s="1">
        <f t="shared" ca="1" si="19"/>
        <v>0.68108425828267782</v>
      </c>
      <c r="C142" s="1">
        <f t="shared" ca="1" si="20"/>
        <v>1.5003715654173615</v>
      </c>
      <c r="D142" s="1">
        <f t="shared" ca="1" si="21"/>
        <v>-2</v>
      </c>
      <c r="E142" s="1">
        <f t="shared" si="22"/>
        <v>0</v>
      </c>
      <c r="F142" s="1">
        <f t="shared" ca="1" si="24"/>
        <v>-1386779227</v>
      </c>
      <c r="G142" s="1">
        <f t="shared" ca="1" si="23"/>
        <v>-138677922700</v>
      </c>
      <c r="H142" s="1">
        <f t="shared" ca="1" si="18"/>
        <v>-148369364868.52747</v>
      </c>
    </row>
    <row r="143" spans="1:8" x14ac:dyDescent="0.2">
      <c r="A143" s="1">
        <v>137</v>
      </c>
      <c r="B143" s="1">
        <f t="shared" ca="1" si="19"/>
        <v>0.44320272242066749</v>
      </c>
      <c r="C143" s="1">
        <f t="shared" ca="1" si="20"/>
        <v>-1</v>
      </c>
      <c r="D143" s="1">
        <f t="shared" ca="1" si="21"/>
        <v>-1</v>
      </c>
      <c r="E143" s="1">
        <f t="shared" si="22"/>
        <v>0</v>
      </c>
      <c r="F143" s="1">
        <f t="shared" ca="1" si="24"/>
        <v>-412130304</v>
      </c>
      <c r="G143" s="1">
        <f t="shared" ca="1" si="23"/>
        <v>-41213030400</v>
      </c>
      <c r="H143" s="1">
        <f t="shared" ca="1" si="18"/>
        <v>-107156334468.52747</v>
      </c>
    </row>
    <row r="144" spans="1:8" x14ac:dyDescent="0.2">
      <c r="A144" s="1">
        <v>138</v>
      </c>
      <c r="B144" s="1">
        <f t="shared" ca="1" si="19"/>
        <v>0.98269159521171845</v>
      </c>
      <c r="C144" s="1">
        <f t="shared" ca="1" si="20"/>
        <v>1.5003715654173615</v>
      </c>
      <c r="D144" s="1">
        <f t="shared" ca="1" si="21"/>
        <v>-2</v>
      </c>
      <c r="E144" s="1">
        <f t="shared" si="22"/>
        <v>0</v>
      </c>
      <c r="F144" s="1">
        <f t="shared" ca="1" si="24"/>
        <v>-1798909531</v>
      </c>
      <c r="G144" s="1">
        <f t="shared" ca="1" si="23"/>
        <v>-179890953100</v>
      </c>
      <c r="H144" s="1">
        <f t="shared" ca="1" si="18"/>
        <v>-377059605375.59558</v>
      </c>
    </row>
    <row r="145" spans="1:8" x14ac:dyDescent="0.2">
      <c r="A145" s="1">
        <v>139</v>
      </c>
      <c r="B145" s="1">
        <f t="shared" ca="1" si="19"/>
        <v>0.25914165234755704</v>
      </c>
      <c r="C145" s="1">
        <f t="shared" ca="1" si="20"/>
        <v>-1</v>
      </c>
      <c r="D145" s="1">
        <f t="shared" ca="1" si="21"/>
        <v>-1</v>
      </c>
      <c r="E145" s="1">
        <f t="shared" si="22"/>
        <v>0</v>
      </c>
      <c r="F145" s="1">
        <f t="shared" ca="1" si="24"/>
        <v>-1386779227</v>
      </c>
      <c r="G145" s="1">
        <f t="shared" ca="1" si="23"/>
        <v>-138677922700</v>
      </c>
      <c r="H145" s="1">
        <f t="shared" ca="1" si="18"/>
        <v>-238381682675.59558</v>
      </c>
    </row>
    <row r="146" spans="1:8" x14ac:dyDescent="0.2">
      <c r="A146" s="1">
        <v>140</v>
      </c>
      <c r="B146" s="1">
        <f t="shared" ca="1" si="19"/>
        <v>0.84560916279088483</v>
      </c>
      <c r="C146" s="1">
        <f t="shared" ca="1" si="20"/>
        <v>1.5003715654173615</v>
      </c>
      <c r="D146" s="1">
        <f t="shared" ca="1" si="21"/>
        <v>-2</v>
      </c>
      <c r="E146" s="1">
        <f t="shared" si="22"/>
        <v>0</v>
      </c>
      <c r="F146" s="1">
        <f t="shared" ca="1" si="24"/>
        <v>-3185688758</v>
      </c>
      <c r="G146" s="1">
        <f t="shared" ca="1" si="23"/>
        <v>-318568875800</v>
      </c>
      <c r="H146" s="1">
        <f t="shared" ca="1" si="18"/>
        <v>-716353365552.89062</v>
      </c>
    </row>
    <row r="147" spans="1:8" x14ac:dyDescent="0.2">
      <c r="A147" s="1">
        <v>141</v>
      </c>
      <c r="B147" s="1">
        <f t="shared" ca="1" si="19"/>
        <v>0.59268215114425005</v>
      </c>
      <c r="C147" s="1">
        <f t="shared" ca="1" si="20"/>
        <v>-1</v>
      </c>
      <c r="D147" s="1">
        <f t="shared" ca="1" si="21"/>
        <v>-1</v>
      </c>
      <c r="E147" s="1">
        <f t="shared" si="22"/>
        <v>0</v>
      </c>
      <c r="F147" s="1">
        <f t="shared" ca="1" si="24"/>
        <v>-1798909531</v>
      </c>
      <c r="G147" s="1">
        <f t="shared" ca="1" si="23"/>
        <v>-179890953100</v>
      </c>
      <c r="H147" s="1">
        <f t="shared" ca="1" si="18"/>
        <v>-536462412452.89062</v>
      </c>
    </row>
    <row r="148" spans="1:8" x14ac:dyDescent="0.2">
      <c r="A148" s="1">
        <v>142</v>
      </c>
      <c r="B148" s="1">
        <f t="shared" ca="1" si="19"/>
        <v>0.39239796781072755</v>
      </c>
      <c r="C148" s="1">
        <f t="shared" ca="1" si="20"/>
        <v>-1</v>
      </c>
      <c r="D148" s="1">
        <f t="shared" ca="1" si="21"/>
        <v>0</v>
      </c>
      <c r="E148" s="1">
        <f t="shared" si="22"/>
        <v>0</v>
      </c>
      <c r="F148" s="1">
        <f t="shared" ca="1" si="24"/>
        <v>-4984598289</v>
      </c>
      <c r="G148" s="1">
        <f t="shared" ca="1" si="23"/>
        <v>-498459828900</v>
      </c>
      <c r="H148" s="1">
        <f t="shared" ca="1" si="18"/>
        <v>-38002583552.890625</v>
      </c>
    </row>
    <row r="149" spans="1:8" x14ac:dyDescent="0.2">
      <c r="A149" s="1">
        <v>143</v>
      </c>
      <c r="B149" s="1">
        <f t="shared" ca="1" si="19"/>
        <v>0.84298886011074647</v>
      </c>
      <c r="C149" s="1">
        <f t="shared" ca="1" si="20"/>
        <v>1.5003715654173615</v>
      </c>
      <c r="D149" s="1">
        <f t="shared" ca="1" si="21"/>
        <v>-1</v>
      </c>
      <c r="E149" s="1">
        <f t="shared" si="22"/>
        <v>0</v>
      </c>
      <c r="F149" s="1">
        <f t="shared" ca="1" si="24"/>
        <v>-6783507820</v>
      </c>
      <c r="G149" s="1">
        <f t="shared" ca="1" si="23"/>
        <v>-678350782000</v>
      </c>
      <c r="H149" s="1">
        <f t="shared" ca="1" si="18"/>
        <v>-1055780808244.3219</v>
      </c>
    </row>
    <row r="150" spans="1:8" x14ac:dyDescent="0.2">
      <c r="A150" s="1">
        <v>144</v>
      </c>
      <c r="B150" s="1">
        <f t="shared" ca="1" si="19"/>
        <v>0.90200690030131858</v>
      </c>
      <c r="C150" s="1">
        <f t="shared" ca="1" si="20"/>
        <v>1.5003715654173615</v>
      </c>
      <c r="D150" s="1">
        <f t="shared" ca="1" si="21"/>
        <v>-2</v>
      </c>
      <c r="E150" s="1">
        <f t="shared" si="22"/>
        <v>0</v>
      </c>
      <c r="F150" s="1">
        <f t="shared" ca="1" si="24"/>
        <v>-1798909531</v>
      </c>
      <c r="G150" s="1">
        <f t="shared" ca="1" si="23"/>
        <v>-179890953100</v>
      </c>
      <c r="H150" s="1">
        <f t="shared" ca="1" si="18"/>
        <v>-1325684079151.3901</v>
      </c>
    </row>
    <row r="151" spans="1:8" x14ac:dyDescent="0.2">
      <c r="A151" s="1">
        <v>145</v>
      </c>
      <c r="B151" s="1">
        <f t="shared" ca="1" si="19"/>
        <v>0.61595801454568966</v>
      </c>
      <c r="C151" s="1">
        <f t="shared" ca="1" si="20"/>
        <v>1.5003715654173615</v>
      </c>
      <c r="D151" s="1">
        <f t="shared" ca="1" si="21"/>
        <v>-3</v>
      </c>
      <c r="E151" s="1">
        <f t="shared" si="22"/>
        <v>0</v>
      </c>
      <c r="F151" s="1">
        <f t="shared" ca="1" si="24"/>
        <v>4984598289</v>
      </c>
      <c r="G151" s="1">
        <f t="shared" ca="1" si="23"/>
        <v>498459828900</v>
      </c>
      <c r="H151" s="1">
        <f t="shared" ca="1" si="18"/>
        <v>-577809125367.02698</v>
      </c>
    </row>
    <row r="152" spans="1:8" x14ac:dyDescent="0.2">
      <c r="A152" s="1">
        <v>146</v>
      </c>
      <c r="B152" s="1">
        <f t="shared" ca="1" si="19"/>
        <v>0.76032258273188724</v>
      </c>
      <c r="C152" s="1">
        <f t="shared" ca="1" si="20"/>
        <v>1.5003715654173615</v>
      </c>
      <c r="D152" s="1">
        <f t="shared" ca="1" si="21"/>
        <v>-4</v>
      </c>
      <c r="E152" s="1">
        <f t="shared" si="22"/>
        <v>0</v>
      </c>
      <c r="F152" s="1">
        <f t="shared" ca="1" si="24"/>
        <v>6783507820</v>
      </c>
      <c r="G152" s="1">
        <f t="shared" ca="1" si="23"/>
        <v>678350782000</v>
      </c>
      <c r="H152" s="1">
        <f t="shared" ca="1" si="18"/>
        <v>439969099324.4043</v>
      </c>
    </row>
    <row r="153" spans="1:8" x14ac:dyDescent="0.2">
      <c r="A153" s="1">
        <v>147</v>
      </c>
      <c r="B153" s="1">
        <f t="shared" ca="1" si="19"/>
        <v>0.50192254802874625</v>
      </c>
      <c r="C153" s="1">
        <f t="shared" ca="1" si="20"/>
        <v>-1</v>
      </c>
      <c r="D153" s="1">
        <f t="shared" ca="1" si="21"/>
        <v>-3</v>
      </c>
      <c r="E153" s="1">
        <f t="shared" si="22"/>
        <v>0</v>
      </c>
      <c r="F153" s="1">
        <f t="shared" ca="1" si="24"/>
        <v>1798909531</v>
      </c>
      <c r="G153" s="1">
        <f t="shared" ca="1" si="23"/>
        <v>179890953100</v>
      </c>
      <c r="H153" s="1">
        <f t="shared" ca="1" si="18"/>
        <v>260078146224.4043</v>
      </c>
    </row>
    <row r="154" spans="1:8" x14ac:dyDescent="0.2">
      <c r="A154" s="1">
        <v>148</v>
      </c>
      <c r="B154" s="1">
        <f t="shared" ca="1" si="19"/>
        <v>0.14501288041974081</v>
      </c>
      <c r="C154" s="1">
        <f t="shared" ca="1" si="20"/>
        <v>-1</v>
      </c>
      <c r="D154" s="1">
        <f t="shared" ca="1" si="21"/>
        <v>-2</v>
      </c>
      <c r="E154" s="1">
        <f t="shared" si="22"/>
        <v>0</v>
      </c>
      <c r="F154" s="1">
        <f t="shared" ca="1" si="24"/>
        <v>8582417351</v>
      </c>
      <c r="G154" s="1">
        <f t="shared" ca="1" si="23"/>
        <v>858241735100</v>
      </c>
      <c r="H154" s="1">
        <f t="shared" ref="H154:H156" ca="1" si="25">H153+G154*C154</f>
        <v>-598163588875.5957</v>
      </c>
    </row>
    <row r="155" spans="1:8" x14ac:dyDescent="0.2">
      <c r="A155" s="1">
        <v>149</v>
      </c>
      <c r="B155" s="1">
        <f t="shared" ca="1" si="19"/>
        <v>0.22692672108996281</v>
      </c>
      <c r="C155" s="1">
        <f t="shared" ca="1" si="20"/>
        <v>-1</v>
      </c>
      <c r="D155" s="1">
        <f t="shared" ca="1" si="21"/>
        <v>-1</v>
      </c>
      <c r="E155" s="1">
        <f t="shared" si="22"/>
        <v>0</v>
      </c>
      <c r="F155" s="1">
        <f t="shared" ca="1" si="24"/>
        <v>10381326882</v>
      </c>
      <c r="G155" s="1">
        <f t="shared" ca="1" si="23"/>
        <v>1038132688200</v>
      </c>
      <c r="H155" s="1">
        <f t="shared" ca="1" si="25"/>
        <v>-1636296277075.5957</v>
      </c>
    </row>
    <row r="156" spans="1:8" x14ac:dyDescent="0.2">
      <c r="A156" s="1">
        <v>150</v>
      </c>
      <c r="B156" s="1">
        <f t="shared" ca="1" si="19"/>
        <v>0.12392071589830544</v>
      </c>
      <c r="C156" s="1">
        <f t="shared" ca="1" si="20"/>
        <v>-1</v>
      </c>
      <c r="D156" s="1">
        <f t="shared" ca="1" si="21"/>
        <v>0</v>
      </c>
      <c r="E156" s="1">
        <f t="shared" si="22"/>
        <v>0</v>
      </c>
      <c r="F156" s="1">
        <f t="shared" ca="1" si="24"/>
        <v>18963744233</v>
      </c>
      <c r="G156" s="1">
        <f t="shared" ca="1" si="23"/>
        <v>1896374423300</v>
      </c>
      <c r="H156" s="1">
        <f t="shared" ca="1" si="25"/>
        <v>-3532670700375.5957</v>
      </c>
    </row>
    <row r="157" spans="1:8" x14ac:dyDescent="0.2">
      <c r="A157" s="1">
        <v>151</v>
      </c>
      <c r="B157" s="1">
        <f t="shared" ca="1" si="19"/>
        <v>0.71447727580773079</v>
      </c>
      <c r="C157" s="1">
        <f t="shared" ref="C157:C220" ca="1" si="26">IF(B157&lt;$D$1,$F$1,$H$1)</f>
        <v>1.5003715654173615</v>
      </c>
      <c r="D157" s="1">
        <f t="shared" ca="1" si="21"/>
        <v>-1</v>
      </c>
      <c r="E157" s="1">
        <f t="shared" si="22"/>
        <v>0</v>
      </c>
      <c r="F157" s="1">
        <f t="shared" ca="1" si="24"/>
        <v>29345071115</v>
      </c>
      <c r="G157" s="1">
        <f t="shared" ref="G157:G220" ca="1" si="27">F157*$H$2</f>
        <v>2934507111500</v>
      </c>
      <c r="H157" s="1">
        <f t="shared" ref="H157:H220" ca="1" si="28">H156+G157*C157</f>
        <v>870180328234.03906</v>
      </c>
    </row>
    <row r="158" spans="1:8" x14ac:dyDescent="0.2">
      <c r="A158" s="1">
        <v>152</v>
      </c>
      <c r="B158" s="1">
        <f t="shared" ca="1" si="19"/>
        <v>0.97781123001177073</v>
      </c>
      <c r="C158" s="1">
        <f t="shared" ca="1" si="26"/>
        <v>1.5003715654173615</v>
      </c>
      <c r="D158" s="1">
        <f t="shared" ca="1" si="21"/>
        <v>-2</v>
      </c>
      <c r="E158" s="1">
        <f t="shared" si="22"/>
        <v>0</v>
      </c>
      <c r="F158" s="1">
        <f t="shared" ca="1" si="24"/>
        <v>10381326882</v>
      </c>
      <c r="G158" s="1">
        <f t="shared" ca="1" si="27"/>
        <v>1038132688200</v>
      </c>
      <c r="H158" s="1">
        <f t="shared" ca="1" si="28"/>
        <v>2427765094739.6064</v>
      </c>
    </row>
    <row r="159" spans="1:8" x14ac:dyDescent="0.2">
      <c r="A159" s="1">
        <v>153</v>
      </c>
      <c r="B159" s="1">
        <f t="shared" ca="1" si="19"/>
        <v>0.47610614902650028</v>
      </c>
      <c r="C159" s="1">
        <f t="shared" ca="1" si="26"/>
        <v>-1</v>
      </c>
      <c r="D159" s="1">
        <f t="shared" ca="1" si="21"/>
        <v>-1</v>
      </c>
      <c r="E159" s="1">
        <f t="shared" si="22"/>
        <v>0</v>
      </c>
      <c r="F159" s="1">
        <f t="shared" ca="1" si="24"/>
        <v>-18963744233</v>
      </c>
      <c r="G159" s="1">
        <f t="shared" ca="1" si="27"/>
        <v>-1896374423300</v>
      </c>
      <c r="H159" s="1">
        <f t="shared" ca="1" si="28"/>
        <v>4324139518039.6064</v>
      </c>
    </row>
    <row r="160" spans="1:8" x14ac:dyDescent="0.2">
      <c r="A160" s="1">
        <v>154</v>
      </c>
      <c r="B160" s="1">
        <f t="shared" ca="1" si="19"/>
        <v>0.43541816952927392</v>
      </c>
      <c r="C160" s="1">
        <f t="shared" ca="1" si="26"/>
        <v>-1</v>
      </c>
      <c r="D160" s="1">
        <f t="shared" ca="1" si="21"/>
        <v>0</v>
      </c>
      <c r="E160" s="1">
        <f t="shared" si="22"/>
        <v>0</v>
      </c>
      <c r="F160" s="1">
        <f t="shared" ca="1" si="24"/>
        <v>-8582417351</v>
      </c>
      <c r="G160" s="1">
        <f t="shared" ca="1" si="27"/>
        <v>-858241735100</v>
      </c>
      <c r="H160" s="1">
        <f t="shared" ca="1" si="28"/>
        <v>5182381253139.6064</v>
      </c>
    </row>
    <row r="161" spans="1:8" x14ac:dyDescent="0.2">
      <c r="A161" s="1">
        <v>155</v>
      </c>
      <c r="B161" s="1">
        <f t="shared" ca="1" si="19"/>
        <v>0.75400403413297867</v>
      </c>
      <c r="C161" s="1">
        <f t="shared" ca="1" si="26"/>
        <v>1.5003715654173615</v>
      </c>
      <c r="D161" s="1">
        <f t="shared" ca="1" si="21"/>
        <v>-1</v>
      </c>
      <c r="E161" s="1">
        <f t="shared" si="22"/>
        <v>0</v>
      </c>
      <c r="F161" s="1">
        <f t="shared" ca="1" si="24"/>
        <v>-27546161584</v>
      </c>
      <c r="G161" s="1">
        <f t="shared" ca="1" si="27"/>
        <v>-2754616158400</v>
      </c>
      <c r="H161" s="1">
        <f t="shared" ca="1" si="28"/>
        <v>1049433495437.04</v>
      </c>
    </row>
    <row r="162" spans="1:8" x14ac:dyDescent="0.2">
      <c r="A162" s="1">
        <v>156</v>
      </c>
      <c r="B162" s="1">
        <f t="shared" ca="1" si="19"/>
        <v>0.753543341694068</v>
      </c>
      <c r="C162" s="1">
        <f t="shared" ca="1" si="26"/>
        <v>1.5003715654173615</v>
      </c>
      <c r="D162" s="1">
        <f t="shared" ca="1" si="21"/>
        <v>-2</v>
      </c>
      <c r="E162" s="1">
        <f t="shared" si="22"/>
        <v>0</v>
      </c>
      <c r="F162" s="1">
        <f t="shared" ca="1" si="24"/>
        <v>-18963744233</v>
      </c>
      <c r="G162" s="1">
        <f t="shared" ca="1" si="27"/>
        <v>-1896374423300</v>
      </c>
      <c r="H162" s="1">
        <f t="shared" ca="1" si="28"/>
        <v>-1795832766667.0269</v>
      </c>
    </row>
    <row r="163" spans="1:8" x14ac:dyDescent="0.2">
      <c r="A163" s="1">
        <v>157</v>
      </c>
      <c r="B163" s="1">
        <f t="shared" ca="1" si="19"/>
        <v>0.47933445690465903</v>
      </c>
      <c r="C163" s="1">
        <f t="shared" ca="1" si="26"/>
        <v>-1</v>
      </c>
      <c r="D163" s="1">
        <f t="shared" ca="1" si="21"/>
        <v>-1</v>
      </c>
      <c r="E163" s="1">
        <f t="shared" si="22"/>
        <v>0</v>
      </c>
      <c r="F163" s="1">
        <f t="shared" ca="1" si="24"/>
        <v>8582417351</v>
      </c>
      <c r="G163" s="1">
        <f t="shared" ca="1" si="27"/>
        <v>858241735100</v>
      </c>
      <c r="H163" s="1">
        <f t="shared" ca="1" si="28"/>
        <v>-2654074501767.0269</v>
      </c>
    </row>
    <row r="164" spans="1:8" x14ac:dyDescent="0.2">
      <c r="A164" s="1">
        <v>158</v>
      </c>
      <c r="B164" s="1">
        <f t="shared" ca="1" si="19"/>
        <v>0.99838433224950651</v>
      </c>
      <c r="C164" s="1">
        <f t="shared" ca="1" si="26"/>
        <v>1.5003715654173615</v>
      </c>
      <c r="D164" s="1">
        <f t="shared" ca="1" si="21"/>
        <v>-2</v>
      </c>
      <c r="E164" s="1">
        <f t="shared" si="22"/>
        <v>0</v>
      </c>
      <c r="F164" s="1">
        <f t="shared" ca="1" si="24"/>
        <v>-10381326882</v>
      </c>
      <c r="G164" s="1">
        <f t="shared" ca="1" si="27"/>
        <v>-1038132688200</v>
      </c>
      <c r="H164" s="1">
        <f t="shared" ca="1" si="28"/>
        <v>-4211659268272.5947</v>
      </c>
    </row>
    <row r="165" spans="1:8" x14ac:dyDescent="0.2">
      <c r="A165" s="1">
        <v>159</v>
      </c>
      <c r="B165" s="1">
        <f t="shared" ca="1" si="19"/>
        <v>0.52770700895658851</v>
      </c>
      <c r="C165" s="1">
        <f t="shared" ca="1" si="26"/>
        <v>-1</v>
      </c>
      <c r="D165" s="1">
        <f t="shared" ca="1" si="21"/>
        <v>-1</v>
      </c>
      <c r="E165" s="1">
        <f t="shared" si="22"/>
        <v>0</v>
      </c>
      <c r="F165" s="1">
        <f t="shared" ca="1" si="24"/>
        <v>-18963744233</v>
      </c>
      <c r="G165" s="1">
        <f t="shared" ca="1" si="27"/>
        <v>-1896374423300</v>
      </c>
      <c r="H165" s="1">
        <f t="shared" ca="1" si="28"/>
        <v>-2315284844972.5947</v>
      </c>
    </row>
    <row r="166" spans="1:8" x14ac:dyDescent="0.2">
      <c r="A166" s="1">
        <v>160</v>
      </c>
      <c r="B166" s="1">
        <f t="shared" ca="1" si="19"/>
        <v>0.20741451955841539</v>
      </c>
      <c r="C166" s="1">
        <f t="shared" ca="1" si="26"/>
        <v>-1</v>
      </c>
      <c r="D166" s="1">
        <f t="shared" ca="1" si="21"/>
        <v>0</v>
      </c>
      <c r="E166" s="1">
        <f t="shared" si="22"/>
        <v>0</v>
      </c>
      <c r="F166" s="1">
        <f t="shared" ca="1" si="24"/>
        <v>-29345071115</v>
      </c>
      <c r="G166" s="1">
        <f t="shared" ca="1" si="27"/>
        <v>-2934507111500</v>
      </c>
      <c r="H166" s="1">
        <f t="shared" ca="1" si="28"/>
        <v>619222266527.40527</v>
      </c>
    </row>
    <row r="167" spans="1:8" x14ac:dyDescent="0.2">
      <c r="A167" s="1">
        <v>161</v>
      </c>
      <c r="B167" s="1">
        <f t="shared" ca="1" si="19"/>
        <v>0.26763154163891967</v>
      </c>
      <c r="C167" s="1">
        <f t="shared" ca="1" si="26"/>
        <v>-1</v>
      </c>
      <c r="D167" s="1">
        <f t="shared" ca="1" si="21"/>
        <v>1</v>
      </c>
      <c r="E167" s="1">
        <f t="shared" si="22"/>
        <v>0</v>
      </c>
      <c r="F167" s="1">
        <f t="shared" ca="1" si="24"/>
        <v>-48308815348</v>
      </c>
      <c r="G167" s="1">
        <f t="shared" ca="1" si="27"/>
        <v>-4830881534800</v>
      </c>
      <c r="H167" s="1">
        <f t="shared" ca="1" si="28"/>
        <v>5450103801327.4053</v>
      </c>
    </row>
    <row r="168" spans="1:8" x14ac:dyDescent="0.2">
      <c r="A168" s="1">
        <v>162</v>
      </c>
      <c r="B168" s="1">
        <f t="shared" ca="1" si="19"/>
        <v>0.72366769346220161</v>
      </c>
      <c r="C168" s="1">
        <f t="shared" ca="1" si="26"/>
        <v>1.5003715654173615</v>
      </c>
      <c r="D168" s="1">
        <f t="shared" ca="1" si="21"/>
        <v>0</v>
      </c>
      <c r="E168" s="1">
        <f t="shared" si="22"/>
        <v>0</v>
      </c>
      <c r="F168" s="1">
        <f t="shared" ca="1" si="24"/>
        <v>-77653886463</v>
      </c>
      <c r="G168" s="1">
        <f t="shared" ca="1" si="27"/>
        <v>-7765388646300</v>
      </c>
      <c r="H168" s="1">
        <f t="shared" ca="1" si="28"/>
        <v>-6200864517995.9307</v>
      </c>
    </row>
    <row r="169" spans="1:8" x14ac:dyDescent="0.2">
      <c r="A169" s="1">
        <v>163</v>
      </c>
      <c r="B169" s="1">
        <f t="shared" ca="1" si="19"/>
        <v>0.57879812270517228</v>
      </c>
      <c r="C169" s="1">
        <f t="shared" ca="1" si="26"/>
        <v>-1</v>
      </c>
      <c r="D169" s="1">
        <f t="shared" ca="1" si="21"/>
        <v>1</v>
      </c>
      <c r="E169" s="1">
        <f t="shared" si="22"/>
        <v>0</v>
      </c>
      <c r="F169" s="1">
        <f t="shared" ca="1" si="24"/>
        <v>-29345071115</v>
      </c>
      <c r="G169" s="1">
        <f t="shared" ca="1" si="27"/>
        <v>-2934507111500</v>
      </c>
      <c r="H169" s="1">
        <f t="shared" ca="1" si="28"/>
        <v>-3266357406495.9307</v>
      </c>
    </row>
    <row r="170" spans="1:8" x14ac:dyDescent="0.2">
      <c r="A170" s="1">
        <v>164</v>
      </c>
      <c r="B170" s="1">
        <f t="shared" ca="1" si="19"/>
        <v>0.16815735542769372</v>
      </c>
      <c r="C170" s="1">
        <f t="shared" ca="1" si="26"/>
        <v>-1</v>
      </c>
      <c r="D170" s="1">
        <f t="shared" ca="1" si="21"/>
        <v>2</v>
      </c>
      <c r="E170" s="1">
        <f t="shared" si="22"/>
        <v>0</v>
      </c>
      <c r="F170" s="1">
        <f t="shared" ca="1" si="24"/>
        <v>-106998957578</v>
      </c>
      <c r="G170" s="1">
        <f t="shared" ca="1" si="27"/>
        <v>-10699895757800</v>
      </c>
      <c r="H170" s="1">
        <f t="shared" ca="1" si="28"/>
        <v>7433538351304.0693</v>
      </c>
    </row>
    <row r="171" spans="1:8" x14ac:dyDescent="0.2">
      <c r="A171" s="1">
        <v>165</v>
      </c>
      <c r="B171" s="1">
        <f t="shared" ca="1" si="19"/>
        <v>6.4097771748646837E-3</v>
      </c>
      <c r="C171" s="1">
        <f t="shared" ca="1" si="26"/>
        <v>-1</v>
      </c>
      <c r="D171" s="1">
        <f t="shared" ca="1" si="21"/>
        <v>3</v>
      </c>
      <c r="E171" s="1">
        <f t="shared" si="22"/>
        <v>0</v>
      </c>
      <c r="F171" s="1">
        <f t="shared" ca="1" si="24"/>
        <v>-136344028693</v>
      </c>
      <c r="G171" s="1">
        <f t="shared" ca="1" si="27"/>
        <v>-13634402869300</v>
      </c>
      <c r="H171" s="1">
        <f t="shared" ca="1" si="28"/>
        <v>21067941220604.07</v>
      </c>
    </row>
    <row r="172" spans="1:8" x14ac:dyDescent="0.2">
      <c r="A172" s="1">
        <v>166</v>
      </c>
      <c r="B172" s="1">
        <f t="shared" ca="1" si="19"/>
        <v>0.3808143957903658</v>
      </c>
      <c r="C172" s="1">
        <f t="shared" ca="1" si="26"/>
        <v>-1</v>
      </c>
      <c r="D172" s="1">
        <f t="shared" ca="1" si="21"/>
        <v>1</v>
      </c>
      <c r="E172" s="1">
        <f t="shared" si="22"/>
        <v>0</v>
      </c>
      <c r="F172" s="1">
        <f t="shared" ca="1" si="24"/>
        <v>-243342986271</v>
      </c>
      <c r="G172" s="1">
        <f t="shared" ca="1" si="27"/>
        <v>-24334298627100</v>
      </c>
      <c r="H172" s="1">
        <f t="shared" ca="1" si="28"/>
        <v>45402239847704.07</v>
      </c>
    </row>
    <row r="173" spans="1:8" x14ac:dyDescent="0.2">
      <c r="A173" s="1">
        <v>167</v>
      </c>
      <c r="B173" s="1">
        <f t="shared" ca="1" si="19"/>
        <v>0.73555787221728408</v>
      </c>
      <c r="C173" s="1">
        <f t="shared" ca="1" si="26"/>
        <v>1.5003715654173615</v>
      </c>
      <c r="D173" s="1">
        <f t="shared" ca="1" si="21"/>
        <v>0</v>
      </c>
      <c r="E173" s="1">
        <f t="shared" si="22"/>
        <v>0</v>
      </c>
      <c r="F173" s="1">
        <f t="shared" ca="1" si="24"/>
        <v>-379687014964</v>
      </c>
      <c r="G173" s="1">
        <f t="shared" ca="1" si="27"/>
        <v>-37968701496400</v>
      </c>
      <c r="H173" s="1">
        <f t="shared" ca="1" si="28"/>
        <v>-11564920253314.117</v>
      </c>
    </row>
    <row r="174" spans="1:8" x14ac:dyDescent="0.2">
      <c r="A174" s="1">
        <v>168</v>
      </c>
      <c r="B174" s="1">
        <f t="shared" ca="1" si="19"/>
        <v>0.60754376403629129</v>
      </c>
      <c r="C174" s="1">
        <f t="shared" ca="1" si="26"/>
        <v>1.5003715654173615</v>
      </c>
      <c r="D174" s="1">
        <f t="shared" ca="1" si="21"/>
        <v>-1</v>
      </c>
      <c r="E174" s="1">
        <f t="shared" si="22"/>
        <v>0</v>
      </c>
      <c r="F174" s="1">
        <f t="shared" ca="1" si="24"/>
        <v>-136344028693</v>
      </c>
      <c r="G174" s="1">
        <f t="shared" ca="1" si="27"/>
        <v>-13634402869300</v>
      </c>
      <c r="H174" s="1">
        <f t="shared" ca="1" si="28"/>
        <v>-32021590629856.723</v>
      </c>
    </row>
    <row r="175" spans="1:8" x14ac:dyDescent="0.2">
      <c r="A175" s="1">
        <v>169</v>
      </c>
      <c r="B175" s="1">
        <f t="shared" ca="1" si="19"/>
        <v>0.16238458228562491</v>
      </c>
      <c r="C175" s="1">
        <f t="shared" ca="1" si="26"/>
        <v>-1</v>
      </c>
      <c r="D175" s="1">
        <f t="shared" ca="1" si="21"/>
        <v>0</v>
      </c>
      <c r="E175" s="1">
        <f t="shared" si="22"/>
        <v>0</v>
      </c>
      <c r="F175" s="1">
        <f t="shared" ca="1" si="24"/>
        <v>243342986271</v>
      </c>
      <c r="G175" s="1">
        <f t="shared" ca="1" si="27"/>
        <v>24334298627100</v>
      </c>
      <c r="H175" s="1">
        <f t="shared" ca="1" si="28"/>
        <v>-56355889256956.719</v>
      </c>
    </row>
    <row r="176" spans="1:8" x14ac:dyDescent="0.2">
      <c r="A176" s="1">
        <v>170</v>
      </c>
      <c r="B176" s="1">
        <f t="shared" ca="1" si="19"/>
        <v>0.87896544447203973</v>
      </c>
      <c r="C176" s="1">
        <f t="shared" ca="1" si="26"/>
        <v>1.5003715654173615</v>
      </c>
      <c r="D176" s="1">
        <f t="shared" ca="1" si="21"/>
        <v>-1</v>
      </c>
      <c r="E176" s="1">
        <f t="shared" si="22"/>
        <v>0</v>
      </c>
      <c r="F176" s="1">
        <f t="shared" ca="1" si="24"/>
        <v>106998957578</v>
      </c>
      <c r="G176" s="1">
        <f t="shared" ca="1" si="27"/>
        <v>10699895757800</v>
      </c>
      <c r="H176" s="1">
        <f t="shared" ca="1" si="28"/>
        <v>-40302069909023.75</v>
      </c>
    </row>
    <row r="177" spans="1:8" x14ac:dyDescent="0.2">
      <c r="A177" s="1">
        <v>171</v>
      </c>
      <c r="B177" s="1">
        <f t="shared" ca="1" si="19"/>
        <v>0.63446252078059773</v>
      </c>
      <c r="C177" s="1">
        <f t="shared" ca="1" si="26"/>
        <v>1.5003715654173615</v>
      </c>
      <c r="D177" s="1">
        <f t="shared" ca="1" si="21"/>
        <v>-2</v>
      </c>
      <c r="E177" s="1">
        <f t="shared" si="22"/>
        <v>0</v>
      </c>
      <c r="F177" s="1">
        <f t="shared" ca="1" si="24"/>
        <v>-136344028693</v>
      </c>
      <c r="G177" s="1">
        <f t="shared" ca="1" si="27"/>
        <v>-13634402869300</v>
      </c>
      <c r="H177" s="1">
        <f t="shared" ca="1" si="28"/>
        <v>-60758740285566.359</v>
      </c>
    </row>
    <row r="178" spans="1:8" x14ac:dyDescent="0.2">
      <c r="A178" s="1">
        <v>172</v>
      </c>
      <c r="B178" s="1">
        <f t="shared" ca="1" si="19"/>
        <v>0.49398233672209535</v>
      </c>
      <c r="C178" s="1">
        <f t="shared" ca="1" si="26"/>
        <v>-1</v>
      </c>
      <c r="D178" s="1">
        <f t="shared" ca="1" si="21"/>
        <v>-1</v>
      </c>
      <c r="E178" s="1">
        <f t="shared" si="22"/>
        <v>0</v>
      </c>
      <c r="F178" s="1">
        <f t="shared" ca="1" si="24"/>
        <v>-243342986271</v>
      </c>
      <c r="G178" s="1">
        <f t="shared" ca="1" si="27"/>
        <v>-24334298627100</v>
      </c>
      <c r="H178" s="1">
        <f t="shared" ca="1" si="28"/>
        <v>-36424441658466.359</v>
      </c>
    </row>
    <row r="179" spans="1:8" x14ac:dyDescent="0.2">
      <c r="A179" s="1">
        <v>173</v>
      </c>
      <c r="B179" s="1">
        <f t="shared" ca="1" si="19"/>
        <v>0.55859321965663555</v>
      </c>
      <c r="C179" s="1">
        <f t="shared" ca="1" si="26"/>
        <v>-1</v>
      </c>
      <c r="D179" s="1">
        <f t="shared" ca="1" si="21"/>
        <v>0</v>
      </c>
      <c r="E179" s="1">
        <f t="shared" si="22"/>
        <v>0</v>
      </c>
      <c r="F179" s="1">
        <f t="shared" ca="1" si="24"/>
        <v>-379687014964</v>
      </c>
      <c r="G179" s="1">
        <f t="shared" ca="1" si="27"/>
        <v>-37968701496400</v>
      </c>
      <c r="H179" s="1">
        <f t="shared" ca="1" si="28"/>
        <v>1544259837933.6406</v>
      </c>
    </row>
    <row r="180" spans="1:8" x14ac:dyDescent="0.2">
      <c r="A180" s="1">
        <v>174</v>
      </c>
      <c r="B180" s="1">
        <f t="shared" ca="1" si="19"/>
        <v>0.48150996839255211</v>
      </c>
      <c r="C180" s="1">
        <f t="shared" ca="1" si="26"/>
        <v>-1</v>
      </c>
      <c r="D180" s="1">
        <f t="shared" ca="1" si="21"/>
        <v>1</v>
      </c>
      <c r="E180" s="1">
        <f t="shared" si="22"/>
        <v>0</v>
      </c>
      <c r="F180" s="1">
        <f t="shared" ca="1" si="24"/>
        <v>-623030001235</v>
      </c>
      <c r="G180" s="1">
        <f t="shared" ca="1" si="27"/>
        <v>-62303000123500</v>
      </c>
      <c r="H180" s="1">
        <f t="shared" ca="1" si="28"/>
        <v>63847259961433.641</v>
      </c>
    </row>
    <row r="181" spans="1:8" x14ac:dyDescent="0.2">
      <c r="A181" s="1">
        <v>175</v>
      </c>
      <c r="B181" s="1">
        <f t="shared" ca="1" si="19"/>
        <v>0.38200932686608258</v>
      </c>
      <c r="C181" s="1">
        <f t="shared" ca="1" si="26"/>
        <v>-1</v>
      </c>
      <c r="D181" s="1">
        <f t="shared" ca="1" si="21"/>
        <v>2</v>
      </c>
      <c r="E181" s="1">
        <f t="shared" si="22"/>
        <v>0</v>
      </c>
      <c r="F181" s="1">
        <f t="shared" ca="1" si="24"/>
        <v>-1002717016199</v>
      </c>
      <c r="G181" s="1">
        <f t="shared" ca="1" si="27"/>
        <v>-100271701619900</v>
      </c>
      <c r="H181" s="1">
        <f t="shared" ca="1" si="28"/>
        <v>164118961581333.62</v>
      </c>
    </row>
    <row r="182" spans="1:8" x14ac:dyDescent="0.2">
      <c r="A182" s="1">
        <v>176</v>
      </c>
      <c r="B182" s="1">
        <f t="shared" ca="1" si="19"/>
        <v>1.6465953134198075E-2</v>
      </c>
      <c r="C182" s="1">
        <f t="shared" ca="1" si="26"/>
        <v>-1</v>
      </c>
      <c r="D182" s="1">
        <f t="shared" ca="1" si="21"/>
        <v>3</v>
      </c>
      <c r="E182" s="1">
        <f t="shared" si="22"/>
        <v>0</v>
      </c>
      <c r="F182" s="1">
        <f t="shared" ca="1" si="24"/>
        <v>-1625747017434</v>
      </c>
      <c r="G182" s="1">
        <f t="shared" ca="1" si="27"/>
        <v>-162574701743400</v>
      </c>
      <c r="H182" s="1">
        <f t="shared" ca="1" si="28"/>
        <v>326693663324733.62</v>
      </c>
    </row>
    <row r="183" spans="1:8" x14ac:dyDescent="0.2">
      <c r="A183" s="1">
        <v>177</v>
      </c>
      <c r="B183" s="1">
        <f t="shared" ca="1" si="19"/>
        <v>0.80013690503898449</v>
      </c>
      <c r="C183" s="1">
        <f t="shared" ca="1" si="26"/>
        <v>1.5003715654173615</v>
      </c>
      <c r="D183" s="1">
        <f t="shared" ca="1" si="21"/>
        <v>2</v>
      </c>
      <c r="E183" s="1">
        <f t="shared" si="22"/>
        <v>0</v>
      </c>
      <c r="F183" s="1">
        <f t="shared" ca="1" si="24"/>
        <v>-2628464033633</v>
      </c>
      <c r="G183" s="1">
        <f t="shared" ca="1" si="27"/>
        <v>-262846403363300</v>
      </c>
      <c r="H183" s="1">
        <f t="shared" ca="1" si="28"/>
        <v>-67673606353784</v>
      </c>
    </row>
    <row r="184" spans="1:8" x14ac:dyDescent="0.2">
      <c r="A184" s="1">
        <v>178</v>
      </c>
      <c r="B184" s="1">
        <f t="shared" ca="1" si="19"/>
        <v>1.3707844718993001E-2</v>
      </c>
      <c r="C184" s="1">
        <f t="shared" ca="1" si="26"/>
        <v>-1</v>
      </c>
      <c r="D184" s="1">
        <f t="shared" ca="1" si="21"/>
        <v>3</v>
      </c>
      <c r="E184" s="1">
        <f t="shared" si="22"/>
        <v>0</v>
      </c>
      <c r="F184" s="1">
        <f t="shared" ca="1" si="24"/>
        <v>-1002717016199</v>
      </c>
      <c r="G184" s="1">
        <f t="shared" ca="1" si="27"/>
        <v>-100271701619900</v>
      </c>
      <c r="H184" s="1">
        <f t="shared" ca="1" si="28"/>
        <v>32598095266116</v>
      </c>
    </row>
    <row r="185" spans="1:8" x14ac:dyDescent="0.2">
      <c r="A185" s="1">
        <v>179</v>
      </c>
      <c r="B185" s="1">
        <f t="shared" ca="1" si="19"/>
        <v>0.28396002865375847</v>
      </c>
      <c r="C185" s="1">
        <f t="shared" ca="1" si="26"/>
        <v>-1</v>
      </c>
      <c r="D185" s="1">
        <f t="shared" ca="1" si="21"/>
        <v>1</v>
      </c>
      <c r="E185" s="1">
        <f t="shared" si="22"/>
        <v>0</v>
      </c>
      <c r="F185" s="1">
        <f t="shared" ca="1" si="24"/>
        <v>-3631181049832</v>
      </c>
      <c r="G185" s="1">
        <f t="shared" ca="1" si="27"/>
        <v>-363118104983200</v>
      </c>
      <c r="H185" s="1">
        <f t="shared" ca="1" si="28"/>
        <v>395716200249316</v>
      </c>
    </row>
    <row r="186" spans="1:8" x14ac:dyDescent="0.2">
      <c r="A186" s="1">
        <v>180</v>
      </c>
      <c r="B186" s="1">
        <f t="shared" ca="1" si="19"/>
        <v>0.41068204484948856</v>
      </c>
      <c r="C186" s="1">
        <f t="shared" ca="1" si="26"/>
        <v>-1</v>
      </c>
      <c r="D186" s="1">
        <f t="shared" ca="1" si="21"/>
        <v>2</v>
      </c>
      <c r="E186" s="1">
        <f t="shared" si="22"/>
        <v>0</v>
      </c>
      <c r="F186" s="1">
        <f t="shared" ca="1" si="24"/>
        <v>-4633898066031</v>
      </c>
      <c r="G186" s="1">
        <f t="shared" ca="1" si="27"/>
        <v>-463389806603100</v>
      </c>
      <c r="H186" s="1">
        <f t="shared" ca="1" si="28"/>
        <v>859106006852416</v>
      </c>
    </row>
    <row r="187" spans="1:8" x14ac:dyDescent="0.2">
      <c r="A187" s="1">
        <v>181</v>
      </c>
      <c r="B187" s="1">
        <f t="shared" ca="1" si="19"/>
        <v>0.67660236239977845</v>
      </c>
      <c r="C187" s="1">
        <f t="shared" ca="1" si="26"/>
        <v>1.5003715654173615</v>
      </c>
      <c r="D187" s="1">
        <f t="shared" ca="1" si="21"/>
        <v>1</v>
      </c>
      <c r="E187" s="1">
        <f t="shared" si="22"/>
        <v>0</v>
      </c>
      <c r="F187" s="1">
        <f t="shared" ca="1" si="24"/>
        <v>-8265079115863</v>
      </c>
      <c r="G187" s="1">
        <f t="shared" ca="1" si="27"/>
        <v>-826507911586300</v>
      </c>
      <c r="H187" s="1">
        <f t="shared" ca="1" si="28"/>
        <v>-380962962284155.25</v>
      </c>
    </row>
    <row r="188" spans="1:8" x14ac:dyDescent="0.2">
      <c r="A188" s="1">
        <v>182</v>
      </c>
      <c r="B188" s="1">
        <f t="shared" ca="1" si="19"/>
        <v>0.46352274247012082</v>
      </c>
      <c r="C188" s="1">
        <f t="shared" ca="1" si="26"/>
        <v>-1</v>
      </c>
      <c r="D188" s="1">
        <f t="shared" ca="1" si="21"/>
        <v>2</v>
      </c>
      <c r="E188" s="1">
        <f t="shared" si="22"/>
        <v>0</v>
      </c>
      <c r="F188" s="1">
        <f t="shared" ca="1" si="24"/>
        <v>-3631181049832</v>
      </c>
      <c r="G188" s="1">
        <f t="shared" ca="1" si="27"/>
        <v>-363118104983200</v>
      </c>
      <c r="H188" s="1">
        <f t="shared" ca="1" si="28"/>
        <v>-17844857300955.25</v>
      </c>
    </row>
    <row r="189" spans="1:8" x14ac:dyDescent="0.2">
      <c r="A189" s="1">
        <v>183</v>
      </c>
      <c r="B189" s="1">
        <f t="shared" ca="1" si="19"/>
        <v>0.31690278685604678</v>
      </c>
      <c r="C189" s="1">
        <f t="shared" ca="1" si="26"/>
        <v>-1</v>
      </c>
      <c r="D189" s="1">
        <f t="shared" ca="1" si="21"/>
        <v>3</v>
      </c>
      <c r="E189" s="1">
        <f t="shared" si="22"/>
        <v>0</v>
      </c>
      <c r="F189" s="1">
        <f t="shared" ca="1" si="24"/>
        <v>-11896260165695</v>
      </c>
      <c r="G189" s="1">
        <f t="shared" ca="1" si="27"/>
        <v>-1189626016569500</v>
      </c>
      <c r="H189" s="1">
        <f t="shared" ca="1" si="28"/>
        <v>1171781159268544.8</v>
      </c>
    </row>
    <row r="190" spans="1:8" x14ac:dyDescent="0.2">
      <c r="A190" s="1">
        <v>184</v>
      </c>
      <c r="B190" s="1">
        <f t="shared" ca="1" si="19"/>
        <v>0.53752994898635853</v>
      </c>
      <c r="C190" s="1">
        <f t="shared" ca="1" si="26"/>
        <v>-1</v>
      </c>
      <c r="D190" s="1">
        <f t="shared" ca="1" si="21"/>
        <v>1</v>
      </c>
      <c r="E190" s="1">
        <f t="shared" si="22"/>
        <v>0</v>
      </c>
      <c r="F190" s="1">
        <f t="shared" ca="1" si="24"/>
        <v>-15527441215527</v>
      </c>
      <c r="G190" s="1">
        <f t="shared" ca="1" si="27"/>
        <v>-1552744121552700</v>
      </c>
      <c r="H190" s="1">
        <f t="shared" ca="1" si="28"/>
        <v>2724525280821245</v>
      </c>
    </row>
    <row r="191" spans="1:8" x14ac:dyDescent="0.2">
      <c r="A191" s="1">
        <v>185</v>
      </c>
      <c r="B191" s="1">
        <f t="shared" ca="1" si="19"/>
        <v>0.39406878272351276</v>
      </c>
      <c r="C191" s="1">
        <f t="shared" ca="1" si="26"/>
        <v>-1</v>
      </c>
      <c r="D191" s="1">
        <f t="shared" ca="1" si="21"/>
        <v>2</v>
      </c>
      <c r="E191" s="1">
        <f t="shared" si="22"/>
        <v>0</v>
      </c>
      <c r="F191" s="1">
        <f t="shared" ca="1" si="24"/>
        <v>-27423701381222</v>
      </c>
      <c r="G191" s="1">
        <f t="shared" ca="1" si="27"/>
        <v>-2742370138122200</v>
      </c>
      <c r="H191" s="1">
        <f t="shared" ca="1" si="28"/>
        <v>5466895418943445</v>
      </c>
    </row>
    <row r="192" spans="1:8" x14ac:dyDescent="0.2">
      <c r="A192" s="1">
        <v>186</v>
      </c>
      <c r="B192" s="1">
        <f t="shared" ca="1" si="19"/>
        <v>0.60073050344516077</v>
      </c>
      <c r="C192" s="1">
        <f t="shared" ca="1" si="26"/>
        <v>-1</v>
      </c>
      <c r="D192" s="1">
        <f t="shared" ca="1" si="21"/>
        <v>3</v>
      </c>
      <c r="E192" s="1">
        <f t="shared" si="22"/>
        <v>0</v>
      </c>
      <c r="F192" s="1">
        <f t="shared" ca="1" si="24"/>
        <v>-42951142596749</v>
      </c>
      <c r="G192" s="1">
        <f t="shared" ca="1" si="27"/>
        <v>-4295114259674900</v>
      </c>
      <c r="H192" s="1">
        <f t="shared" ca="1" si="28"/>
        <v>9762009678618344</v>
      </c>
    </row>
    <row r="193" spans="1:8" x14ac:dyDescent="0.2">
      <c r="A193" s="1">
        <v>187</v>
      </c>
      <c r="B193" s="1">
        <f t="shared" ca="1" si="19"/>
        <v>0.33848252918854127</v>
      </c>
      <c r="C193" s="1">
        <f t="shared" ca="1" si="26"/>
        <v>-1</v>
      </c>
      <c r="D193" s="1">
        <f t="shared" ca="1" si="21"/>
        <v>1</v>
      </c>
      <c r="E193" s="1">
        <f t="shared" si="22"/>
        <v>0</v>
      </c>
      <c r="F193" s="1">
        <f t="shared" ca="1" si="24"/>
        <v>-70374843977971</v>
      </c>
      <c r="G193" s="1">
        <f t="shared" ca="1" si="27"/>
        <v>-7037484397797100</v>
      </c>
      <c r="H193" s="1">
        <f t="shared" ca="1" si="28"/>
        <v>1.6799494076415444E+16</v>
      </c>
    </row>
    <row r="194" spans="1:8" x14ac:dyDescent="0.2">
      <c r="A194" s="1">
        <v>188</v>
      </c>
      <c r="B194" s="1">
        <f t="shared" ca="1" si="19"/>
        <v>0.54466985499423981</v>
      </c>
      <c r="C194" s="1">
        <f t="shared" ca="1" si="26"/>
        <v>-1</v>
      </c>
      <c r="D194" s="1">
        <f t="shared" ca="1" si="21"/>
        <v>2</v>
      </c>
      <c r="E194" s="1">
        <f t="shared" si="22"/>
        <v>0</v>
      </c>
      <c r="F194" s="1">
        <f t="shared" ca="1" si="24"/>
        <v>-113325986574720</v>
      </c>
      <c r="G194" s="1">
        <f t="shared" ca="1" si="27"/>
        <v>-1.1332598657472E+16</v>
      </c>
      <c r="H194" s="1">
        <f t="shared" ca="1" si="28"/>
        <v>2.8132092733887444E+16</v>
      </c>
    </row>
    <row r="195" spans="1:8" x14ac:dyDescent="0.2">
      <c r="A195" s="1">
        <v>189</v>
      </c>
      <c r="B195" s="1">
        <f t="shared" ca="1" si="19"/>
        <v>0.82079214314705051</v>
      </c>
      <c r="C195" s="1">
        <f t="shared" ca="1" si="26"/>
        <v>1.5003715654173615</v>
      </c>
      <c r="D195" s="1">
        <f t="shared" ca="1" si="21"/>
        <v>1</v>
      </c>
      <c r="E195" s="1">
        <f t="shared" si="22"/>
        <v>0</v>
      </c>
      <c r="F195" s="1">
        <f t="shared" ca="1" si="24"/>
        <v>-183700830552691</v>
      </c>
      <c r="G195" s="1">
        <f t="shared" ca="1" si="27"/>
        <v>-1.83700830552691E+16</v>
      </c>
      <c r="H195" s="1">
        <f t="shared" ca="1" si="28"/>
        <v>570142463406396</v>
      </c>
    </row>
    <row r="196" spans="1:8" x14ac:dyDescent="0.2">
      <c r="A196" s="1">
        <v>190</v>
      </c>
      <c r="B196" s="1">
        <f t="shared" ca="1" si="19"/>
        <v>6.2879831366960959E-3</v>
      </c>
      <c r="C196" s="1">
        <f t="shared" ca="1" si="26"/>
        <v>-1</v>
      </c>
      <c r="D196" s="1">
        <f t="shared" ca="1" si="21"/>
        <v>2</v>
      </c>
      <c r="E196" s="1">
        <f t="shared" si="22"/>
        <v>0</v>
      </c>
      <c r="F196" s="1">
        <f t="shared" ca="1" si="24"/>
        <v>-70374843977971</v>
      </c>
      <c r="G196" s="1">
        <f t="shared" ca="1" si="27"/>
        <v>-7037484397797100</v>
      </c>
      <c r="H196" s="1">
        <f t="shared" ca="1" si="28"/>
        <v>7607626861203496</v>
      </c>
    </row>
    <row r="197" spans="1:8" x14ac:dyDescent="0.2">
      <c r="A197" s="1">
        <v>191</v>
      </c>
      <c r="B197" s="1">
        <f t="shared" ca="1" si="19"/>
        <v>0.97872286918744211</v>
      </c>
      <c r="C197" s="1">
        <f t="shared" ca="1" si="26"/>
        <v>1.5003715654173615</v>
      </c>
      <c r="D197" s="1">
        <f t="shared" ca="1" si="21"/>
        <v>1</v>
      </c>
      <c r="E197" s="1">
        <f t="shared" si="22"/>
        <v>0</v>
      </c>
      <c r="F197" s="1">
        <f t="shared" ca="1" si="24"/>
        <v>-254075674530662</v>
      </c>
      <c r="G197" s="1">
        <f t="shared" ca="1" si="27"/>
        <v>-2.54075674530662E+16</v>
      </c>
      <c r="H197" s="1">
        <f t="shared" ca="1" si="28"/>
        <v>-3.051316489180064E+16</v>
      </c>
    </row>
    <row r="198" spans="1:8" x14ac:dyDescent="0.2">
      <c r="A198" s="1">
        <v>192</v>
      </c>
      <c r="B198" s="1">
        <f t="shared" ca="1" si="19"/>
        <v>0.31161986942885889</v>
      </c>
      <c r="C198" s="1">
        <f t="shared" ca="1" si="26"/>
        <v>-1</v>
      </c>
      <c r="D198" s="1">
        <f t="shared" ca="1" si="21"/>
        <v>2</v>
      </c>
      <c r="E198" s="1">
        <f t="shared" si="22"/>
        <v>0</v>
      </c>
      <c r="F198" s="1">
        <f t="shared" ca="1" si="24"/>
        <v>-183700830552691</v>
      </c>
      <c r="G198" s="1">
        <f t="shared" ca="1" si="27"/>
        <v>-1.83700830552691E+16</v>
      </c>
      <c r="H198" s="1">
        <f t="shared" ca="1" si="28"/>
        <v>-1.214308183653154E+16</v>
      </c>
    </row>
    <row r="199" spans="1:8" x14ac:dyDescent="0.2">
      <c r="A199" s="1">
        <v>193</v>
      </c>
      <c r="B199" s="1">
        <f t="shared" ca="1" si="19"/>
        <v>0.25700896434381848</v>
      </c>
      <c r="C199" s="1">
        <f t="shared" ca="1" si="26"/>
        <v>-1</v>
      </c>
      <c r="D199" s="1">
        <f t="shared" ca="1" si="21"/>
        <v>3</v>
      </c>
      <c r="E199" s="1">
        <f t="shared" si="22"/>
        <v>0</v>
      </c>
      <c r="F199" s="1">
        <f t="shared" ca="1" si="24"/>
        <v>-437776505083353</v>
      </c>
      <c r="G199" s="1">
        <f t="shared" ca="1" si="27"/>
        <v>-4.3777650508335296E+16</v>
      </c>
      <c r="H199" s="1">
        <f t="shared" ca="1" si="28"/>
        <v>3.1634568671803756E+16</v>
      </c>
    </row>
    <row r="200" spans="1:8" x14ac:dyDescent="0.2">
      <c r="A200" s="1">
        <v>194</v>
      </c>
      <c r="B200" s="1">
        <f t="shared" ref="B200:B263" ca="1" si="29">RAND()</f>
        <v>0.15137550054215809</v>
      </c>
      <c r="C200" s="1">
        <f t="shared" ca="1" si="26"/>
        <v>-1</v>
      </c>
      <c r="D200" s="1">
        <f t="shared" ref="D200:D263" ca="1" si="30">IF($D$3=$S$2,IF(C200&lt;0,IF(E200&gt;E199,0-1,D199-1),IF(C200&gt;0,IF(AND(E199=1,D199=0),D199,IF(E200&lt;E199,0+1,D199+1)),D199)),
IF($D$3=$S$4,IF(C200&lt;0,IF(D199=$F$2,0+1,D199+1),IF(C200&gt;0,D199-1,D199)),
IF($D$3=$S$5,IF(C200&lt;0,IF(D199=$F$2,0+1,D199+1),IF(C200&gt;0,D199-1,D199)),
)))</f>
        <v>1</v>
      </c>
      <c r="E200" s="1">
        <f t="shared" ref="E200:E263" si="31">IF($D$3=$S$2,IF(AND(D199=-$B$2,C200&lt;0),IF(E199=$F$2,1,E199+1),IF(AND(D199=$D$2,C200&gt;0),IF(E199=1,1,E199-1),E199)),)</f>
        <v>0</v>
      </c>
      <c r="F200" s="1">
        <f t="shared" ca="1" si="24"/>
        <v>-621477335636044</v>
      </c>
      <c r="G200" s="1">
        <f t="shared" ca="1" si="27"/>
        <v>-6.21477335636044E+16</v>
      </c>
      <c r="H200" s="1">
        <f t="shared" ca="1" si="28"/>
        <v>9.378230223540816E+16</v>
      </c>
    </row>
    <row r="201" spans="1:8" x14ac:dyDescent="0.2">
      <c r="A201" s="1">
        <v>195</v>
      </c>
      <c r="B201" s="1">
        <f t="shared" ca="1" si="29"/>
        <v>0.77076672247546885</v>
      </c>
      <c r="C201" s="1">
        <f t="shared" ca="1" si="26"/>
        <v>1.5003715654173615</v>
      </c>
      <c r="D201" s="1">
        <f t="shared" ca="1" si="30"/>
        <v>0</v>
      </c>
      <c r="E201" s="1">
        <f t="shared" si="31"/>
        <v>0</v>
      </c>
      <c r="F201" s="1">
        <f t="shared" ca="1" si="24"/>
        <v>-1059253840719397</v>
      </c>
      <c r="G201" s="1">
        <f t="shared" ca="1" si="27"/>
        <v>-1.059253840719397E+17</v>
      </c>
      <c r="H201" s="1">
        <f t="shared" ca="1" si="28"/>
        <v>-6.5145132082043264E+16</v>
      </c>
    </row>
    <row r="202" spans="1:8" x14ac:dyDescent="0.2">
      <c r="A202" s="1">
        <v>196</v>
      </c>
      <c r="B202" s="1">
        <f t="shared" ca="1" si="29"/>
        <v>0.25277949708482406</v>
      </c>
      <c r="C202" s="1">
        <f t="shared" ca="1" si="26"/>
        <v>-1</v>
      </c>
      <c r="D202" s="1">
        <f t="shared" ca="1" si="30"/>
        <v>1</v>
      </c>
      <c r="E202" s="1">
        <f t="shared" si="31"/>
        <v>0</v>
      </c>
      <c r="F202" s="1">
        <f t="shared" ca="1" si="24"/>
        <v>-437776505083353</v>
      </c>
      <c r="G202" s="1">
        <f t="shared" ca="1" si="27"/>
        <v>-4.3777650508335296E+16</v>
      </c>
      <c r="H202" s="1">
        <f t="shared" ca="1" si="28"/>
        <v>-2.1367481573707968E+16</v>
      </c>
    </row>
    <row r="203" spans="1:8" x14ac:dyDescent="0.2">
      <c r="A203" s="1">
        <v>197</v>
      </c>
      <c r="B203" s="1">
        <f t="shared" ca="1" si="29"/>
        <v>0.65162601233579887</v>
      </c>
      <c r="C203" s="1">
        <f t="shared" ca="1" si="26"/>
        <v>1.5003715654173615</v>
      </c>
      <c r="D203" s="1">
        <f t="shared" ca="1" si="30"/>
        <v>0</v>
      </c>
      <c r="E203" s="1">
        <f t="shared" si="31"/>
        <v>0</v>
      </c>
      <c r="F203" s="1">
        <f t="shared" ca="1" si="24"/>
        <v>-1497030345802750</v>
      </c>
      <c r="G203" s="1">
        <f t="shared" ca="1" si="27"/>
        <v>-1.4970303458027501E+17</v>
      </c>
      <c r="H203" s="1">
        <f t="shared" ca="1" si="28"/>
        <v>-2.4597765791464458E+17</v>
      </c>
    </row>
    <row r="204" spans="1:8" x14ac:dyDescent="0.2">
      <c r="A204" s="1">
        <v>198</v>
      </c>
      <c r="B204" s="1">
        <f t="shared" ca="1" si="29"/>
        <v>0.30594405963173021</v>
      </c>
      <c r="C204" s="1">
        <f t="shared" ca="1" si="26"/>
        <v>-1</v>
      </c>
      <c r="D204" s="1">
        <f t="shared" ca="1" si="30"/>
        <v>1</v>
      </c>
      <c r="E204" s="1">
        <f t="shared" si="31"/>
        <v>0</v>
      </c>
      <c r="F204" s="1">
        <f t="shared" ref="F204:F267" ca="1" si="32">IF($D$3=$S$2,IF(IF(E204&gt;E203,ROUNDUP(F203*$F$3,0),IF(E204&lt;E203,IF(AND(E203=$F$2,E204=1),1,ROUNDDOWN(F203/$F$3,0)),F203))=0,1,IF(E204&gt;E203,ROUNDUP(F203*$F$3,0),IF(E204&lt;E203,IF(AND(E203=$F$2,E204=1),1,ROUNDDOWN(F203/$F$3,0)),F203))),
IF($D$3=$S$4,IF(C203&lt;0,IF(F203=$F$2,$H$3,F203+$F$3),IF(AND(C203&gt;0,F203&gt;1),F203-$F$3,F203)),
IF($D$3=$S$5,IF(C203&lt;0,F203+F202,IF(C203&gt;0,F203-F202,F203)),
F203)))</f>
        <v>-1059253840719397</v>
      </c>
      <c r="G204" s="1">
        <f t="shared" ca="1" si="27"/>
        <v>-1.059253840719397E+17</v>
      </c>
      <c r="H204" s="1">
        <f t="shared" ca="1" si="28"/>
        <v>-1.4005227384270488E+17</v>
      </c>
    </row>
    <row r="205" spans="1:8" x14ac:dyDescent="0.2">
      <c r="A205" s="1">
        <v>199</v>
      </c>
      <c r="B205" s="1">
        <f t="shared" ca="1" si="29"/>
        <v>0.31077818662236212</v>
      </c>
      <c r="C205" s="1">
        <f t="shared" ca="1" si="26"/>
        <v>-1</v>
      </c>
      <c r="D205" s="1">
        <f t="shared" ca="1" si="30"/>
        <v>2</v>
      </c>
      <c r="E205" s="1">
        <f t="shared" si="31"/>
        <v>0</v>
      </c>
      <c r="F205" s="1">
        <f t="shared" ca="1" si="32"/>
        <v>-2556284186522147</v>
      </c>
      <c r="G205" s="1">
        <f t="shared" ca="1" si="27"/>
        <v>-2.5562841865221469E+17</v>
      </c>
      <c r="H205" s="1">
        <f t="shared" ca="1" si="28"/>
        <v>1.1557614480950981E+17</v>
      </c>
    </row>
    <row r="206" spans="1:8" x14ac:dyDescent="0.2">
      <c r="A206" s="1">
        <v>200</v>
      </c>
      <c r="B206" s="1">
        <f t="shared" ca="1" si="29"/>
        <v>0.73241341613251099</v>
      </c>
      <c r="C206" s="1">
        <f t="shared" ca="1" si="26"/>
        <v>1.5003715654173615</v>
      </c>
      <c r="D206" s="1">
        <f t="shared" ca="1" si="30"/>
        <v>1</v>
      </c>
      <c r="E206" s="1">
        <f t="shared" si="31"/>
        <v>0</v>
      </c>
      <c r="F206" s="1">
        <f t="shared" ca="1" si="32"/>
        <v>-3615538027241544</v>
      </c>
      <c r="G206" s="1">
        <f t="shared" ca="1" si="27"/>
        <v>-3.6155380272415437E+17</v>
      </c>
      <c r="H206" s="1">
        <f t="shared" ca="1" si="28"/>
        <v>-4.2688890016632954E+17</v>
      </c>
    </row>
    <row r="207" spans="1:8" x14ac:dyDescent="0.2">
      <c r="A207" s="1">
        <v>201</v>
      </c>
      <c r="B207" s="1">
        <f t="shared" ca="1" si="29"/>
        <v>0.56000415330542774</v>
      </c>
      <c r="C207" s="1">
        <f t="shared" ca="1" si="26"/>
        <v>-1</v>
      </c>
      <c r="D207" s="1">
        <f t="shared" ca="1" si="30"/>
        <v>2</v>
      </c>
      <c r="E207" s="1">
        <f t="shared" si="31"/>
        <v>0</v>
      </c>
      <c r="F207" s="1">
        <f t="shared" ca="1" si="32"/>
        <v>-1059253840719397</v>
      </c>
      <c r="G207" s="1">
        <f t="shared" ca="1" si="27"/>
        <v>-1.059253840719397E+17</v>
      </c>
      <c r="H207" s="1">
        <f t="shared" ca="1" si="28"/>
        <v>-3.2096351609438982E+17</v>
      </c>
    </row>
    <row r="208" spans="1:8" x14ac:dyDescent="0.2">
      <c r="A208" s="1">
        <v>202</v>
      </c>
      <c r="B208" s="1">
        <f t="shared" ca="1" si="29"/>
        <v>0.36767153015365661</v>
      </c>
      <c r="C208" s="1">
        <f t="shared" ca="1" si="26"/>
        <v>-1</v>
      </c>
      <c r="D208" s="1">
        <f t="shared" ca="1" si="30"/>
        <v>3</v>
      </c>
      <c r="E208" s="1">
        <f t="shared" si="31"/>
        <v>0</v>
      </c>
      <c r="F208" s="1">
        <f t="shared" ca="1" si="32"/>
        <v>-4674791867960941</v>
      </c>
      <c r="G208" s="1">
        <f t="shared" ca="1" si="27"/>
        <v>-4.6747918679609408E+17</v>
      </c>
      <c r="H208" s="1">
        <f t="shared" ca="1" si="28"/>
        <v>1.4651567070170426E+17</v>
      </c>
    </row>
    <row r="209" spans="1:8" x14ac:dyDescent="0.2">
      <c r="A209" s="1">
        <v>203</v>
      </c>
      <c r="B209" s="1">
        <f t="shared" ca="1" si="29"/>
        <v>0.76303268913092515</v>
      </c>
      <c r="C209" s="1">
        <f t="shared" ca="1" si="26"/>
        <v>1.5003715654173615</v>
      </c>
      <c r="D209" s="1">
        <f t="shared" ca="1" si="30"/>
        <v>2</v>
      </c>
      <c r="E209" s="1">
        <f t="shared" si="31"/>
        <v>0</v>
      </c>
      <c r="F209" s="1">
        <f t="shared" ca="1" si="32"/>
        <v>-5734045708680338</v>
      </c>
      <c r="G209" s="1">
        <f t="shared" ca="1" si="27"/>
        <v>-5.7340457086803379E+17</v>
      </c>
      <c r="H209" s="1">
        <f t="shared" ca="1" si="28"/>
        <v>-7.1380424290903808E+17</v>
      </c>
    </row>
    <row r="210" spans="1:8" x14ac:dyDescent="0.2">
      <c r="A210" s="1">
        <v>204</v>
      </c>
      <c r="B210" s="1">
        <f t="shared" ca="1" si="29"/>
        <v>0.23536726254323004</v>
      </c>
      <c r="C210" s="1">
        <f t="shared" ca="1" si="26"/>
        <v>-1</v>
      </c>
      <c r="D210" s="1">
        <f t="shared" ca="1" si="30"/>
        <v>3</v>
      </c>
      <c r="E210" s="1">
        <f t="shared" si="31"/>
        <v>0</v>
      </c>
      <c r="F210" s="1">
        <f t="shared" ca="1" si="32"/>
        <v>-1059253840719397</v>
      </c>
      <c r="G210" s="1">
        <f t="shared" ca="1" si="27"/>
        <v>-1.059253840719397E+17</v>
      </c>
      <c r="H210" s="1">
        <f t="shared" ca="1" si="28"/>
        <v>-6.0787885883709837E+17</v>
      </c>
    </row>
    <row r="211" spans="1:8" x14ac:dyDescent="0.2">
      <c r="A211" s="1">
        <v>205</v>
      </c>
      <c r="B211" s="1">
        <f t="shared" ca="1" si="29"/>
        <v>0.67076555440943619</v>
      </c>
      <c r="C211" s="1">
        <f t="shared" ca="1" si="26"/>
        <v>1.5003715654173615</v>
      </c>
      <c r="D211" s="1">
        <f t="shared" ca="1" si="30"/>
        <v>2</v>
      </c>
      <c r="E211" s="1">
        <f t="shared" si="31"/>
        <v>0</v>
      </c>
      <c r="F211" s="1">
        <f t="shared" ca="1" si="32"/>
        <v>-6793299549399735</v>
      </c>
      <c r="G211" s="1">
        <f t="shared" ca="1" si="27"/>
        <v>-6.793299549399735E+17</v>
      </c>
      <c r="H211" s="1">
        <f t="shared" ca="1" si="28"/>
        <v>-1.627126206765292E+18</v>
      </c>
    </row>
    <row r="212" spans="1:8" x14ac:dyDescent="0.2">
      <c r="A212" s="1">
        <v>206</v>
      </c>
      <c r="B212" s="1">
        <f t="shared" ca="1" si="29"/>
        <v>0.78974458633512523</v>
      </c>
      <c r="C212" s="1">
        <f t="shared" ca="1" si="26"/>
        <v>1.5003715654173615</v>
      </c>
      <c r="D212" s="1">
        <f t="shared" ca="1" si="30"/>
        <v>1</v>
      </c>
      <c r="E212" s="1">
        <f t="shared" si="31"/>
        <v>0</v>
      </c>
      <c r="F212" s="1">
        <f t="shared" ca="1" si="32"/>
        <v>-5734045708680338</v>
      </c>
      <c r="G212" s="1">
        <f t="shared" ca="1" si="27"/>
        <v>-5.7340457086803379E+17</v>
      </c>
      <c r="H212" s="1">
        <f t="shared" ca="1" si="28"/>
        <v>-2.4874461203760343E+18</v>
      </c>
    </row>
    <row r="213" spans="1:8" x14ac:dyDescent="0.2">
      <c r="A213" s="1">
        <v>207</v>
      </c>
      <c r="B213" s="1">
        <f t="shared" ca="1" si="29"/>
        <v>0.19690447723430282</v>
      </c>
      <c r="C213" s="1">
        <f t="shared" ca="1" si="26"/>
        <v>-1</v>
      </c>
      <c r="D213" s="1">
        <f t="shared" ca="1" si="30"/>
        <v>2</v>
      </c>
      <c r="E213" s="1">
        <f t="shared" si="31"/>
        <v>0</v>
      </c>
      <c r="F213" s="1">
        <f t="shared" ca="1" si="32"/>
        <v>1059253840719397</v>
      </c>
      <c r="G213" s="1">
        <f t="shared" ca="1" si="27"/>
        <v>1.059253840719397E+17</v>
      </c>
      <c r="H213" s="1">
        <f t="shared" ca="1" si="28"/>
        <v>-2.5933715044479739E+18</v>
      </c>
    </row>
    <row r="214" spans="1:8" x14ac:dyDescent="0.2">
      <c r="A214" s="1">
        <v>208</v>
      </c>
      <c r="B214" s="1">
        <f t="shared" ca="1" si="29"/>
        <v>0.97573990523435961</v>
      </c>
      <c r="C214" s="1">
        <f t="shared" ca="1" si="26"/>
        <v>1.5003715654173615</v>
      </c>
      <c r="D214" s="1">
        <f t="shared" ca="1" si="30"/>
        <v>1</v>
      </c>
      <c r="E214" s="1">
        <f t="shared" si="31"/>
        <v>0</v>
      </c>
      <c r="F214" s="1">
        <f t="shared" ca="1" si="32"/>
        <v>-4674791867960941</v>
      </c>
      <c r="G214" s="1">
        <f t="shared" ca="1" si="27"/>
        <v>-4.6747918679609408E+17</v>
      </c>
      <c r="H214" s="1">
        <f t="shared" ca="1" si="28"/>
        <v>-3.2947639837412649E+18</v>
      </c>
    </row>
    <row r="215" spans="1:8" x14ac:dyDescent="0.2">
      <c r="A215" s="1">
        <v>209</v>
      </c>
      <c r="B215" s="1">
        <f t="shared" ca="1" si="29"/>
        <v>0.34803961073667711</v>
      </c>
      <c r="C215" s="1">
        <f t="shared" ca="1" si="26"/>
        <v>-1</v>
      </c>
      <c r="D215" s="1">
        <f t="shared" ca="1" si="30"/>
        <v>2</v>
      </c>
      <c r="E215" s="1">
        <f t="shared" si="31"/>
        <v>0</v>
      </c>
      <c r="F215" s="1">
        <f t="shared" ca="1" si="32"/>
        <v>-5734045708680338</v>
      </c>
      <c r="G215" s="1">
        <f t="shared" ca="1" si="27"/>
        <v>-5.7340457086803379E+17</v>
      </c>
      <c r="H215" s="1">
        <f t="shared" ca="1" si="28"/>
        <v>-2.7213594128732314E+18</v>
      </c>
    </row>
    <row r="216" spans="1:8" x14ac:dyDescent="0.2">
      <c r="A216" s="1">
        <v>210</v>
      </c>
      <c r="B216" s="1">
        <f t="shared" ca="1" si="29"/>
        <v>5.0092723555189012E-2</v>
      </c>
      <c r="C216" s="1">
        <f t="shared" ca="1" si="26"/>
        <v>-1</v>
      </c>
      <c r="D216" s="1">
        <f t="shared" ca="1" si="30"/>
        <v>3</v>
      </c>
      <c r="E216" s="1">
        <f t="shared" si="31"/>
        <v>0</v>
      </c>
      <c r="F216" s="1">
        <f t="shared" ca="1" si="32"/>
        <v>-1.040883757664128E+16</v>
      </c>
      <c r="G216" s="1">
        <f t="shared" ca="1" si="27"/>
        <v>-1.040883757664128E+18</v>
      </c>
      <c r="H216" s="1">
        <f t="shared" ca="1" si="28"/>
        <v>-1.6804756552091034E+18</v>
      </c>
    </row>
    <row r="217" spans="1:8" x14ac:dyDescent="0.2">
      <c r="A217" s="1">
        <v>211</v>
      </c>
      <c r="B217" s="1">
        <f t="shared" ca="1" si="29"/>
        <v>0.25983525707043231</v>
      </c>
      <c r="C217" s="1">
        <f t="shared" ca="1" si="26"/>
        <v>-1</v>
      </c>
      <c r="D217" s="1">
        <f t="shared" ca="1" si="30"/>
        <v>1</v>
      </c>
      <c r="E217" s="1">
        <f t="shared" si="31"/>
        <v>0</v>
      </c>
      <c r="F217" s="1">
        <f t="shared" ca="1" si="32"/>
        <v>-1.6142883285321618E+16</v>
      </c>
      <c r="G217" s="1">
        <f t="shared" ca="1" si="27"/>
        <v>-1.6142883285321618E+18</v>
      </c>
      <c r="H217" s="1">
        <f t="shared" ca="1" si="28"/>
        <v>-6.6187326676941568E+16</v>
      </c>
    </row>
    <row r="218" spans="1:8" x14ac:dyDescent="0.2">
      <c r="A218" s="1">
        <v>212</v>
      </c>
      <c r="B218" s="1">
        <f t="shared" ca="1" si="29"/>
        <v>1.6896299821464567E-2</v>
      </c>
      <c r="C218" s="1">
        <f t="shared" ca="1" si="26"/>
        <v>-1</v>
      </c>
      <c r="D218" s="1">
        <f t="shared" ca="1" si="30"/>
        <v>2</v>
      </c>
      <c r="E218" s="1">
        <f t="shared" si="31"/>
        <v>0</v>
      </c>
      <c r="F218" s="1">
        <f t="shared" ca="1" si="32"/>
        <v>-2.6551720861962896E+16</v>
      </c>
      <c r="G218" s="1">
        <f t="shared" ca="1" si="27"/>
        <v>-2.6551720861962895E+18</v>
      </c>
      <c r="H218" s="1">
        <f t="shared" ca="1" si="28"/>
        <v>2.5889847595193477E+18</v>
      </c>
    </row>
    <row r="219" spans="1:8" x14ac:dyDescent="0.2">
      <c r="A219" s="1">
        <v>213</v>
      </c>
      <c r="B219" s="1">
        <f t="shared" ca="1" si="29"/>
        <v>0.48104360087126308</v>
      </c>
      <c r="C219" s="1">
        <f t="shared" ca="1" si="26"/>
        <v>-1</v>
      </c>
      <c r="D219" s="1">
        <f t="shared" ca="1" si="30"/>
        <v>3</v>
      </c>
      <c r="E219" s="1">
        <f t="shared" si="31"/>
        <v>0</v>
      </c>
      <c r="F219" s="1">
        <f t="shared" ca="1" si="32"/>
        <v>-4.2694604147284512E+16</v>
      </c>
      <c r="G219" s="1">
        <f t="shared" ca="1" si="27"/>
        <v>-4.2694604147284511E+18</v>
      </c>
      <c r="H219" s="1">
        <f t="shared" ca="1" si="28"/>
        <v>6.8584451742477988E+18</v>
      </c>
    </row>
    <row r="220" spans="1:8" x14ac:dyDescent="0.2">
      <c r="A220" s="1">
        <v>214</v>
      </c>
      <c r="B220" s="1">
        <f t="shared" ca="1" si="29"/>
        <v>0.81723338265362055</v>
      </c>
      <c r="C220" s="1">
        <f t="shared" ca="1" si="26"/>
        <v>1.5003715654173615</v>
      </c>
      <c r="D220" s="1">
        <f t="shared" ca="1" si="30"/>
        <v>2</v>
      </c>
      <c r="E220" s="1">
        <f t="shared" si="31"/>
        <v>0</v>
      </c>
      <c r="F220" s="1">
        <f t="shared" ca="1" si="32"/>
        <v>-6.9246325009247408E+16</v>
      </c>
      <c r="G220" s="1">
        <f t="shared" ca="1" si="27"/>
        <v>-6.9246325009247406E+18</v>
      </c>
      <c r="H220" s="1">
        <f t="shared" ca="1" si="28"/>
        <v>-3.5310765311045939E+18</v>
      </c>
    </row>
    <row r="221" spans="1:8" x14ac:dyDescent="0.2">
      <c r="A221" s="1">
        <v>215</v>
      </c>
      <c r="B221" s="1">
        <f t="shared" ca="1" si="29"/>
        <v>0.37147075098808491</v>
      </c>
      <c r="C221" s="1">
        <f t="shared" ref="C221:C284" ca="1" si="33">IF(B221&lt;$D$1,$F$1,$H$1)</f>
        <v>-1</v>
      </c>
      <c r="D221" s="1">
        <f t="shared" ca="1" si="30"/>
        <v>3</v>
      </c>
      <c r="E221" s="1">
        <f t="shared" si="31"/>
        <v>0</v>
      </c>
      <c r="F221" s="1">
        <f t="shared" ca="1" si="32"/>
        <v>-2.6551720861962896E+16</v>
      </c>
      <c r="G221" s="1">
        <f t="shared" ref="G221:G284" ca="1" si="34">F221*$H$2</f>
        <v>-2.6551720861962895E+18</v>
      </c>
      <c r="H221" s="1">
        <f t="shared" ref="H221:H284" ca="1" si="35">H220+G221*C221</f>
        <v>-8.7590444490830438E+17</v>
      </c>
    </row>
    <row r="222" spans="1:8" x14ac:dyDescent="0.2">
      <c r="A222" s="1">
        <v>216</v>
      </c>
      <c r="B222" s="1">
        <f t="shared" ca="1" si="29"/>
        <v>0.41328124185907644</v>
      </c>
      <c r="C222" s="1">
        <f t="shared" ca="1" si="33"/>
        <v>-1</v>
      </c>
      <c r="D222" s="1">
        <f t="shared" ca="1" si="30"/>
        <v>1</v>
      </c>
      <c r="E222" s="1">
        <f t="shared" si="31"/>
        <v>0</v>
      </c>
      <c r="F222" s="1">
        <f t="shared" ca="1" si="32"/>
        <v>-9.5798045871210304E+16</v>
      </c>
      <c r="G222" s="1">
        <f t="shared" ca="1" si="34"/>
        <v>-9.5798045871210312E+18</v>
      </c>
      <c r="H222" s="1">
        <f t="shared" ca="1" si="35"/>
        <v>8.7039001422127268E+18</v>
      </c>
    </row>
    <row r="223" spans="1:8" x14ac:dyDescent="0.2">
      <c r="A223" s="1">
        <v>217</v>
      </c>
      <c r="B223" s="1">
        <f t="shared" ca="1" si="29"/>
        <v>4.3034917590949129E-2</v>
      </c>
      <c r="C223" s="1">
        <f t="shared" ca="1" si="33"/>
        <v>-1</v>
      </c>
      <c r="D223" s="1">
        <f t="shared" ca="1" si="30"/>
        <v>2</v>
      </c>
      <c r="E223" s="1">
        <f t="shared" si="31"/>
        <v>0</v>
      </c>
      <c r="F223" s="1">
        <f t="shared" ca="1" si="32"/>
        <v>-1.223497667331732E+17</v>
      </c>
      <c r="G223" s="1">
        <f t="shared" ca="1" si="34"/>
        <v>-1.2234976673317321E+19</v>
      </c>
      <c r="H223" s="1">
        <f t="shared" ca="1" si="35"/>
        <v>2.093887681553005E+19</v>
      </c>
    </row>
    <row r="224" spans="1:8" x14ac:dyDescent="0.2">
      <c r="A224" s="1">
        <v>218</v>
      </c>
      <c r="B224" s="1">
        <f t="shared" ca="1" si="29"/>
        <v>0.47870268590887644</v>
      </c>
      <c r="C224" s="1">
        <f t="shared" ca="1" si="33"/>
        <v>-1</v>
      </c>
      <c r="D224" s="1">
        <f t="shared" ca="1" si="30"/>
        <v>3</v>
      </c>
      <c r="E224" s="1">
        <f t="shared" si="31"/>
        <v>0</v>
      </c>
      <c r="F224" s="1">
        <f t="shared" ca="1" si="32"/>
        <v>-2.1814781260438349E+17</v>
      </c>
      <c r="G224" s="1">
        <f t="shared" ca="1" si="34"/>
        <v>-2.1814781260438348E+19</v>
      </c>
      <c r="H224" s="1">
        <f t="shared" ca="1" si="35"/>
        <v>4.2753658075968397E+19</v>
      </c>
    </row>
    <row r="225" spans="1:8" x14ac:dyDescent="0.2">
      <c r="A225" s="1">
        <v>219</v>
      </c>
      <c r="B225" s="1">
        <f t="shared" ca="1" si="29"/>
        <v>2.0676905740543483E-2</v>
      </c>
      <c r="C225" s="1">
        <f t="shared" ca="1" si="33"/>
        <v>-1</v>
      </c>
      <c r="D225" s="1">
        <f t="shared" ca="1" si="30"/>
        <v>1</v>
      </c>
      <c r="E225" s="1">
        <f t="shared" si="31"/>
        <v>0</v>
      </c>
      <c r="F225" s="1">
        <f t="shared" ca="1" si="32"/>
        <v>-3.4049757933755667E+17</v>
      </c>
      <c r="G225" s="1">
        <f t="shared" ca="1" si="34"/>
        <v>-3.4049757933755666E+19</v>
      </c>
      <c r="H225" s="1">
        <f t="shared" ca="1" si="35"/>
        <v>7.6803416009724068E+19</v>
      </c>
    </row>
    <row r="226" spans="1:8" x14ac:dyDescent="0.2">
      <c r="A226" s="1">
        <v>220</v>
      </c>
      <c r="B226" s="1">
        <f t="shared" ca="1" si="29"/>
        <v>0.73433596686775315</v>
      </c>
      <c r="C226" s="1">
        <f t="shared" ca="1" si="33"/>
        <v>1.5003715654173615</v>
      </c>
      <c r="D226" s="1">
        <f t="shared" ca="1" si="30"/>
        <v>0</v>
      </c>
      <c r="E226" s="1">
        <f t="shared" si="31"/>
        <v>0</v>
      </c>
      <c r="F226" s="1">
        <f t="shared" ca="1" si="32"/>
        <v>-5.5864539194194016E+17</v>
      </c>
      <c r="G226" s="1">
        <f t="shared" ca="1" si="34"/>
        <v>-5.5864539194194018E+19</v>
      </c>
      <c r="H226" s="1">
        <f t="shared" ca="1" si="35"/>
        <v>-7.01415011238835E+18</v>
      </c>
    </row>
    <row r="227" spans="1:8" x14ac:dyDescent="0.2">
      <c r="A227" s="1">
        <v>221</v>
      </c>
      <c r="B227" s="1">
        <f t="shared" ca="1" si="29"/>
        <v>0.29300610081619016</v>
      </c>
      <c r="C227" s="1">
        <f t="shared" ca="1" si="33"/>
        <v>-1</v>
      </c>
      <c r="D227" s="1">
        <f t="shared" ca="1" si="30"/>
        <v>1</v>
      </c>
      <c r="E227" s="1">
        <f t="shared" si="31"/>
        <v>0</v>
      </c>
      <c r="F227" s="1">
        <f t="shared" ca="1" si="32"/>
        <v>-2.1814781260438349E+17</v>
      </c>
      <c r="G227" s="1">
        <f t="shared" ca="1" si="34"/>
        <v>-2.1814781260438348E+19</v>
      </c>
      <c r="H227" s="1">
        <f t="shared" ca="1" si="35"/>
        <v>1.4800631148049998E+19</v>
      </c>
    </row>
    <row r="228" spans="1:8" x14ac:dyDescent="0.2">
      <c r="A228" s="1">
        <v>222</v>
      </c>
      <c r="B228" s="1">
        <f t="shared" ca="1" si="29"/>
        <v>0.75333909016405809</v>
      </c>
      <c r="C228" s="1">
        <f t="shared" ca="1" si="33"/>
        <v>1.5003715654173615</v>
      </c>
      <c r="D228" s="1">
        <f t="shared" ca="1" si="30"/>
        <v>0</v>
      </c>
      <c r="E228" s="1">
        <f t="shared" si="31"/>
        <v>0</v>
      </c>
      <c r="F228" s="1">
        <f t="shared" ca="1" si="32"/>
        <v>-7.7679320454632371E+17</v>
      </c>
      <c r="G228" s="1">
        <f t="shared" ca="1" si="34"/>
        <v>-7.7679320454632374E+19</v>
      </c>
      <c r="H228" s="1">
        <f t="shared" ca="1" si="35"/>
        <v>-1.0174721248302363E+20</v>
      </c>
    </row>
    <row r="229" spans="1:8" x14ac:dyDescent="0.2">
      <c r="A229" s="1">
        <v>223</v>
      </c>
      <c r="B229" s="1">
        <f t="shared" ca="1" si="29"/>
        <v>0.20610781109957699</v>
      </c>
      <c r="C229" s="1">
        <f t="shared" ca="1" si="33"/>
        <v>-1</v>
      </c>
      <c r="D229" s="1">
        <f t="shared" ca="1" si="30"/>
        <v>1</v>
      </c>
      <c r="E229" s="1">
        <f t="shared" si="31"/>
        <v>0</v>
      </c>
      <c r="F229" s="1">
        <f t="shared" ca="1" si="32"/>
        <v>-5.5864539194194022E+17</v>
      </c>
      <c r="G229" s="1">
        <f t="shared" ca="1" si="34"/>
        <v>-5.5864539194194018E+19</v>
      </c>
      <c r="H229" s="1">
        <f t="shared" ca="1" si="35"/>
        <v>-4.5882673288829616E+19</v>
      </c>
    </row>
    <row r="230" spans="1:8" x14ac:dyDescent="0.2">
      <c r="A230" s="1">
        <v>224</v>
      </c>
      <c r="B230" s="1">
        <f t="shared" ca="1" si="29"/>
        <v>0.50398767599760419</v>
      </c>
      <c r="C230" s="1">
        <f t="shared" ca="1" si="33"/>
        <v>-1</v>
      </c>
      <c r="D230" s="1">
        <f t="shared" ca="1" si="30"/>
        <v>2</v>
      </c>
      <c r="E230" s="1">
        <f t="shared" si="31"/>
        <v>0</v>
      </c>
      <c r="F230" s="1">
        <f t="shared" ca="1" si="32"/>
        <v>-1.3354385964882639E+18</v>
      </c>
      <c r="G230" s="1">
        <f t="shared" ca="1" si="34"/>
        <v>-1.3354385964882639E+20</v>
      </c>
      <c r="H230" s="1">
        <f t="shared" ca="1" si="35"/>
        <v>8.7661186359996776E+19</v>
      </c>
    </row>
    <row r="231" spans="1:8" x14ac:dyDescent="0.2">
      <c r="A231" s="1">
        <v>225</v>
      </c>
      <c r="B231" s="1">
        <f t="shared" ca="1" si="29"/>
        <v>0.25069624096264576</v>
      </c>
      <c r="C231" s="1">
        <f t="shared" ca="1" si="33"/>
        <v>-1</v>
      </c>
      <c r="D231" s="1">
        <f t="shared" ca="1" si="30"/>
        <v>3</v>
      </c>
      <c r="E231" s="1">
        <f t="shared" si="31"/>
        <v>0</v>
      </c>
      <c r="F231" s="1">
        <f t="shared" ca="1" si="32"/>
        <v>-1.8940839884302042E+18</v>
      </c>
      <c r="G231" s="1">
        <f t="shared" ca="1" si="34"/>
        <v>-1.8940839884302041E+20</v>
      </c>
      <c r="H231" s="1">
        <f t="shared" ca="1" si="35"/>
        <v>2.7706958520301719E+20</v>
      </c>
    </row>
    <row r="232" spans="1:8" x14ac:dyDescent="0.2">
      <c r="A232" s="1">
        <v>226</v>
      </c>
      <c r="B232" s="1">
        <f t="shared" ca="1" si="29"/>
        <v>0.80203194937693834</v>
      </c>
      <c r="C232" s="1">
        <f t="shared" ca="1" si="33"/>
        <v>1.5003715654173615</v>
      </c>
      <c r="D232" s="1">
        <f t="shared" ca="1" si="30"/>
        <v>2</v>
      </c>
      <c r="E232" s="1">
        <f t="shared" si="31"/>
        <v>0</v>
      </c>
      <c r="F232" s="1">
        <f t="shared" ca="1" si="32"/>
        <v>-3.2295225849184681E+18</v>
      </c>
      <c r="G232" s="1">
        <f t="shared" ca="1" si="34"/>
        <v>-3.2295225849184682E+20</v>
      </c>
      <c r="H232" s="1">
        <f t="shared" ca="1" si="35"/>
        <v>-2.0747880042546741E+20</v>
      </c>
    </row>
    <row r="233" spans="1:8" x14ac:dyDescent="0.2">
      <c r="A233" s="1">
        <v>227</v>
      </c>
      <c r="B233" s="1">
        <f t="shared" ca="1" si="29"/>
        <v>0.64843022096555081</v>
      </c>
      <c r="C233" s="1">
        <f t="shared" ca="1" si="33"/>
        <v>1.5003715654173615</v>
      </c>
      <c r="D233" s="1">
        <f t="shared" ca="1" si="30"/>
        <v>1</v>
      </c>
      <c r="E233" s="1">
        <f t="shared" si="31"/>
        <v>0</v>
      </c>
      <c r="F233" s="1">
        <f t="shared" ca="1" si="32"/>
        <v>-1.3354385964882639E+18</v>
      </c>
      <c r="G233" s="1">
        <f t="shared" ca="1" si="34"/>
        <v>-1.3354385964882639E+20</v>
      </c>
      <c r="H233" s="1">
        <f t="shared" ca="1" si="35"/>
        <v>-4.0784421017865349E+20</v>
      </c>
    </row>
    <row r="234" spans="1:8" x14ac:dyDescent="0.2">
      <c r="A234" s="1">
        <v>228</v>
      </c>
      <c r="B234" s="1">
        <f t="shared" ca="1" si="29"/>
        <v>0.36241745002603587</v>
      </c>
      <c r="C234" s="1">
        <f t="shared" ca="1" si="33"/>
        <v>-1</v>
      </c>
      <c r="D234" s="1">
        <f t="shared" ca="1" si="30"/>
        <v>2</v>
      </c>
      <c r="E234" s="1">
        <f t="shared" si="31"/>
        <v>0</v>
      </c>
      <c r="F234" s="1">
        <f t="shared" ca="1" si="32"/>
        <v>1.8940839884302042E+18</v>
      </c>
      <c r="G234" s="1">
        <f t="shared" ca="1" si="34"/>
        <v>1.8940839884302041E+20</v>
      </c>
      <c r="H234" s="1">
        <f t="shared" ca="1" si="35"/>
        <v>-5.9725260902167387E+20</v>
      </c>
    </row>
    <row r="235" spans="1:8" x14ac:dyDescent="0.2">
      <c r="A235" s="1">
        <v>229</v>
      </c>
      <c r="B235" s="1">
        <f t="shared" ca="1" si="29"/>
        <v>0.70066748037039017</v>
      </c>
      <c r="C235" s="1">
        <f t="shared" ca="1" si="33"/>
        <v>1.5003715654173615</v>
      </c>
      <c r="D235" s="1">
        <f t="shared" ca="1" si="30"/>
        <v>1</v>
      </c>
      <c r="E235" s="1">
        <f t="shared" si="31"/>
        <v>0</v>
      </c>
      <c r="F235" s="1">
        <f t="shared" ca="1" si="32"/>
        <v>5.5864539194194022E+17</v>
      </c>
      <c r="G235" s="1">
        <f t="shared" ca="1" si="34"/>
        <v>5.5864539194194018E+19</v>
      </c>
      <c r="H235" s="1">
        <f t="shared" ca="1" si="35"/>
        <v>-5.1343504289956141E+20</v>
      </c>
    </row>
    <row r="236" spans="1:8" x14ac:dyDescent="0.2">
      <c r="A236" s="1">
        <v>230</v>
      </c>
      <c r="B236" s="1">
        <f t="shared" ca="1" si="29"/>
        <v>0.49383289020595578</v>
      </c>
      <c r="C236" s="1">
        <f t="shared" ca="1" si="33"/>
        <v>-1</v>
      </c>
      <c r="D236" s="1">
        <f t="shared" ca="1" si="30"/>
        <v>2</v>
      </c>
      <c r="E236" s="1">
        <f t="shared" si="31"/>
        <v>0</v>
      </c>
      <c r="F236" s="1">
        <f t="shared" ca="1" si="32"/>
        <v>-1.3354385964882639E+18</v>
      </c>
      <c r="G236" s="1">
        <f t="shared" ca="1" si="34"/>
        <v>-1.3354385964882639E+20</v>
      </c>
      <c r="H236" s="1">
        <f t="shared" ca="1" si="35"/>
        <v>-3.7989118325073504E+20</v>
      </c>
    </row>
    <row r="237" spans="1:8" x14ac:dyDescent="0.2">
      <c r="A237" s="1">
        <v>231</v>
      </c>
      <c r="B237" s="1">
        <f t="shared" ca="1" si="29"/>
        <v>0.82056796395290299</v>
      </c>
      <c r="C237" s="1">
        <f t="shared" ca="1" si="33"/>
        <v>1.5003715654173615</v>
      </c>
      <c r="D237" s="1">
        <f t="shared" ca="1" si="30"/>
        <v>1</v>
      </c>
      <c r="E237" s="1">
        <f t="shared" si="31"/>
        <v>0</v>
      </c>
      <c r="F237" s="1">
        <f t="shared" ca="1" si="32"/>
        <v>-7.7679320454632371E+17</v>
      </c>
      <c r="G237" s="1">
        <f t="shared" ca="1" si="34"/>
        <v>-7.7679320454632374E+19</v>
      </c>
      <c r="H237" s="1">
        <f t="shared" ca="1" si="35"/>
        <v>-4.964390268818087E+20</v>
      </c>
    </row>
    <row r="238" spans="1:8" x14ac:dyDescent="0.2">
      <c r="A238" s="1">
        <v>232</v>
      </c>
      <c r="B238" s="1">
        <f t="shared" ca="1" si="29"/>
        <v>0.82871631955090808</v>
      </c>
      <c r="C238" s="1">
        <f t="shared" ca="1" si="33"/>
        <v>1.5003715654173615</v>
      </c>
      <c r="D238" s="1">
        <f t="shared" ca="1" si="30"/>
        <v>0</v>
      </c>
      <c r="E238" s="1">
        <f t="shared" si="31"/>
        <v>0</v>
      </c>
      <c r="F238" s="1">
        <f t="shared" ca="1" si="32"/>
        <v>5.5864539194194022E+17</v>
      </c>
      <c r="G238" s="1">
        <f t="shared" ca="1" si="34"/>
        <v>5.5864539194194018E+19</v>
      </c>
      <c r="H238" s="1">
        <f t="shared" ca="1" si="35"/>
        <v>-4.1262146075969624E+20</v>
      </c>
    </row>
    <row r="239" spans="1:8" x14ac:dyDescent="0.2">
      <c r="A239" s="1">
        <v>233</v>
      </c>
      <c r="B239" s="1">
        <f t="shared" ca="1" si="29"/>
        <v>0.65983815127590506</v>
      </c>
      <c r="C239" s="1">
        <f t="shared" ca="1" si="33"/>
        <v>1.5003715654173615</v>
      </c>
      <c r="D239" s="1">
        <f t="shared" ca="1" si="30"/>
        <v>-1</v>
      </c>
      <c r="E239" s="1">
        <f t="shared" si="31"/>
        <v>0</v>
      </c>
      <c r="F239" s="1">
        <f t="shared" ca="1" si="32"/>
        <v>1.3354385964882639E+18</v>
      </c>
      <c r="G239" s="1">
        <f t="shared" ca="1" si="34"/>
        <v>1.3354385964882639E+20</v>
      </c>
      <c r="H239" s="1">
        <f t="shared" ca="1" si="35"/>
        <v>-2.1225605100651017E+20</v>
      </c>
    </row>
    <row r="240" spans="1:8" x14ac:dyDescent="0.2">
      <c r="A240" s="1">
        <v>234</v>
      </c>
      <c r="B240" s="1">
        <f t="shared" ca="1" si="29"/>
        <v>0.45412827985125914</v>
      </c>
      <c r="C240" s="1">
        <f t="shared" ca="1" si="33"/>
        <v>-1</v>
      </c>
      <c r="D240" s="1">
        <f t="shared" ca="1" si="30"/>
        <v>0</v>
      </c>
      <c r="E240" s="1">
        <f t="shared" si="31"/>
        <v>0</v>
      </c>
      <c r="F240" s="1">
        <f t="shared" ca="1" si="32"/>
        <v>7.7679320454632371E+17</v>
      </c>
      <c r="G240" s="1">
        <f t="shared" ca="1" si="34"/>
        <v>7.7679320454632374E+19</v>
      </c>
      <c r="H240" s="1">
        <f t="shared" ca="1" si="35"/>
        <v>-2.8993537146114254E+20</v>
      </c>
    </row>
    <row r="241" spans="1:8" x14ac:dyDescent="0.2">
      <c r="A241" s="1">
        <v>235</v>
      </c>
      <c r="B241" s="1">
        <f t="shared" ca="1" si="29"/>
        <v>0.933293558866367</v>
      </c>
      <c r="C241" s="1">
        <f t="shared" ca="1" si="33"/>
        <v>1.5003715654173615</v>
      </c>
      <c r="D241" s="1">
        <f t="shared" ca="1" si="30"/>
        <v>-1</v>
      </c>
      <c r="E241" s="1">
        <f t="shared" si="31"/>
        <v>0</v>
      </c>
      <c r="F241" s="1">
        <f t="shared" ca="1" si="32"/>
        <v>2.1122318010345876E+18</v>
      </c>
      <c r="G241" s="1">
        <f t="shared" ca="1" si="34"/>
        <v>2.1122318010345875E+20</v>
      </c>
      <c r="H241" s="1">
        <f t="shared" ca="1" si="35"/>
        <v>2.6977881923117154E+19</v>
      </c>
    </row>
    <row r="242" spans="1:8" x14ac:dyDescent="0.2">
      <c r="A242" s="1">
        <v>236</v>
      </c>
      <c r="B242" s="1">
        <f t="shared" ca="1" si="29"/>
        <v>0.54114941245839854</v>
      </c>
      <c r="C242" s="1">
        <f t="shared" ca="1" si="33"/>
        <v>-1</v>
      </c>
      <c r="D242" s="1">
        <f t="shared" ca="1" si="30"/>
        <v>0</v>
      </c>
      <c r="E242" s="1">
        <f t="shared" si="31"/>
        <v>0</v>
      </c>
      <c r="F242" s="1">
        <f t="shared" ca="1" si="32"/>
        <v>1.3354385964882639E+18</v>
      </c>
      <c r="G242" s="1">
        <f t="shared" ca="1" si="34"/>
        <v>1.3354385964882639E+20</v>
      </c>
      <c r="H242" s="1">
        <f t="shared" ca="1" si="35"/>
        <v>-1.0656597772570924E+20</v>
      </c>
    </row>
    <row r="243" spans="1:8" x14ac:dyDescent="0.2">
      <c r="A243" s="1">
        <v>237</v>
      </c>
      <c r="B243" s="1">
        <f t="shared" ca="1" si="29"/>
        <v>5.9092788507203786E-2</v>
      </c>
      <c r="C243" s="1">
        <f t="shared" ca="1" si="33"/>
        <v>-1</v>
      </c>
      <c r="D243" s="1">
        <f t="shared" ca="1" si="30"/>
        <v>1</v>
      </c>
      <c r="E243" s="1">
        <f t="shared" si="31"/>
        <v>0</v>
      </c>
      <c r="F243" s="1">
        <f t="shared" ca="1" si="32"/>
        <v>3.4476703975228518E+18</v>
      </c>
      <c r="G243" s="1">
        <f t="shared" ca="1" si="34"/>
        <v>3.4476703975228519E+20</v>
      </c>
      <c r="H243" s="1">
        <f t="shared" ca="1" si="35"/>
        <v>-4.5133301747799445E+20</v>
      </c>
    </row>
    <row r="244" spans="1:8" x14ac:dyDescent="0.2">
      <c r="A244" s="1">
        <v>238</v>
      </c>
      <c r="B244" s="1">
        <f t="shared" ca="1" si="29"/>
        <v>0.21396880991518552</v>
      </c>
      <c r="C244" s="1">
        <f t="shared" ca="1" si="33"/>
        <v>-1</v>
      </c>
      <c r="D244" s="1">
        <f t="shared" ca="1" si="30"/>
        <v>2</v>
      </c>
      <c r="E244" s="1">
        <f t="shared" si="31"/>
        <v>0</v>
      </c>
      <c r="F244" s="1">
        <f t="shared" ca="1" si="32"/>
        <v>4.7831089940111155E+18</v>
      </c>
      <c r="G244" s="1">
        <f t="shared" ca="1" si="34"/>
        <v>4.7831089940111157E+20</v>
      </c>
      <c r="H244" s="1">
        <f t="shared" ca="1" si="35"/>
        <v>-9.2964391687910602E+20</v>
      </c>
    </row>
    <row r="245" spans="1:8" x14ac:dyDescent="0.2">
      <c r="A245" s="1">
        <v>239</v>
      </c>
      <c r="B245" s="1">
        <f t="shared" ca="1" si="29"/>
        <v>0.89463024627168652</v>
      </c>
      <c r="C245" s="1">
        <f t="shared" ca="1" si="33"/>
        <v>1.5003715654173615</v>
      </c>
      <c r="D245" s="1">
        <f t="shared" ca="1" si="30"/>
        <v>1</v>
      </c>
      <c r="E245" s="1">
        <f t="shared" si="31"/>
        <v>0</v>
      </c>
      <c r="F245" s="1">
        <f t="shared" ca="1" si="32"/>
        <v>8.2307793915339674E+18</v>
      </c>
      <c r="G245" s="1">
        <f t="shared" ca="1" si="34"/>
        <v>8.230779391533967E+20</v>
      </c>
      <c r="H245" s="1">
        <f t="shared" ca="1" si="35"/>
        <v>3.0527881914897151E+20</v>
      </c>
    </row>
    <row r="246" spans="1:8" x14ac:dyDescent="0.2">
      <c r="A246" s="1">
        <v>240</v>
      </c>
      <c r="B246" s="1">
        <f t="shared" ca="1" si="29"/>
        <v>9.7796881901435206E-2</v>
      </c>
      <c r="C246" s="1">
        <f t="shared" ca="1" si="33"/>
        <v>-1</v>
      </c>
      <c r="D246" s="1">
        <f t="shared" ca="1" si="30"/>
        <v>2</v>
      </c>
      <c r="E246" s="1">
        <f t="shared" si="31"/>
        <v>0</v>
      </c>
      <c r="F246" s="1">
        <f t="shared" ca="1" si="32"/>
        <v>3.4476703975228518E+18</v>
      </c>
      <c r="G246" s="1">
        <f t="shared" ca="1" si="34"/>
        <v>3.4476703975228519E+20</v>
      </c>
      <c r="H246" s="1">
        <f t="shared" ca="1" si="35"/>
        <v>-3.9488220603313684E+19</v>
      </c>
    </row>
    <row r="247" spans="1:8" x14ac:dyDescent="0.2">
      <c r="A247" s="1">
        <v>241</v>
      </c>
      <c r="B247" s="1">
        <f t="shared" ca="1" si="29"/>
        <v>4.1901627462729518E-2</v>
      </c>
      <c r="C247" s="1">
        <f t="shared" ca="1" si="33"/>
        <v>-1</v>
      </c>
      <c r="D247" s="1">
        <f t="shared" ca="1" si="30"/>
        <v>3</v>
      </c>
      <c r="E247" s="1">
        <f t="shared" si="31"/>
        <v>0</v>
      </c>
      <c r="F247" s="1">
        <f t="shared" ca="1" si="32"/>
        <v>1.1678449789056819E+19</v>
      </c>
      <c r="G247" s="1">
        <f t="shared" ca="1" si="34"/>
        <v>1.1678449789056819E+21</v>
      </c>
      <c r="H247" s="1">
        <f t="shared" ca="1" si="35"/>
        <v>-1.2073331995089956E+21</v>
      </c>
    </row>
    <row r="248" spans="1:8" x14ac:dyDescent="0.2">
      <c r="A248" s="1">
        <v>242</v>
      </c>
      <c r="B248" s="1">
        <f t="shared" ca="1" si="29"/>
        <v>0.6326943496419889</v>
      </c>
      <c r="C248" s="1">
        <f t="shared" ca="1" si="33"/>
        <v>1.5003715654173615</v>
      </c>
      <c r="D248" s="1">
        <f t="shared" ca="1" si="30"/>
        <v>2</v>
      </c>
      <c r="E248" s="1">
        <f t="shared" si="31"/>
        <v>0</v>
      </c>
      <c r="F248" s="1">
        <f t="shared" ca="1" si="32"/>
        <v>1.5126120186579671E+19</v>
      </c>
      <c r="G248" s="1">
        <f t="shared" ca="1" si="34"/>
        <v>1.5126120186579672E+21</v>
      </c>
      <c r="H248" s="1">
        <f t="shared" ca="1" si="35"/>
        <v>1.0621468627939738E+21</v>
      </c>
    </row>
    <row r="249" spans="1:8" x14ac:dyDescent="0.2">
      <c r="A249" s="1">
        <v>243</v>
      </c>
      <c r="B249" s="1">
        <f t="shared" ca="1" si="29"/>
        <v>5.6328544650440238E-3</v>
      </c>
      <c r="C249" s="1">
        <f t="shared" ca="1" si="33"/>
        <v>-1</v>
      </c>
      <c r="D249" s="1">
        <f t="shared" ca="1" si="30"/>
        <v>3</v>
      </c>
      <c r="E249" s="1">
        <f t="shared" si="31"/>
        <v>0</v>
      </c>
      <c r="F249" s="1">
        <f t="shared" ca="1" si="32"/>
        <v>3.4476703975228518E+18</v>
      </c>
      <c r="G249" s="1">
        <f t="shared" ca="1" si="34"/>
        <v>3.4476703975228519E+20</v>
      </c>
      <c r="H249" s="1">
        <f t="shared" ca="1" si="35"/>
        <v>7.1737982304168863E+20</v>
      </c>
    </row>
    <row r="250" spans="1:8" x14ac:dyDescent="0.2">
      <c r="A250" s="1">
        <v>244</v>
      </c>
      <c r="B250" s="1">
        <f t="shared" ca="1" si="29"/>
        <v>0.1968973080067441</v>
      </c>
      <c r="C250" s="1">
        <f t="shared" ca="1" si="33"/>
        <v>-1</v>
      </c>
      <c r="D250" s="1">
        <f t="shared" ca="1" si="30"/>
        <v>1</v>
      </c>
      <c r="E250" s="1">
        <f t="shared" si="31"/>
        <v>0</v>
      </c>
      <c r="F250" s="1">
        <f t="shared" ca="1" si="32"/>
        <v>1.8573790584102523E+19</v>
      </c>
      <c r="G250" s="1">
        <f t="shared" ca="1" si="34"/>
        <v>1.8573790584102524E+21</v>
      </c>
      <c r="H250" s="1">
        <f t="shared" ca="1" si="35"/>
        <v>-1.1399992353685638E+21</v>
      </c>
    </row>
    <row r="251" spans="1:8" x14ac:dyDescent="0.2">
      <c r="A251" s="1">
        <v>245</v>
      </c>
      <c r="B251" s="1">
        <f t="shared" ca="1" si="29"/>
        <v>0.885213812597896</v>
      </c>
      <c r="C251" s="1">
        <f t="shared" ca="1" si="33"/>
        <v>1.5003715654173615</v>
      </c>
      <c r="D251" s="1">
        <f t="shared" ca="1" si="30"/>
        <v>0</v>
      </c>
      <c r="E251" s="1">
        <f t="shared" si="31"/>
        <v>0</v>
      </c>
      <c r="F251" s="1">
        <f t="shared" ca="1" si="32"/>
        <v>2.2021460981625373E+19</v>
      </c>
      <c r="G251" s="1">
        <f t="shared" ca="1" si="34"/>
        <v>2.2021460981625373E+21</v>
      </c>
      <c r="H251" s="1">
        <f t="shared" ca="1" si="35"/>
        <v>2.1640381532092972E+21</v>
      </c>
    </row>
    <row r="252" spans="1:8" x14ac:dyDescent="0.2">
      <c r="A252" s="1">
        <v>246</v>
      </c>
      <c r="B252" s="1">
        <f t="shared" ca="1" si="29"/>
        <v>0.29317570080462552</v>
      </c>
      <c r="C252" s="1">
        <f t="shared" ca="1" si="33"/>
        <v>-1</v>
      </c>
      <c r="D252" s="1">
        <f t="shared" ca="1" si="30"/>
        <v>1</v>
      </c>
      <c r="E252" s="1">
        <f t="shared" si="31"/>
        <v>0</v>
      </c>
      <c r="F252" s="1">
        <f t="shared" ca="1" si="32"/>
        <v>3.4476703975228498E+18</v>
      </c>
      <c r="G252" s="1">
        <f t="shared" ca="1" si="34"/>
        <v>3.44767039752285E+20</v>
      </c>
      <c r="H252" s="1">
        <f t="shared" ca="1" si="35"/>
        <v>1.8192711134570123E+21</v>
      </c>
    </row>
    <row r="253" spans="1:8" x14ac:dyDescent="0.2">
      <c r="A253" s="1">
        <v>247</v>
      </c>
      <c r="B253" s="1">
        <f t="shared" ca="1" si="29"/>
        <v>0.82430808968612368</v>
      </c>
      <c r="C253" s="1">
        <f t="shared" ca="1" si="33"/>
        <v>1.5003715654173615</v>
      </c>
      <c r="D253" s="1">
        <f t="shared" ca="1" si="30"/>
        <v>0</v>
      </c>
      <c r="E253" s="1">
        <f t="shared" si="31"/>
        <v>0</v>
      </c>
      <c r="F253" s="1">
        <f t="shared" ca="1" si="32"/>
        <v>2.5469131379148222E+19</v>
      </c>
      <c r="G253" s="1">
        <f t="shared" ca="1" si="34"/>
        <v>2.546913137914822E+21</v>
      </c>
      <c r="H253" s="1">
        <f t="shared" ca="1" si="35"/>
        <v>5.6405871651723181E+21</v>
      </c>
    </row>
    <row r="254" spans="1:8" x14ac:dyDescent="0.2">
      <c r="A254" s="1">
        <v>248</v>
      </c>
      <c r="B254" s="1">
        <f t="shared" ca="1" si="29"/>
        <v>0.71558944755060327</v>
      </c>
      <c r="C254" s="1">
        <f t="shared" ca="1" si="33"/>
        <v>1.5003715654173615</v>
      </c>
      <c r="D254" s="1">
        <f t="shared" ca="1" si="30"/>
        <v>-1</v>
      </c>
      <c r="E254" s="1">
        <f t="shared" si="31"/>
        <v>0</v>
      </c>
      <c r="F254" s="1">
        <f t="shared" ca="1" si="32"/>
        <v>2.2021460981625373E+19</v>
      </c>
      <c r="G254" s="1">
        <f t="shared" ca="1" si="34"/>
        <v>2.2021460981625373E+21</v>
      </c>
      <c r="H254" s="1">
        <f t="shared" ca="1" si="35"/>
        <v>8.9446245537501791E+21</v>
      </c>
    </row>
    <row r="255" spans="1:8" x14ac:dyDescent="0.2">
      <c r="A255" s="1">
        <v>249</v>
      </c>
      <c r="B255" s="1">
        <f t="shared" ca="1" si="29"/>
        <v>0.85997267464349414</v>
      </c>
      <c r="C255" s="1">
        <f t="shared" ca="1" si="33"/>
        <v>1.5003715654173615</v>
      </c>
      <c r="D255" s="1">
        <f t="shared" ca="1" si="30"/>
        <v>-2</v>
      </c>
      <c r="E255" s="1">
        <f t="shared" si="31"/>
        <v>0</v>
      </c>
      <c r="F255" s="1">
        <f t="shared" ca="1" si="32"/>
        <v>-3.4476703975228498E+18</v>
      </c>
      <c r="G255" s="1">
        <f t="shared" ca="1" si="34"/>
        <v>-3.44767039752285E+20</v>
      </c>
      <c r="H255" s="1">
        <f t="shared" ca="1" si="35"/>
        <v>8.4273458906127338E+21</v>
      </c>
    </row>
    <row r="256" spans="1:8" x14ac:dyDescent="0.2">
      <c r="A256" s="1">
        <v>250</v>
      </c>
      <c r="B256" s="1">
        <f t="shared" ca="1" si="29"/>
        <v>0.36168674037019644</v>
      </c>
      <c r="C256" s="1">
        <f t="shared" ca="1" si="33"/>
        <v>-1</v>
      </c>
      <c r="D256" s="1">
        <f t="shared" ca="1" si="30"/>
        <v>-1</v>
      </c>
      <c r="E256" s="1">
        <f t="shared" si="31"/>
        <v>0</v>
      </c>
      <c r="F256" s="1">
        <f t="shared" ca="1" si="32"/>
        <v>-2.5469131379148222E+19</v>
      </c>
      <c r="G256" s="1">
        <f t="shared" ca="1" si="34"/>
        <v>-2.546913137914822E+21</v>
      </c>
      <c r="H256" s="1">
        <f t="shared" ca="1" si="35"/>
        <v>1.0974259028527556E+22</v>
      </c>
    </row>
    <row r="257" spans="1:8" x14ac:dyDescent="0.2">
      <c r="A257" s="1">
        <v>251</v>
      </c>
      <c r="B257" s="1">
        <f t="shared" ca="1" si="29"/>
        <v>0.16159383576904229</v>
      </c>
      <c r="C257" s="1">
        <f t="shared" ca="1" si="33"/>
        <v>-1</v>
      </c>
      <c r="D257" s="1">
        <f t="shared" ca="1" si="30"/>
        <v>0</v>
      </c>
      <c r="E257" s="1">
        <f t="shared" si="31"/>
        <v>0</v>
      </c>
      <c r="F257" s="1">
        <f t="shared" ca="1" si="32"/>
        <v>-2.8916801776671072E+19</v>
      </c>
      <c r="G257" s="1">
        <f t="shared" ca="1" si="34"/>
        <v>-2.8916801776671072E+21</v>
      </c>
      <c r="H257" s="1">
        <f t="shared" ca="1" si="35"/>
        <v>1.3865939206194663E+22</v>
      </c>
    </row>
    <row r="258" spans="1:8" x14ac:dyDescent="0.2">
      <c r="A258" s="1">
        <v>252</v>
      </c>
      <c r="B258" s="1">
        <f t="shared" ca="1" si="29"/>
        <v>0.20238404145823752</v>
      </c>
      <c r="C258" s="1">
        <f t="shared" ca="1" si="33"/>
        <v>-1</v>
      </c>
      <c r="D258" s="1">
        <f t="shared" ca="1" si="30"/>
        <v>1</v>
      </c>
      <c r="E258" s="1">
        <f t="shared" si="31"/>
        <v>0</v>
      </c>
      <c r="F258" s="1">
        <f t="shared" ca="1" si="32"/>
        <v>-5.4385933155819291E+19</v>
      </c>
      <c r="G258" s="1">
        <f t="shared" ca="1" si="34"/>
        <v>-5.4385933155819292E+21</v>
      </c>
      <c r="H258" s="1">
        <f t="shared" ca="1" si="35"/>
        <v>1.9304532521776591E+22</v>
      </c>
    </row>
    <row r="259" spans="1:8" x14ac:dyDescent="0.2">
      <c r="A259" s="1">
        <v>253</v>
      </c>
      <c r="B259" s="1">
        <f t="shared" ca="1" si="29"/>
        <v>0.41062045072477238</v>
      </c>
      <c r="C259" s="1">
        <f t="shared" ca="1" si="33"/>
        <v>-1</v>
      </c>
      <c r="D259" s="1">
        <f t="shared" ca="1" si="30"/>
        <v>2</v>
      </c>
      <c r="E259" s="1">
        <f t="shared" si="31"/>
        <v>0</v>
      </c>
      <c r="F259" s="1">
        <f t="shared" ca="1" si="32"/>
        <v>-8.3302734932490355E+19</v>
      </c>
      <c r="G259" s="1">
        <f t="shared" ca="1" si="34"/>
        <v>-8.3302734932490353E+21</v>
      </c>
      <c r="H259" s="1">
        <f t="shared" ca="1" si="35"/>
        <v>2.7634806015025624E+22</v>
      </c>
    </row>
    <row r="260" spans="1:8" x14ac:dyDescent="0.2">
      <c r="A260" s="1">
        <v>254</v>
      </c>
      <c r="B260" s="1">
        <f t="shared" ca="1" si="29"/>
        <v>0.86281010479892206</v>
      </c>
      <c r="C260" s="1">
        <f t="shared" ca="1" si="33"/>
        <v>1.5003715654173615</v>
      </c>
      <c r="D260" s="1">
        <f t="shared" ca="1" si="30"/>
        <v>1</v>
      </c>
      <c r="E260" s="1">
        <f t="shared" si="31"/>
        <v>0</v>
      </c>
      <c r="F260" s="1">
        <f t="shared" ca="1" si="32"/>
        <v>-1.3768866808830965E+20</v>
      </c>
      <c r="G260" s="1">
        <f t="shared" ca="1" si="34"/>
        <v>-1.3768866808830966E+22</v>
      </c>
      <c r="H260" s="1">
        <f t="shared" ca="1" si="35"/>
        <v>6.976389767036756E+21</v>
      </c>
    </row>
    <row r="261" spans="1:8" x14ac:dyDescent="0.2">
      <c r="A261" s="1">
        <v>255</v>
      </c>
      <c r="B261" s="1">
        <f t="shared" ca="1" si="29"/>
        <v>0.30865362933373419</v>
      </c>
      <c r="C261" s="1">
        <f t="shared" ca="1" si="33"/>
        <v>-1</v>
      </c>
      <c r="D261" s="1">
        <f t="shared" ca="1" si="30"/>
        <v>2</v>
      </c>
      <c r="E261" s="1">
        <f t="shared" si="31"/>
        <v>0</v>
      </c>
      <c r="F261" s="1">
        <f t="shared" ca="1" si="32"/>
        <v>-5.4385933155819291E+19</v>
      </c>
      <c r="G261" s="1">
        <f t="shared" ca="1" si="34"/>
        <v>-5.4385933155819292E+21</v>
      </c>
      <c r="H261" s="1">
        <f t="shared" ca="1" si="35"/>
        <v>1.2414983082618684E+22</v>
      </c>
    </row>
    <row r="262" spans="1:8" x14ac:dyDescent="0.2">
      <c r="A262" s="1">
        <v>256</v>
      </c>
      <c r="B262" s="1">
        <f t="shared" ca="1" si="29"/>
        <v>0.47338156474764315</v>
      </c>
      <c r="C262" s="1">
        <f t="shared" ca="1" si="33"/>
        <v>-1</v>
      </c>
      <c r="D262" s="1">
        <f t="shared" ca="1" si="30"/>
        <v>3</v>
      </c>
      <c r="E262" s="1">
        <f t="shared" si="31"/>
        <v>0</v>
      </c>
      <c r="F262" s="1">
        <f t="shared" ca="1" si="32"/>
        <v>-1.9207460124412894E+20</v>
      </c>
      <c r="G262" s="1">
        <f t="shared" ca="1" si="34"/>
        <v>-1.9207460124412894E+22</v>
      </c>
      <c r="H262" s="1">
        <f t="shared" ca="1" si="35"/>
        <v>3.1622443207031578E+22</v>
      </c>
    </row>
    <row r="263" spans="1:8" x14ac:dyDescent="0.2">
      <c r="A263" s="1">
        <v>257</v>
      </c>
      <c r="B263" s="1">
        <f t="shared" ca="1" si="29"/>
        <v>0.2487368616935699</v>
      </c>
      <c r="C263" s="1">
        <f t="shared" ca="1" si="33"/>
        <v>-1</v>
      </c>
      <c r="D263" s="1">
        <f t="shared" ca="1" si="30"/>
        <v>1</v>
      </c>
      <c r="E263" s="1">
        <f t="shared" si="31"/>
        <v>0</v>
      </c>
      <c r="F263" s="1">
        <f t="shared" ca="1" si="32"/>
        <v>-2.4646053439994823E+20</v>
      </c>
      <c r="G263" s="1">
        <f t="shared" ca="1" si="34"/>
        <v>-2.4646053439994822E+22</v>
      </c>
      <c r="H263" s="1">
        <f t="shared" ca="1" si="35"/>
        <v>5.62684966470264E+22</v>
      </c>
    </row>
    <row r="264" spans="1:8" x14ac:dyDescent="0.2">
      <c r="A264" s="1">
        <v>258</v>
      </c>
      <c r="B264" s="1">
        <f t="shared" ref="B264:B327" ca="1" si="36">RAND()</f>
        <v>0.44830563395294865</v>
      </c>
      <c r="C264" s="1">
        <f t="shared" ca="1" si="33"/>
        <v>-1</v>
      </c>
      <c r="D264" s="1">
        <f t="shared" ref="D264:D327" ca="1" si="37">IF($D$3=$S$2,IF(C264&lt;0,IF(E264&gt;E263,0-1,D263-1),IF(C264&gt;0,IF(AND(E263=1,D263=0),D263,IF(E264&lt;E263,0+1,D263+1)),D263)),
IF($D$3=$S$4,IF(C264&lt;0,IF(D263=$F$2,0+1,D263+1),IF(C264&gt;0,D263-1,D263)),
IF($D$3=$S$5,IF(C264&lt;0,IF(D263=$F$2,0+1,D263+1),IF(C264&gt;0,D263-1,D263)),
)))</f>
        <v>2</v>
      </c>
      <c r="E264" s="1">
        <f t="shared" ref="E264:E327" si="38">IF($D$3=$S$2,IF(AND(D263=-$B$2,C264&lt;0),IF(E263=$F$2,1,E263+1),IF(AND(D263=$D$2,C264&gt;0),IF(E263=1,1,E263-1),E263)),)</f>
        <v>0</v>
      </c>
      <c r="F264" s="1">
        <f t="shared" ca="1" si="32"/>
        <v>-4.3853513564407713E+20</v>
      </c>
      <c r="G264" s="1">
        <f t="shared" ca="1" si="34"/>
        <v>-4.3853513564407711E+22</v>
      </c>
      <c r="H264" s="1">
        <f t="shared" ca="1" si="35"/>
        <v>1.0012201021143411E+23</v>
      </c>
    </row>
    <row r="265" spans="1:8" x14ac:dyDescent="0.2">
      <c r="A265" s="1">
        <v>259</v>
      </c>
      <c r="B265" s="1">
        <f t="shared" ca="1" si="36"/>
        <v>0.59249267631285529</v>
      </c>
      <c r="C265" s="1">
        <f t="shared" ca="1" si="33"/>
        <v>-1</v>
      </c>
      <c r="D265" s="1">
        <f t="shared" ca="1" si="37"/>
        <v>3</v>
      </c>
      <c r="E265" s="1">
        <f t="shared" si="38"/>
        <v>0</v>
      </c>
      <c r="F265" s="1">
        <f t="shared" ca="1" si="32"/>
        <v>-6.8499567004402529E+20</v>
      </c>
      <c r="G265" s="1">
        <f t="shared" ca="1" si="34"/>
        <v>-6.8499567004402525E+22</v>
      </c>
      <c r="H265" s="1">
        <f t="shared" ca="1" si="35"/>
        <v>1.6862157721583664E+23</v>
      </c>
    </row>
    <row r="266" spans="1:8" x14ac:dyDescent="0.2">
      <c r="A266" s="1">
        <v>260</v>
      </c>
      <c r="B266" s="1">
        <f t="shared" ca="1" si="36"/>
        <v>0.96611050729562786</v>
      </c>
      <c r="C266" s="1">
        <f t="shared" ca="1" si="33"/>
        <v>1.5003715654173615</v>
      </c>
      <c r="D266" s="1">
        <f t="shared" ca="1" si="37"/>
        <v>2</v>
      </c>
      <c r="E266" s="1">
        <f t="shared" si="38"/>
        <v>0</v>
      </c>
      <c r="F266" s="1">
        <f t="shared" ca="1" si="32"/>
        <v>-1.1235308056881024E+21</v>
      </c>
      <c r="G266" s="1">
        <f t="shared" ca="1" si="34"/>
        <v>-1.1235308056881024E+23</v>
      </c>
      <c r="H266" s="1">
        <f t="shared" ca="1" si="35"/>
        <v>5.0209843347873333E+19</v>
      </c>
    </row>
    <row r="267" spans="1:8" x14ac:dyDescent="0.2">
      <c r="A267" s="1">
        <v>261</v>
      </c>
      <c r="B267" s="1">
        <f t="shared" ca="1" si="36"/>
        <v>4.4046242943564629E-2</v>
      </c>
      <c r="C267" s="1">
        <f t="shared" ca="1" si="33"/>
        <v>-1</v>
      </c>
      <c r="D267" s="1">
        <f t="shared" ca="1" si="37"/>
        <v>3</v>
      </c>
      <c r="E267" s="1">
        <f t="shared" si="38"/>
        <v>0</v>
      </c>
      <c r="F267" s="1">
        <f t="shared" ca="1" si="32"/>
        <v>-4.3853513564407713E+20</v>
      </c>
      <c r="G267" s="1">
        <f t="shared" ca="1" si="34"/>
        <v>-4.3853513564407711E+22</v>
      </c>
      <c r="H267" s="1">
        <f t="shared" ca="1" si="35"/>
        <v>4.3903723407755585E+22</v>
      </c>
    </row>
    <row r="268" spans="1:8" x14ac:dyDescent="0.2">
      <c r="A268" s="1">
        <v>262</v>
      </c>
      <c r="B268" s="1">
        <f t="shared" ca="1" si="36"/>
        <v>0.47558062545204782</v>
      </c>
      <c r="C268" s="1">
        <f t="shared" ca="1" si="33"/>
        <v>-1</v>
      </c>
      <c r="D268" s="1">
        <f t="shared" ca="1" si="37"/>
        <v>1</v>
      </c>
      <c r="E268" s="1">
        <f t="shared" si="38"/>
        <v>0</v>
      </c>
      <c r="F268" s="1">
        <f t="shared" ref="F268:F331" ca="1" si="39">IF($D$3=$S$2,IF(IF(E268&gt;E267,ROUNDUP(F267*$F$3,0),IF(E268&lt;E267,IF(AND(E267=$F$2,E268=1),1,ROUNDDOWN(F267/$F$3,0)),F267))=0,1,IF(E268&gt;E267,ROUNDUP(F267*$F$3,0),IF(E268&lt;E267,IF(AND(E267=$F$2,E268=1),1,ROUNDDOWN(F267/$F$3,0)),F267))),
IF($D$3=$S$4,IF(C267&lt;0,IF(F267=$F$2,$H$3,F267+$F$3),IF(AND(C267&gt;0,F267&gt;1),F267-$F$3,F267)),
IF($D$3=$S$5,IF(C267&lt;0,F267+F266,IF(C267&gt;0,F267-F266,F267)),
F267)))</f>
        <v>-1.5620659413321796E+21</v>
      </c>
      <c r="G268" s="1">
        <f t="shared" ca="1" si="34"/>
        <v>-1.5620659413321796E+23</v>
      </c>
      <c r="H268" s="1">
        <f t="shared" ca="1" si="35"/>
        <v>2.0011031754097355E+23</v>
      </c>
    </row>
    <row r="269" spans="1:8" x14ac:dyDescent="0.2">
      <c r="A269" s="1">
        <v>263</v>
      </c>
      <c r="B269" s="1">
        <f t="shared" ca="1" si="36"/>
        <v>0.28942388426550303</v>
      </c>
      <c r="C269" s="1">
        <f t="shared" ca="1" si="33"/>
        <v>-1</v>
      </c>
      <c r="D269" s="1">
        <f t="shared" ca="1" si="37"/>
        <v>2</v>
      </c>
      <c r="E269" s="1">
        <f t="shared" si="38"/>
        <v>0</v>
      </c>
      <c r="F269" s="1">
        <f t="shared" ca="1" si="39"/>
        <v>-2.0006010769762565E+21</v>
      </c>
      <c r="G269" s="1">
        <f t="shared" ca="1" si="34"/>
        <v>-2.0006010769762564E+23</v>
      </c>
      <c r="H269" s="1">
        <f t="shared" ca="1" si="35"/>
        <v>4.0017042523859919E+23</v>
      </c>
    </row>
    <row r="270" spans="1:8" x14ac:dyDescent="0.2">
      <c r="A270" s="1">
        <v>264</v>
      </c>
      <c r="B270" s="1">
        <f t="shared" ca="1" si="36"/>
        <v>0.56016298395704178</v>
      </c>
      <c r="C270" s="1">
        <f t="shared" ca="1" si="33"/>
        <v>-1</v>
      </c>
      <c r="D270" s="1">
        <f t="shared" ca="1" si="37"/>
        <v>3</v>
      </c>
      <c r="E270" s="1">
        <f t="shared" si="38"/>
        <v>0</v>
      </c>
      <c r="F270" s="1">
        <f t="shared" ca="1" si="39"/>
        <v>-3.5626670183084364E+21</v>
      </c>
      <c r="G270" s="1">
        <f t="shared" ca="1" si="34"/>
        <v>-3.5626670183084364E+23</v>
      </c>
      <c r="H270" s="1">
        <f t="shared" ca="1" si="35"/>
        <v>7.5643712706944283E+23</v>
      </c>
    </row>
    <row r="271" spans="1:8" x14ac:dyDescent="0.2">
      <c r="A271" s="1">
        <v>265</v>
      </c>
      <c r="B271" s="1">
        <f t="shared" ca="1" si="36"/>
        <v>0.97039227922288684</v>
      </c>
      <c r="C271" s="1">
        <f t="shared" ca="1" si="33"/>
        <v>1.5003715654173615</v>
      </c>
      <c r="D271" s="1">
        <f t="shared" ca="1" si="37"/>
        <v>2</v>
      </c>
      <c r="E271" s="1">
        <f t="shared" si="38"/>
        <v>0</v>
      </c>
      <c r="F271" s="1">
        <f t="shared" ca="1" si="39"/>
        <v>-5.5632680952846929E+21</v>
      </c>
      <c r="G271" s="1">
        <f t="shared" ca="1" si="34"/>
        <v>-5.5632680952846928E+23</v>
      </c>
      <c r="H271" s="1">
        <f t="shared" ca="1" si="35"/>
        <v>-7.8259799026432865E+22</v>
      </c>
    </row>
    <row r="272" spans="1:8" x14ac:dyDescent="0.2">
      <c r="A272" s="1">
        <v>266</v>
      </c>
      <c r="B272" s="1">
        <f t="shared" ca="1" si="36"/>
        <v>1.9947729772249567E-2</v>
      </c>
      <c r="C272" s="1">
        <f t="shared" ca="1" si="33"/>
        <v>-1</v>
      </c>
      <c r="D272" s="1">
        <f t="shared" ca="1" si="37"/>
        <v>3</v>
      </c>
      <c r="E272" s="1">
        <f t="shared" si="38"/>
        <v>0</v>
      </c>
      <c r="F272" s="1">
        <f t="shared" ca="1" si="39"/>
        <v>-2.0006010769762565E+21</v>
      </c>
      <c r="G272" s="1">
        <f t="shared" ca="1" si="34"/>
        <v>-2.0006010769762564E+23</v>
      </c>
      <c r="H272" s="1">
        <f t="shared" ca="1" si="35"/>
        <v>1.2180030867119278E+23</v>
      </c>
    </row>
    <row r="273" spans="1:8" x14ac:dyDescent="0.2">
      <c r="A273" s="1">
        <v>267</v>
      </c>
      <c r="B273" s="1">
        <f t="shared" ca="1" si="36"/>
        <v>0.6837923206295683</v>
      </c>
      <c r="C273" s="1">
        <f t="shared" ca="1" si="33"/>
        <v>1.5003715654173615</v>
      </c>
      <c r="D273" s="1">
        <f t="shared" ca="1" si="37"/>
        <v>2</v>
      </c>
      <c r="E273" s="1">
        <f t="shared" si="38"/>
        <v>0</v>
      </c>
      <c r="F273" s="1">
        <f t="shared" ca="1" si="39"/>
        <v>-7.5638691722609495E+21</v>
      </c>
      <c r="G273" s="1">
        <f t="shared" ca="1" si="34"/>
        <v>-7.5638691722609499E+23</v>
      </c>
      <c r="H273" s="1">
        <f t="shared" ca="1" si="35"/>
        <v>-1.0130611143885356E+24</v>
      </c>
    </row>
    <row r="274" spans="1:8" x14ac:dyDescent="0.2">
      <c r="A274" s="1">
        <v>268</v>
      </c>
      <c r="B274" s="1">
        <f t="shared" ca="1" si="36"/>
        <v>0.44857148641404132</v>
      </c>
      <c r="C274" s="1">
        <f t="shared" ca="1" si="33"/>
        <v>-1</v>
      </c>
      <c r="D274" s="1">
        <f t="shared" ca="1" si="37"/>
        <v>3</v>
      </c>
      <c r="E274" s="1">
        <f t="shared" si="38"/>
        <v>0</v>
      </c>
      <c r="F274" s="1">
        <f t="shared" ca="1" si="39"/>
        <v>-5.5632680952846929E+21</v>
      </c>
      <c r="G274" s="1">
        <f t="shared" ca="1" si="34"/>
        <v>-5.5632680952846928E+23</v>
      </c>
      <c r="H274" s="1">
        <f t="shared" ca="1" si="35"/>
        <v>-4.567343048600663E+23</v>
      </c>
    </row>
    <row r="275" spans="1:8" x14ac:dyDescent="0.2">
      <c r="A275" s="1">
        <v>269</v>
      </c>
      <c r="B275" s="1">
        <f t="shared" ca="1" si="36"/>
        <v>2.4792410497595063E-2</v>
      </c>
      <c r="C275" s="1">
        <f t="shared" ca="1" si="33"/>
        <v>-1</v>
      </c>
      <c r="D275" s="1">
        <f t="shared" ca="1" si="37"/>
        <v>1</v>
      </c>
      <c r="E275" s="1">
        <f t="shared" si="38"/>
        <v>0</v>
      </c>
      <c r="F275" s="1">
        <f t="shared" ca="1" si="39"/>
        <v>-1.3127137267545643E+22</v>
      </c>
      <c r="G275" s="1">
        <f t="shared" ca="1" si="34"/>
        <v>-1.3127137267545642E+24</v>
      </c>
      <c r="H275" s="1">
        <f t="shared" ca="1" si="35"/>
        <v>8.5597942189449797E+23</v>
      </c>
    </row>
    <row r="276" spans="1:8" x14ac:dyDescent="0.2">
      <c r="A276" s="1">
        <v>270</v>
      </c>
      <c r="B276" s="1">
        <f t="shared" ca="1" si="36"/>
        <v>0.39504070546425363</v>
      </c>
      <c r="C276" s="1">
        <f t="shared" ca="1" si="33"/>
        <v>-1</v>
      </c>
      <c r="D276" s="1">
        <f t="shared" ca="1" si="37"/>
        <v>2</v>
      </c>
      <c r="E276" s="1">
        <f t="shared" si="38"/>
        <v>0</v>
      </c>
      <c r="F276" s="1">
        <f t="shared" ca="1" si="39"/>
        <v>-1.8690405362830336E+22</v>
      </c>
      <c r="G276" s="1">
        <f t="shared" ca="1" si="34"/>
        <v>-1.8690405362830336E+24</v>
      </c>
      <c r="H276" s="1">
        <f t="shared" ca="1" si="35"/>
        <v>2.7250199581775313E+24</v>
      </c>
    </row>
    <row r="277" spans="1:8" x14ac:dyDescent="0.2">
      <c r="A277" s="1">
        <v>271</v>
      </c>
      <c r="B277" s="1">
        <f t="shared" ca="1" si="36"/>
        <v>0.10486096798921885</v>
      </c>
      <c r="C277" s="1">
        <f t="shared" ca="1" si="33"/>
        <v>-1</v>
      </c>
      <c r="D277" s="1">
        <f t="shared" ca="1" si="37"/>
        <v>3</v>
      </c>
      <c r="E277" s="1">
        <f t="shared" si="38"/>
        <v>0</v>
      </c>
      <c r="F277" s="1">
        <f t="shared" ca="1" si="39"/>
        <v>-3.1817542630375978E+22</v>
      </c>
      <c r="G277" s="1">
        <f t="shared" ca="1" si="34"/>
        <v>-3.1817542630375978E+24</v>
      </c>
      <c r="H277" s="1">
        <f t="shared" ca="1" si="35"/>
        <v>5.906774221215129E+24</v>
      </c>
    </row>
    <row r="278" spans="1:8" x14ac:dyDescent="0.2">
      <c r="A278" s="1">
        <v>272</v>
      </c>
      <c r="B278" s="1">
        <f t="shared" ca="1" si="36"/>
        <v>0.61627216217163039</v>
      </c>
      <c r="C278" s="1">
        <f t="shared" ca="1" si="33"/>
        <v>1.5003715654173615</v>
      </c>
      <c r="D278" s="1">
        <f t="shared" ca="1" si="37"/>
        <v>2</v>
      </c>
      <c r="E278" s="1">
        <f t="shared" si="38"/>
        <v>0</v>
      </c>
      <c r="F278" s="1">
        <f t="shared" ca="1" si="39"/>
        <v>-5.0507947993206312E+22</v>
      </c>
      <c r="G278" s="1">
        <f t="shared" ca="1" si="34"/>
        <v>-5.0507947993206308E+24</v>
      </c>
      <c r="H278" s="1">
        <f t="shared" ca="1" si="35"/>
        <v>-1.6712946784434337E+24</v>
      </c>
    </row>
    <row r="279" spans="1:8" x14ac:dyDescent="0.2">
      <c r="A279" s="1">
        <v>273</v>
      </c>
      <c r="B279" s="1">
        <f t="shared" ca="1" si="36"/>
        <v>0.40437552635390017</v>
      </c>
      <c r="C279" s="1">
        <f t="shared" ca="1" si="33"/>
        <v>-1</v>
      </c>
      <c r="D279" s="1">
        <f t="shared" ca="1" si="37"/>
        <v>3</v>
      </c>
      <c r="E279" s="1">
        <f t="shared" si="38"/>
        <v>0</v>
      </c>
      <c r="F279" s="1">
        <f t="shared" ca="1" si="39"/>
        <v>-1.8690405362830334E+22</v>
      </c>
      <c r="G279" s="1">
        <f t="shared" ca="1" si="34"/>
        <v>-1.8690405362830336E+24</v>
      </c>
      <c r="H279" s="1">
        <f t="shared" ca="1" si="35"/>
        <v>1.9774585783959981E+23</v>
      </c>
    </row>
    <row r="280" spans="1:8" x14ac:dyDescent="0.2">
      <c r="A280" s="1">
        <v>274</v>
      </c>
      <c r="B280" s="1">
        <f t="shared" ca="1" si="36"/>
        <v>0.47360780515416867</v>
      </c>
      <c r="C280" s="1">
        <f t="shared" ca="1" si="33"/>
        <v>-1</v>
      </c>
      <c r="D280" s="1">
        <f t="shared" ca="1" si="37"/>
        <v>1</v>
      </c>
      <c r="E280" s="1">
        <f t="shared" si="38"/>
        <v>0</v>
      </c>
      <c r="F280" s="1">
        <f t="shared" ca="1" si="39"/>
        <v>-6.9198353356036646E+22</v>
      </c>
      <c r="G280" s="1">
        <f t="shared" ca="1" si="34"/>
        <v>-6.9198353356036649E+24</v>
      </c>
      <c r="H280" s="1">
        <f t="shared" ca="1" si="35"/>
        <v>7.1175811934432652E+24</v>
      </c>
    </row>
    <row r="281" spans="1:8" x14ac:dyDescent="0.2">
      <c r="A281" s="1">
        <v>275</v>
      </c>
      <c r="B281" s="1">
        <f t="shared" ca="1" si="36"/>
        <v>0.57817361242572585</v>
      </c>
      <c r="C281" s="1">
        <f t="shared" ca="1" si="33"/>
        <v>-1</v>
      </c>
      <c r="D281" s="1">
        <f t="shared" ca="1" si="37"/>
        <v>2</v>
      </c>
      <c r="E281" s="1">
        <f t="shared" si="38"/>
        <v>0</v>
      </c>
      <c r="F281" s="1">
        <f t="shared" ca="1" si="39"/>
        <v>-8.788875871886698E+22</v>
      </c>
      <c r="G281" s="1">
        <f t="shared" ca="1" si="34"/>
        <v>-8.7888758718866979E+24</v>
      </c>
      <c r="H281" s="1">
        <f t="shared" ca="1" si="35"/>
        <v>1.5906457065329963E+25</v>
      </c>
    </row>
    <row r="282" spans="1:8" x14ac:dyDescent="0.2">
      <c r="A282" s="1">
        <v>276</v>
      </c>
      <c r="B282" s="1">
        <f t="shared" ca="1" si="36"/>
        <v>0.94223201045429517</v>
      </c>
      <c r="C282" s="1">
        <f t="shared" ca="1" si="33"/>
        <v>1.5003715654173615</v>
      </c>
      <c r="D282" s="1">
        <f t="shared" ca="1" si="37"/>
        <v>1</v>
      </c>
      <c r="E282" s="1">
        <f t="shared" si="38"/>
        <v>0</v>
      </c>
      <c r="F282" s="1">
        <f t="shared" ca="1" si="39"/>
        <v>-1.5708711207490363E+23</v>
      </c>
      <c r="G282" s="1">
        <f t="shared" ca="1" si="34"/>
        <v>-1.5708711207490362E+25</v>
      </c>
      <c r="H282" s="1">
        <f t="shared" ca="1" si="35"/>
        <v>-7.6624465597416033E+24</v>
      </c>
    </row>
    <row r="283" spans="1:8" x14ac:dyDescent="0.2">
      <c r="A283" s="1">
        <v>277</v>
      </c>
      <c r="B283" s="1">
        <f t="shared" ca="1" si="36"/>
        <v>0.19384861030868961</v>
      </c>
      <c r="C283" s="1">
        <f t="shared" ca="1" si="33"/>
        <v>-1</v>
      </c>
      <c r="D283" s="1">
        <f t="shared" ca="1" si="37"/>
        <v>2</v>
      </c>
      <c r="E283" s="1">
        <f t="shared" si="38"/>
        <v>0</v>
      </c>
      <c r="F283" s="1">
        <f t="shared" ca="1" si="39"/>
        <v>-6.9198353356036646E+22</v>
      </c>
      <c r="G283" s="1">
        <f t="shared" ca="1" si="34"/>
        <v>-6.9198353356036649E+24</v>
      </c>
      <c r="H283" s="1">
        <f t="shared" ca="1" si="35"/>
        <v>-7.4261122413793843E+23</v>
      </c>
    </row>
    <row r="284" spans="1:8" x14ac:dyDescent="0.2">
      <c r="A284" s="1">
        <v>278</v>
      </c>
      <c r="B284" s="1">
        <f t="shared" ca="1" si="36"/>
        <v>0.4435304450471288</v>
      </c>
      <c r="C284" s="1">
        <f t="shared" ca="1" si="33"/>
        <v>-1</v>
      </c>
      <c r="D284" s="1">
        <f t="shared" ca="1" si="37"/>
        <v>3</v>
      </c>
      <c r="E284" s="1">
        <f t="shared" si="38"/>
        <v>0</v>
      </c>
      <c r="F284" s="1">
        <f t="shared" ca="1" si="39"/>
        <v>-2.2628546543094027E+23</v>
      </c>
      <c r="G284" s="1">
        <f t="shared" ca="1" si="34"/>
        <v>-2.2628546543094028E+25</v>
      </c>
      <c r="H284" s="1">
        <f t="shared" ca="1" si="35"/>
        <v>2.188593531895609E+25</v>
      </c>
    </row>
    <row r="285" spans="1:8" x14ac:dyDescent="0.2">
      <c r="A285" s="1">
        <v>279</v>
      </c>
      <c r="B285" s="1">
        <f t="shared" ca="1" si="36"/>
        <v>0.91783917601116316</v>
      </c>
      <c r="C285" s="1">
        <f t="shared" ref="C285:C348" ca="1" si="40">IF(B285&lt;$D$1,$F$1,$H$1)</f>
        <v>1.5003715654173615</v>
      </c>
      <c r="D285" s="1">
        <f t="shared" ca="1" si="37"/>
        <v>2</v>
      </c>
      <c r="E285" s="1">
        <f t="shared" si="38"/>
        <v>0</v>
      </c>
      <c r="F285" s="1">
        <f t="shared" ca="1" si="39"/>
        <v>-2.9548381878697692E+23</v>
      </c>
      <c r="G285" s="1">
        <f t="shared" ref="G285:G348" ca="1" si="41">F285*$H$2</f>
        <v>-2.9548381878697691E+25</v>
      </c>
      <c r="H285" s="1">
        <f t="shared" ref="H285:H348" ca="1" si="42">H284+G285*C285</f>
        <v>-2.244761665593556E+25</v>
      </c>
    </row>
    <row r="286" spans="1:8" x14ac:dyDescent="0.2">
      <c r="A286" s="1">
        <v>280</v>
      </c>
      <c r="B286" s="1">
        <f t="shared" ca="1" si="36"/>
        <v>0.33416479469709748</v>
      </c>
      <c r="C286" s="1">
        <f t="shared" ca="1" si="40"/>
        <v>-1</v>
      </c>
      <c r="D286" s="1">
        <f t="shared" ca="1" si="37"/>
        <v>3</v>
      </c>
      <c r="E286" s="1">
        <f t="shared" si="38"/>
        <v>0</v>
      </c>
      <c r="F286" s="1">
        <f t="shared" ca="1" si="39"/>
        <v>-6.9198353356036646E+22</v>
      </c>
      <c r="G286" s="1">
        <f t="shared" ca="1" si="41"/>
        <v>-6.9198353356036649E+24</v>
      </c>
      <c r="H286" s="1">
        <f t="shared" ca="1" si="42"/>
        <v>-1.5527781320331896E+25</v>
      </c>
    </row>
    <row r="287" spans="1:8" x14ac:dyDescent="0.2">
      <c r="A287" s="1">
        <v>281</v>
      </c>
      <c r="B287" s="1">
        <f t="shared" ca="1" si="36"/>
        <v>0.31279906709312966</v>
      </c>
      <c r="C287" s="1">
        <f t="shared" ca="1" si="40"/>
        <v>-1</v>
      </c>
      <c r="D287" s="1">
        <f t="shared" ca="1" si="37"/>
        <v>1</v>
      </c>
      <c r="E287" s="1">
        <f t="shared" si="38"/>
        <v>0</v>
      </c>
      <c r="F287" s="1">
        <f t="shared" ca="1" si="39"/>
        <v>-3.6468217214301353E+23</v>
      </c>
      <c r="G287" s="1">
        <f t="shared" ca="1" si="41"/>
        <v>-3.6468217214301351E+25</v>
      </c>
      <c r="H287" s="1">
        <f t="shared" ca="1" si="42"/>
        <v>2.0940435893969455E+25</v>
      </c>
    </row>
    <row r="288" spans="1:8" x14ac:dyDescent="0.2">
      <c r="A288" s="1">
        <v>282</v>
      </c>
      <c r="B288" s="1">
        <f t="shared" ca="1" si="36"/>
        <v>6.2389808553671822E-2</v>
      </c>
      <c r="C288" s="1">
        <f t="shared" ca="1" si="40"/>
        <v>-1</v>
      </c>
      <c r="D288" s="1">
        <f t="shared" ca="1" si="37"/>
        <v>2</v>
      </c>
      <c r="E288" s="1">
        <f t="shared" si="38"/>
        <v>0</v>
      </c>
      <c r="F288" s="1">
        <f t="shared" ca="1" si="39"/>
        <v>-4.3388052549905018E+23</v>
      </c>
      <c r="G288" s="1">
        <f t="shared" ca="1" si="41"/>
        <v>-4.3388052549905015E+25</v>
      </c>
      <c r="H288" s="1">
        <f t="shared" ca="1" si="42"/>
        <v>6.4328488443874474E+25</v>
      </c>
    </row>
    <row r="289" spans="1:8" x14ac:dyDescent="0.2">
      <c r="A289" s="1">
        <v>283</v>
      </c>
      <c r="B289" s="1">
        <f t="shared" ca="1" si="36"/>
        <v>0.93203113243091662</v>
      </c>
      <c r="C289" s="1">
        <f t="shared" ca="1" si="40"/>
        <v>1.5003715654173615</v>
      </c>
      <c r="D289" s="1">
        <f t="shared" ca="1" si="37"/>
        <v>1</v>
      </c>
      <c r="E289" s="1">
        <f t="shared" si="38"/>
        <v>0</v>
      </c>
      <c r="F289" s="1">
        <f t="shared" ca="1" si="39"/>
        <v>-7.9856269764206378E+23</v>
      </c>
      <c r="G289" s="1">
        <f t="shared" ca="1" si="41"/>
        <v>-7.9856269764206383E+25</v>
      </c>
      <c r="H289" s="1">
        <f t="shared" ca="1" si="42"/>
        <v>-5.548558803063897E+25</v>
      </c>
    </row>
    <row r="290" spans="1:8" x14ac:dyDescent="0.2">
      <c r="A290" s="1">
        <v>284</v>
      </c>
      <c r="B290" s="1">
        <f t="shared" ca="1" si="36"/>
        <v>0.85597329942740097</v>
      </c>
      <c r="C290" s="1">
        <f t="shared" ca="1" si="40"/>
        <v>1.5003715654173615</v>
      </c>
      <c r="D290" s="1">
        <f t="shared" ca="1" si="37"/>
        <v>0</v>
      </c>
      <c r="E290" s="1">
        <f t="shared" si="38"/>
        <v>0</v>
      </c>
      <c r="F290" s="1">
        <f t="shared" ca="1" si="39"/>
        <v>-3.646821721430136E+23</v>
      </c>
      <c r="G290" s="1">
        <f t="shared" ca="1" si="41"/>
        <v>-3.646821721430136E+25</v>
      </c>
      <c r="H290" s="1">
        <f t="shared" ca="1" si="42"/>
        <v>-1.1020146418044067E+26</v>
      </c>
    </row>
    <row r="291" spans="1:8" x14ac:dyDescent="0.2">
      <c r="A291" s="1">
        <v>285</v>
      </c>
      <c r="B291" s="1">
        <f t="shared" ca="1" si="36"/>
        <v>5.8986663476085277E-2</v>
      </c>
      <c r="C291" s="1">
        <f t="shared" ca="1" si="40"/>
        <v>-1</v>
      </c>
      <c r="D291" s="1">
        <f t="shared" ca="1" si="37"/>
        <v>1</v>
      </c>
      <c r="E291" s="1">
        <f t="shared" si="38"/>
        <v>0</v>
      </c>
      <c r="F291" s="1">
        <f t="shared" ca="1" si="39"/>
        <v>4.3388052549905018E+23</v>
      </c>
      <c r="G291" s="1">
        <f t="shared" ca="1" si="41"/>
        <v>4.3388052549905015E+25</v>
      </c>
      <c r="H291" s="1">
        <f t="shared" ca="1" si="42"/>
        <v>-1.5358951673034569E+26</v>
      </c>
    </row>
    <row r="292" spans="1:8" x14ac:dyDescent="0.2">
      <c r="A292" s="1">
        <v>286</v>
      </c>
      <c r="B292" s="1">
        <f t="shared" ca="1" si="36"/>
        <v>3.509269817855154E-3</v>
      </c>
      <c r="C292" s="1">
        <f t="shared" ca="1" si="40"/>
        <v>-1</v>
      </c>
      <c r="D292" s="1">
        <f t="shared" ca="1" si="37"/>
        <v>2</v>
      </c>
      <c r="E292" s="1">
        <f t="shared" si="38"/>
        <v>0</v>
      </c>
      <c r="F292" s="1">
        <f t="shared" ca="1" si="39"/>
        <v>6.9198353356036579E+22</v>
      </c>
      <c r="G292" s="1">
        <f t="shared" ca="1" si="41"/>
        <v>6.9198353356036574E+24</v>
      </c>
      <c r="H292" s="1">
        <f t="shared" ca="1" si="42"/>
        <v>-1.6050935206594933E+26</v>
      </c>
    </row>
    <row r="293" spans="1:8" x14ac:dyDescent="0.2">
      <c r="A293" s="1">
        <v>287</v>
      </c>
      <c r="B293" s="1">
        <f t="shared" ca="1" si="36"/>
        <v>0.9087234870018398</v>
      </c>
      <c r="C293" s="1">
        <f t="shared" ca="1" si="40"/>
        <v>1.5003715654173615</v>
      </c>
      <c r="D293" s="1">
        <f t="shared" ca="1" si="37"/>
        <v>1</v>
      </c>
      <c r="E293" s="1">
        <f t="shared" si="38"/>
        <v>0</v>
      </c>
      <c r="F293" s="1">
        <f t="shared" ca="1" si="39"/>
        <v>5.0307887885508676E+23</v>
      </c>
      <c r="G293" s="1">
        <f t="shared" ca="1" si="41"/>
        <v>5.0307887885508679E+25</v>
      </c>
      <c r="H293" s="1">
        <f t="shared" ca="1" si="42"/>
        <v>-8.5028827566327548E+25</v>
      </c>
    </row>
    <row r="294" spans="1:8" x14ac:dyDescent="0.2">
      <c r="A294" s="1">
        <v>288</v>
      </c>
      <c r="B294" s="1">
        <f t="shared" ca="1" si="36"/>
        <v>0.50189977946119424</v>
      </c>
      <c r="C294" s="1">
        <f t="shared" ca="1" si="40"/>
        <v>-1</v>
      </c>
      <c r="D294" s="1">
        <f t="shared" ca="1" si="37"/>
        <v>2</v>
      </c>
      <c r="E294" s="1">
        <f t="shared" si="38"/>
        <v>0</v>
      </c>
      <c r="F294" s="1">
        <f t="shared" ca="1" si="39"/>
        <v>4.3388052549905018E+23</v>
      </c>
      <c r="G294" s="1">
        <f t="shared" ca="1" si="41"/>
        <v>4.3388052549905015E+25</v>
      </c>
      <c r="H294" s="1">
        <f t="shared" ca="1" si="42"/>
        <v>-1.2841688011623256E+26</v>
      </c>
    </row>
    <row r="295" spans="1:8" x14ac:dyDescent="0.2">
      <c r="A295" s="1">
        <v>289</v>
      </c>
      <c r="B295" s="1">
        <f t="shared" ca="1" si="36"/>
        <v>0.47606235596836144</v>
      </c>
      <c r="C295" s="1">
        <f t="shared" ca="1" si="40"/>
        <v>-1</v>
      </c>
      <c r="D295" s="1">
        <f t="shared" ca="1" si="37"/>
        <v>3</v>
      </c>
      <c r="E295" s="1">
        <f t="shared" si="38"/>
        <v>0</v>
      </c>
      <c r="F295" s="1">
        <f t="shared" ca="1" si="39"/>
        <v>9.3695940435413693E+23</v>
      </c>
      <c r="G295" s="1">
        <f t="shared" ca="1" si="41"/>
        <v>9.3695940435413693E+25</v>
      </c>
      <c r="H295" s="1">
        <f t="shared" ca="1" si="42"/>
        <v>-2.2211282055164626E+26</v>
      </c>
    </row>
    <row r="296" spans="1:8" x14ac:dyDescent="0.2">
      <c r="A296" s="1">
        <v>290</v>
      </c>
      <c r="B296" s="1">
        <f t="shared" ca="1" si="36"/>
        <v>0.77227724526376285</v>
      </c>
      <c r="C296" s="1">
        <f t="shared" ca="1" si="40"/>
        <v>1.5003715654173615</v>
      </c>
      <c r="D296" s="1">
        <f t="shared" ca="1" si="37"/>
        <v>2</v>
      </c>
      <c r="E296" s="1">
        <f t="shared" si="38"/>
        <v>0</v>
      </c>
      <c r="F296" s="1">
        <f t="shared" ca="1" si="39"/>
        <v>1.3708399298531872E+24</v>
      </c>
      <c r="G296" s="1">
        <f t="shared" ca="1" si="41"/>
        <v>1.3708399298531873E+26</v>
      </c>
      <c r="H296" s="1">
        <f t="shared" ca="1" si="42"/>
        <v>-1.6435895402600985E+25</v>
      </c>
    </row>
    <row r="297" spans="1:8" x14ac:dyDescent="0.2">
      <c r="A297" s="1">
        <v>291</v>
      </c>
      <c r="B297" s="1">
        <f t="shared" ca="1" si="36"/>
        <v>0.26981517902078722</v>
      </c>
      <c r="C297" s="1">
        <f t="shared" ca="1" si="40"/>
        <v>-1</v>
      </c>
      <c r="D297" s="1">
        <f t="shared" ca="1" si="37"/>
        <v>3</v>
      </c>
      <c r="E297" s="1">
        <f t="shared" si="38"/>
        <v>0</v>
      </c>
      <c r="F297" s="1">
        <f t="shared" ca="1" si="39"/>
        <v>4.3388052549905024E+23</v>
      </c>
      <c r="G297" s="1">
        <f t="shared" ca="1" si="41"/>
        <v>4.3388052549905023E+25</v>
      </c>
      <c r="H297" s="1">
        <f t="shared" ca="1" si="42"/>
        <v>-5.9823947952506008E+25</v>
      </c>
    </row>
    <row r="298" spans="1:8" x14ac:dyDescent="0.2">
      <c r="A298" s="1">
        <v>292</v>
      </c>
      <c r="B298" s="1">
        <f t="shared" ca="1" si="36"/>
        <v>2.2115706887434028E-2</v>
      </c>
      <c r="C298" s="1">
        <f t="shared" ca="1" si="40"/>
        <v>-1</v>
      </c>
      <c r="D298" s="1">
        <f t="shared" ca="1" si="37"/>
        <v>1</v>
      </c>
      <c r="E298" s="1">
        <f t="shared" si="38"/>
        <v>0</v>
      </c>
      <c r="F298" s="1">
        <f t="shared" ca="1" si="39"/>
        <v>1.8047204553522374E+24</v>
      </c>
      <c r="G298" s="1">
        <f t="shared" ca="1" si="41"/>
        <v>1.8047204553522376E+26</v>
      </c>
      <c r="H298" s="1">
        <f t="shared" ca="1" si="42"/>
        <v>-2.4029599348772976E+26</v>
      </c>
    </row>
    <row r="299" spans="1:8" x14ac:dyDescent="0.2">
      <c r="A299" s="1">
        <v>293</v>
      </c>
      <c r="B299" s="1">
        <f t="shared" ca="1" si="36"/>
        <v>9.4445473891539122E-2</v>
      </c>
      <c r="C299" s="1">
        <f t="shared" ca="1" si="40"/>
        <v>-1</v>
      </c>
      <c r="D299" s="1">
        <f t="shared" ca="1" si="37"/>
        <v>2</v>
      </c>
      <c r="E299" s="1">
        <f t="shared" si="38"/>
        <v>0</v>
      </c>
      <c r="F299" s="1">
        <f t="shared" ca="1" si="39"/>
        <v>2.2386009808512877E+24</v>
      </c>
      <c r="G299" s="1">
        <f t="shared" ca="1" si="41"/>
        <v>2.2386009808512877E+26</v>
      </c>
      <c r="H299" s="1">
        <f t="shared" ca="1" si="42"/>
        <v>-4.6415609157285853E+26</v>
      </c>
    </row>
    <row r="300" spans="1:8" x14ac:dyDescent="0.2">
      <c r="A300" s="1">
        <v>294</v>
      </c>
      <c r="B300" s="1">
        <f t="shared" ca="1" si="36"/>
        <v>0.799126514985671</v>
      </c>
      <c r="C300" s="1">
        <f t="shared" ca="1" si="40"/>
        <v>1.5003715654173615</v>
      </c>
      <c r="D300" s="1">
        <f t="shared" ca="1" si="37"/>
        <v>1</v>
      </c>
      <c r="E300" s="1">
        <f t="shared" si="38"/>
        <v>0</v>
      </c>
      <c r="F300" s="1">
        <f t="shared" ca="1" si="39"/>
        <v>4.0433214362035248E+24</v>
      </c>
      <c r="G300" s="1">
        <f t="shared" ca="1" si="41"/>
        <v>4.0433214362035246E+26</v>
      </c>
      <c r="H300" s="1">
        <f t="shared" ca="1" si="42"/>
        <v>1.4249235969936716E+26</v>
      </c>
    </row>
    <row r="301" spans="1:8" x14ac:dyDescent="0.2">
      <c r="A301" s="1">
        <v>295</v>
      </c>
      <c r="B301" s="1">
        <f t="shared" ca="1" si="36"/>
        <v>0.88370987078418706</v>
      </c>
      <c r="C301" s="1">
        <f t="shared" ca="1" si="40"/>
        <v>1.5003715654173615</v>
      </c>
      <c r="D301" s="1">
        <f t="shared" ca="1" si="37"/>
        <v>0</v>
      </c>
      <c r="E301" s="1">
        <f t="shared" si="38"/>
        <v>0</v>
      </c>
      <c r="F301" s="1">
        <f t="shared" ca="1" si="39"/>
        <v>1.8047204553522372E+24</v>
      </c>
      <c r="G301" s="1">
        <f t="shared" ca="1" si="41"/>
        <v>1.8047204553522372E+26</v>
      </c>
      <c r="H301" s="1">
        <f t="shared" ca="1" si="42"/>
        <v>4.1326748517312412E+26</v>
      </c>
    </row>
    <row r="302" spans="1:8" x14ac:dyDescent="0.2">
      <c r="A302" s="1">
        <v>296</v>
      </c>
      <c r="B302" s="1">
        <f t="shared" ca="1" si="36"/>
        <v>0.92838551490894594</v>
      </c>
      <c r="C302" s="1">
        <f t="shared" ca="1" si="40"/>
        <v>1.5003715654173615</v>
      </c>
      <c r="D302" s="1">
        <f t="shared" ca="1" si="37"/>
        <v>-1</v>
      </c>
      <c r="E302" s="1">
        <f t="shared" si="38"/>
        <v>0</v>
      </c>
      <c r="F302" s="1">
        <f t="shared" ca="1" si="39"/>
        <v>-2.2386009808512877E+24</v>
      </c>
      <c r="G302" s="1">
        <f t="shared" ca="1" si="41"/>
        <v>-2.2386009808512877E+26</v>
      </c>
      <c r="H302" s="1">
        <f t="shared" ca="1" si="42"/>
        <v>7.7394159374655396E+25</v>
      </c>
    </row>
    <row r="303" spans="1:8" x14ac:dyDescent="0.2">
      <c r="A303" s="1">
        <v>297</v>
      </c>
      <c r="B303" s="1">
        <f t="shared" ca="1" si="36"/>
        <v>0.78711086888207027</v>
      </c>
      <c r="C303" s="1">
        <f t="shared" ca="1" si="40"/>
        <v>1.5003715654173615</v>
      </c>
      <c r="D303" s="1">
        <f t="shared" ca="1" si="37"/>
        <v>-2</v>
      </c>
      <c r="E303" s="1">
        <f t="shared" si="38"/>
        <v>0</v>
      </c>
      <c r="F303" s="1">
        <f t="shared" ca="1" si="39"/>
        <v>-4.0433214362035248E+24</v>
      </c>
      <c r="G303" s="1">
        <f t="shared" ca="1" si="41"/>
        <v>-4.0433214362035246E+26</v>
      </c>
      <c r="H303" s="1">
        <f t="shared" ca="1" si="42"/>
        <v>-5.2925429189757029E+26</v>
      </c>
    </row>
    <row r="304" spans="1:8" x14ac:dyDescent="0.2">
      <c r="A304" s="1">
        <v>298</v>
      </c>
      <c r="B304" s="1">
        <f t="shared" ca="1" si="36"/>
        <v>0.21503260906828825</v>
      </c>
      <c r="C304" s="1">
        <f t="shared" ca="1" si="40"/>
        <v>-1</v>
      </c>
      <c r="D304" s="1">
        <f t="shared" ca="1" si="37"/>
        <v>-1</v>
      </c>
      <c r="E304" s="1">
        <f t="shared" si="38"/>
        <v>0</v>
      </c>
      <c r="F304" s="1">
        <f t="shared" ca="1" si="39"/>
        <v>-1.8047204553522372E+24</v>
      </c>
      <c r="G304" s="1">
        <f t="shared" ca="1" si="41"/>
        <v>-1.8047204553522372E+26</v>
      </c>
      <c r="H304" s="1">
        <f t="shared" ca="1" si="42"/>
        <v>-3.4878224636234657E+26</v>
      </c>
    </row>
    <row r="305" spans="1:8" x14ac:dyDescent="0.2">
      <c r="A305" s="1">
        <v>299</v>
      </c>
      <c r="B305" s="1">
        <f t="shared" ca="1" si="36"/>
        <v>0.74917753826184619</v>
      </c>
      <c r="C305" s="1">
        <f t="shared" ca="1" si="40"/>
        <v>1.5003715654173615</v>
      </c>
      <c r="D305" s="1">
        <f t="shared" ca="1" si="37"/>
        <v>-2</v>
      </c>
      <c r="E305" s="1">
        <f t="shared" si="38"/>
        <v>0</v>
      </c>
      <c r="F305" s="1">
        <f t="shared" ca="1" si="39"/>
        <v>-5.8480418915557617E+24</v>
      </c>
      <c r="G305" s="1">
        <f t="shared" ca="1" si="41"/>
        <v>-5.8480418915557618E+26</v>
      </c>
      <c r="H305" s="1">
        <f t="shared" ca="1" si="42"/>
        <v>-1.2262058231083292E+27</v>
      </c>
    </row>
    <row r="306" spans="1:8" x14ac:dyDescent="0.2">
      <c r="A306" s="1">
        <v>300</v>
      </c>
      <c r="B306" s="1">
        <f t="shared" ca="1" si="36"/>
        <v>0.93363444269270868</v>
      </c>
      <c r="C306" s="1">
        <f t="shared" ca="1" si="40"/>
        <v>1.5003715654173615</v>
      </c>
      <c r="D306" s="1">
        <f t="shared" ca="1" si="37"/>
        <v>-3</v>
      </c>
      <c r="E306" s="1">
        <f t="shared" si="38"/>
        <v>0</v>
      </c>
      <c r="F306" s="1">
        <f t="shared" ca="1" si="39"/>
        <v>-4.0433214362035248E+24</v>
      </c>
      <c r="G306" s="1">
        <f t="shared" ca="1" si="41"/>
        <v>-4.0433214362035246E+26</v>
      </c>
      <c r="H306" s="1">
        <f t="shared" ca="1" si="42"/>
        <v>-1.8328542743805548E+27</v>
      </c>
    </row>
    <row r="307" spans="1:8" x14ac:dyDescent="0.2">
      <c r="A307" s="1">
        <v>301</v>
      </c>
      <c r="B307" s="1">
        <f t="shared" ca="1" si="36"/>
        <v>0.45184710678620998</v>
      </c>
      <c r="C307" s="1">
        <f t="shared" ca="1" si="40"/>
        <v>-1</v>
      </c>
      <c r="D307" s="1">
        <f t="shared" ca="1" si="37"/>
        <v>-2</v>
      </c>
      <c r="E307" s="1">
        <f t="shared" si="38"/>
        <v>0</v>
      </c>
      <c r="F307" s="1">
        <f t="shared" ca="1" si="39"/>
        <v>1.8047204553522369E+24</v>
      </c>
      <c r="G307" s="1">
        <f t="shared" ca="1" si="41"/>
        <v>1.8047204553522369E+26</v>
      </c>
      <c r="H307" s="1">
        <f t="shared" ca="1" si="42"/>
        <v>-2.0133263199157784E+27</v>
      </c>
    </row>
    <row r="308" spans="1:8" x14ac:dyDescent="0.2">
      <c r="A308" s="1">
        <v>302</v>
      </c>
      <c r="B308" s="1">
        <f t="shared" ca="1" si="36"/>
        <v>0.65608935196980667</v>
      </c>
      <c r="C308" s="1">
        <f t="shared" ca="1" si="40"/>
        <v>1.5003715654173615</v>
      </c>
      <c r="D308" s="1">
        <f t="shared" ca="1" si="37"/>
        <v>-3</v>
      </c>
      <c r="E308" s="1">
        <f t="shared" si="38"/>
        <v>0</v>
      </c>
      <c r="F308" s="1">
        <f t="shared" ca="1" si="39"/>
        <v>-2.2386009808512879E+24</v>
      </c>
      <c r="G308" s="1">
        <f t="shared" ca="1" si="41"/>
        <v>-2.2386009808512881E+26</v>
      </c>
      <c r="H308" s="1">
        <f t="shared" ca="1" si="42"/>
        <v>-2.3491996457142473E+27</v>
      </c>
    </row>
    <row r="309" spans="1:8" x14ac:dyDescent="0.2">
      <c r="A309" s="1">
        <v>303</v>
      </c>
      <c r="B309" s="1">
        <f t="shared" ca="1" si="36"/>
        <v>0.6300351531851095</v>
      </c>
      <c r="C309" s="1">
        <f t="shared" ca="1" si="40"/>
        <v>1.5003715654173615</v>
      </c>
      <c r="D309" s="1">
        <f t="shared" ca="1" si="37"/>
        <v>-4</v>
      </c>
      <c r="E309" s="1">
        <f t="shared" si="38"/>
        <v>0</v>
      </c>
      <c r="F309" s="1">
        <f t="shared" ca="1" si="39"/>
        <v>-4.0433214362035248E+24</v>
      </c>
      <c r="G309" s="1">
        <f t="shared" ca="1" si="41"/>
        <v>-4.0433214362035246E+26</v>
      </c>
      <c r="H309" s="1">
        <f t="shared" ca="1" si="42"/>
        <v>-2.9558480969864728E+27</v>
      </c>
    </row>
    <row r="310" spans="1:8" x14ac:dyDescent="0.2">
      <c r="A310" s="1">
        <v>304</v>
      </c>
      <c r="B310" s="1">
        <f t="shared" ca="1" si="36"/>
        <v>0.82141890766911296</v>
      </c>
      <c r="C310" s="1">
        <f t="shared" ca="1" si="40"/>
        <v>1.5003715654173615</v>
      </c>
      <c r="D310" s="1">
        <f t="shared" ca="1" si="37"/>
        <v>-5</v>
      </c>
      <c r="E310" s="1">
        <f t="shared" si="38"/>
        <v>0</v>
      </c>
      <c r="F310" s="1">
        <f t="shared" ca="1" si="39"/>
        <v>-1.8047204553522369E+24</v>
      </c>
      <c r="G310" s="1">
        <f t="shared" ca="1" si="41"/>
        <v>-1.8047204553522369E+26</v>
      </c>
      <c r="H310" s="1">
        <f t="shared" ca="1" si="42"/>
        <v>-3.2266232224602299E+27</v>
      </c>
    </row>
    <row r="311" spans="1:8" x14ac:dyDescent="0.2">
      <c r="A311" s="1">
        <v>305</v>
      </c>
      <c r="B311" s="1">
        <f t="shared" ca="1" si="36"/>
        <v>0.84068666807394488</v>
      </c>
      <c r="C311" s="1">
        <f t="shared" ca="1" si="40"/>
        <v>1.5003715654173615</v>
      </c>
      <c r="D311" s="1">
        <f t="shared" ca="1" si="37"/>
        <v>-6</v>
      </c>
      <c r="E311" s="1">
        <f t="shared" si="38"/>
        <v>0</v>
      </c>
      <c r="F311" s="1">
        <f t="shared" ca="1" si="39"/>
        <v>2.2386009808512879E+24</v>
      </c>
      <c r="G311" s="1">
        <f t="shared" ca="1" si="41"/>
        <v>2.2386009808512881E+26</v>
      </c>
      <c r="H311" s="1">
        <f t="shared" ca="1" si="42"/>
        <v>-2.8907498966617611E+27</v>
      </c>
    </row>
    <row r="312" spans="1:8" x14ac:dyDescent="0.2">
      <c r="A312" s="1">
        <v>306</v>
      </c>
      <c r="B312" s="1">
        <f t="shared" ca="1" si="36"/>
        <v>0.50049642404282357</v>
      </c>
      <c r="C312" s="1">
        <f t="shared" ca="1" si="40"/>
        <v>-1</v>
      </c>
      <c r="D312" s="1">
        <f t="shared" ca="1" si="37"/>
        <v>-5</v>
      </c>
      <c r="E312" s="1">
        <f t="shared" si="38"/>
        <v>0</v>
      </c>
      <c r="F312" s="1">
        <f t="shared" ca="1" si="39"/>
        <v>4.0433214362035248E+24</v>
      </c>
      <c r="G312" s="1">
        <f t="shared" ca="1" si="41"/>
        <v>4.0433214362035246E+26</v>
      </c>
      <c r="H312" s="1">
        <f t="shared" ca="1" si="42"/>
        <v>-3.2950820402821138E+27</v>
      </c>
    </row>
    <row r="313" spans="1:8" x14ac:dyDescent="0.2">
      <c r="A313" s="1">
        <v>307</v>
      </c>
      <c r="B313" s="1">
        <f t="shared" ca="1" si="36"/>
        <v>0.87080323672915394</v>
      </c>
      <c r="C313" s="1">
        <f t="shared" ca="1" si="40"/>
        <v>1.5003715654173615</v>
      </c>
      <c r="D313" s="1">
        <f t="shared" ca="1" si="37"/>
        <v>-6</v>
      </c>
      <c r="E313" s="1">
        <f t="shared" si="38"/>
        <v>0</v>
      </c>
      <c r="F313" s="1">
        <f t="shared" ca="1" si="39"/>
        <v>6.2819224170548128E+24</v>
      </c>
      <c r="G313" s="1">
        <f t="shared" ca="1" si="41"/>
        <v>6.2819224170548134E+26</v>
      </c>
      <c r="H313" s="1">
        <f t="shared" ca="1" si="42"/>
        <v>-2.3525602632114192E+27</v>
      </c>
    </row>
    <row r="314" spans="1:8" x14ac:dyDescent="0.2">
      <c r="A314" s="1">
        <v>308</v>
      </c>
      <c r="B314" s="1">
        <f t="shared" ca="1" si="36"/>
        <v>0.91579769441336112</v>
      </c>
      <c r="C314" s="1">
        <f t="shared" ca="1" si="40"/>
        <v>1.5003715654173615</v>
      </c>
      <c r="D314" s="1">
        <f t="shared" ca="1" si="37"/>
        <v>-7</v>
      </c>
      <c r="E314" s="1">
        <f t="shared" si="38"/>
        <v>0</v>
      </c>
      <c r="F314" s="1">
        <f t="shared" ca="1" si="39"/>
        <v>2.2386009808512879E+24</v>
      </c>
      <c r="G314" s="1">
        <f t="shared" ca="1" si="41"/>
        <v>2.2386009808512881E+26</v>
      </c>
      <c r="H314" s="1">
        <f t="shared" ca="1" si="42"/>
        <v>-2.0166869374129503E+27</v>
      </c>
    </row>
    <row r="315" spans="1:8" x14ac:dyDescent="0.2">
      <c r="A315" s="1">
        <v>309</v>
      </c>
      <c r="B315" s="1">
        <f t="shared" ca="1" si="36"/>
        <v>0.48046483710308452</v>
      </c>
      <c r="C315" s="1">
        <f t="shared" ca="1" si="40"/>
        <v>-1</v>
      </c>
      <c r="D315" s="1">
        <f t="shared" ca="1" si="37"/>
        <v>-6</v>
      </c>
      <c r="E315" s="1">
        <f t="shared" si="38"/>
        <v>0</v>
      </c>
      <c r="F315" s="1">
        <f t="shared" ca="1" si="39"/>
        <v>-4.0433214362035248E+24</v>
      </c>
      <c r="G315" s="1">
        <f t="shared" ca="1" si="41"/>
        <v>-4.0433214362035246E+26</v>
      </c>
      <c r="H315" s="1">
        <f t="shared" ca="1" si="42"/>
        <v>-1.6123547937925979E+27</v>
      </c>
    </row>
    <row r="316" spans="1:8" x14ac:dyDescent="0.2">
      <c r="A316" s="1">
        <v>310</v>
      </c>
      <c r="B316" s="1">
        <f t="shared" ca="1" si="36"/>
        <v>0.31104667375969186</v>
      </c>
      <c r="C316" s="1">
        <f t="shared" ca="1" si="40"/>
        <v>-1</v>
      </c>
      <c r="D316" s="1">
        <f t="shared" ca="1" si="37"/>
        <v>-5</v>
      </c>
      <c r="E316" s="1">
        <f t="shared" si="38"/>
        <v>0</v>
      </c>
      <c r="F316" s="1">
        <f t="shared" ca="1" si="39"/>
        <v>-1.8047204553522369E+24</v>
      </c>
      <c r="G316" s="1">
        <f t="shared" ca="1" si="41"/>
        <v>-1.8047204553522369E+26</v>
      </c>
      <c r="H316" s="1">
        <f t="shared" ca="1" si="42"/>
        <v>-1.4318827482573743E+27</v>
      </c>
    </row>
    <row r="317" spans="1:8" x14ac:dyDescent="0.2">
      <c r="A317" s="1">
        <v>311</v>
      </c>
      <c r="B317" s="1">
        <f t="shared" ca="1" si="36"/>
        <v>0.27052028188471067</v>
      </c>
      <c r="C317" s="1">
        <f t="shared" ca="1" si="40"/>
        <v>-1</v>
      </c>
      <c r="D317" s="1">
        <f t="shared" ca="1" si="37"/>
        <v>-4</v>
      </c>
      <c r="E317" s="1">
        <f t="shared" si="38"/>
        <v>0</v>
      </c>
      <c r="F317" s="1">
        <f t="shared" ca="1" si="39"/>
        <v>-5.8480418915557617E+24</v>
      </c>
      <c r="G317" s="1">
        <f t="shared" ca="1" si="41"/>
        <v>-5.8480418915557618E+26</v>
      </c>
      <c r="H317" s="1">
        <f t="shared" ca="1" si="42"/>
        <v>-8.4707855910179809E+26</v>
      </c>
    </row>
    <row r="318" spans="1:8" x14ac:dyDescent="0.2">
      <c r="A318" s="1">
        <v>312</v>
      </c>
      <c r="B318" s="1">
        <f t="shared" ca="1" si="36"/>
        <v>0.92967963140967691</v>
      </c>
      <c r="C318" s="1">
        <f t="shared" ca="1" si="40"/>
        <v>1.5003715654173615</v>
      </c>
      <c r="D318" s="1">
        <f t="shared" ca="1" si="37"/>
        <v>-5</v>
      </c>
      <c r="E318" s="1">
        <f t="shared" si="38"/>
        <v>0</v>
      </c>
      <c r="F318" s="1">
        <f t="shared" ca="1" si="39"/>
        <v>-7.6527623469079986E+24</v>
      </c>
      <c r="G318" s="1">
        <f t="shared" ca="1" si="41"/>
        <v>-7.6527623469079991E+26</v>
      </c>
      <c r="H318" s="1">
        <f t="shared" ca="1" si="42"/>
        <v>-1.9952772613215378E+27</v>
      </c>
    </row>
    <row r="319" spans="1:8" x14ac:dyDescent="0.2">
      <c r="A319" s="1">
        <v>313</v>
      </c>
      <c r="B319" s="1">
        <f t="shared" ca="1" si="36"/>
        <v>0.1246602616677861</v>
      </c>
      <c r="C319" s="1">
        <f t="shared" ca="1" si="40"/>
        <v>-1</v>
      </c>
      <c r="D319" s="1">
        <f t="shared" ca="1" si="37"/>
        <v>-4</v>
      </c>
      <c r="E319" s="1">
        <f t="shared" si="38"/>
        <v>0</v>
      </c>
      <c r="F319" s="1">
        <f t="shared" ca="1" si="39"/>
        <v>-1.8047204553522369E+24</v>
      </c>
      <c r="G319" s="1">
        <f t="shared" ca="1" si="41"/>
        <v>-1.8047204553522369E+26</v>
      </c>
      <c r="H319" s="1">
        <f t="shared" ca="1" si="42"/>
        <v>-1.8148052157863142E+27</v>
      </c>
    </row>
    <row r="320" spans="1:8" x14ac:dyDescent="0.2">
      <c r="A320" s="1">
        <v>314</v>
      </c>
      <c r="B320" s="1">
        <f t="shared" ca="1" si="36"/>
        <v>0.35430567779676048</v>
      </c>
      <c r="C320" s="1">
        <f t="shared" ca="1" si="40"/>
        <v>-1</v>
      </c>
      <c r="D320" s="1">
        <f t="shared" ca="1" si="37"/>
        <v>-3</v>
      </c>
      <c r="E320" s="1">
        <f t="shared" si="38"/>
        <v>0</v>
      </c>
      <c r="F320" s="1">
        <f t="shared" ca="1" si="39"/>
        <v>-9.4574828022602355E+24</v>
      </c>
      <c r="G320" s="1">
        <f t="shared" ca="1" si="41"/>
        <v>-9.4574828022602349E+26</v>
      </c>
      <c r="H320" s="1">
        <f t="shared" ca="1" si="42"/>
        <v>-8.690569355602907E+26</v>
      </c>
    </row>
    <row r="321" spans="1:8" x14ac:dyDescent="0.2">
      <c r="A321" s="1">
        <v>315</v>
      </c>
      <c r="B321" s="1">
        <f t="shared" ca="1" si="36"/>
        <v>0.71103674954543583</v>
      </c>
      <c r="C321" s="1">
        <f t="shared" ca="1" si="40"/>
        <v>1.5003715654173615</v>
      </c>
      <c r="D321" s="1">
        <f t="shared" ca="1" si="37"/>
        <v>-4</v>
      </c>
      <c r="E321" s="1">
        <f t="shared" si="38"/>
        <v>0</v>
      </c>
      <c r="F321" s="1">
        <f t="shared" ca="1" si="39"/>
        <v>-1.1262203257612471E+25</v>
      </c>
      <c r="G321" s="1">
        <f t="shared" ca="1" si="41"/>
        <v>-1.1262203257612471E+27</v>
      </c>
      <c r="H321" s="1">
        <f t="shared" ca="1" si="42"/>
        <v>-2.5588058887275437E+27</v>
      </c>
    </row>
    <row r="322" spans="1:8" x14ac:dyDescent="0.2">
      <c r="A322" s="1">
        <v>316</v>
      </c>
      <c r="B322" s="1">
        <f t="shared" ca="1" si="36"/>
        <v>0.17014564804718624</v>
      </c>
      <c r="C322" s="1">
        <f t="shared" ca="1" si="40"/>
        <v>-1</v>
      </c>
      <c r="D322" s="1">
        <f t="shared" ca="1" si="37"/>
        <v>-3</v>
      </c>
      <c r="E322" s="1">
        <f t="shared" si="38"/>
        <v>0</v>
      </c>
      <c r="F322" s="1">
        <f t="shared" ca="1" si="39"/>
        <v>-1.8047204553522358E+24</v>
      </c>
      <c r="G322" s="1">
        <f t="shared" ca="1" si="41"/>
        <v>-1.8047204553522359E+26</v>
      </c>
      <c r="H322" s="1">
        <f t="shared" ca="1" si="42"/>
        <v>-2.3783338431923202E+27</v>
      </c>
    </row>
    <row r="323" spans="1:8" x14ac:dyDescent="0.2">
      <c r="A323" s="1">
        <v>317</v>
      </c>
      <c r="B323" s="1">
        <f t="shared" ca="1" si="36"/>
        <v>0.10139609268933059</v>
      </c>
      <c r="C323" s="1">
        <f t="shared" ca="1" si="40"/>
        <v>-1</v>
      </c>
      <c r="D323" s="1">
        <f t="shared" ca="1" si="37"/>
        <v>-2</v>
      </c>
      <c r="E323" s="1">
        <f t="shared" si="38"/>
        <v>0</v>
      </c>
      <c r="F323" s="1">
        <f t="shared" ca="1" si="39"/>
        <v>-1.3066923712964708E+25</v>
      </c>
      <c r="G323" s="1">
        <f t="shared" ca="1" si="41"/>
        <v>-1.3066923712964709E+27</v>
      </c>
      <c r="H323" s="1">
        <f t="shared" ca="1" si="42"/>
        <v>-1.0716414718958492E+27</v>
      </c>
    </row>
    <row r="324" spans="1:8" x14ac:dyDescent="0.2">
      <c r="A324" s="1">
        <v>318</v>
      </c>
      <c r="B324" s="1">
        <f t="shared" ca="1" si="36"/>
        <v>0.34008037688139303</v>
      </c>
      <c r="C324" s="1">
        <f t="shared" ca="1" si="40"/>
        <v>-1</v>
      </c>
      <c r="D324" s="1">
        <f t="shared" ca="1" si="37"/>
        <v>-1</v>
      </c>
      <c r="E324" s="1">
        <f t="shared" si="38"/>
        <v>0</v>
      </c>
      <c r="F324" s="1">
        <f t="shared" ca="1" si="39"/>
        <v>-1.4871644168316945E+25</v>
      </c>
      <c r="G324" s="1">
        <f t="shared" ca="1" si="41"/>
        <v>-1.4871644168316945E+27</v>
      </c>
      <c r="H324" s="1">
        <f t="shared" ca="1" si="42"/>
        <v>4.155229449358453E+26</v>
      </c>
    </row>
    <row r="325" spans="1:8" x14ac:dyDescent="0.2">
      <c r="A325" s="1">
        <v>319</v>
      </c>
      <c r="B325" s="1">
        <f t="shared" ca="1" si="36"/>
        <v>0.40012818836699837</v>
      </c>
      <c r="C325" s="1">
        <f t="shared" ca="1" si="40"/>
        <v>-1</v>
      </c>
      <c r="D325" s="1">
        <f t="shared" ca="1" si="37"/>
        <v>0</v>
      </c>
      <c r="E325" s="1">
        <f t="shared" si="38"/>
        <v>0</v>
      </c>
      <c r="F325" s="1">
        <f t="shared" ca="1" si="39"/>
        <v>-2.7938567881281653E+25</v>
      </c>
      <c r="G325" s="1">
        <f t="shared" ca="1" si="41"/>
        <v>-2.7938567881281655E+27</v>
      </c>
      <c r="H325" s="1">
        <f t="shared" ca="1" si="42"/>
        <v>3.2093797330640108E+27</v>
      </c>
    </row>
    <row r="326" spans="1:8" x14ac:dyDescent="0.2">
      <c r="A326" s="1">
        <v>320</v>
      </c>
      <c r="B326" s="1">
        <f t="shared" ca="1" si="36"/>
        <v>0.70176629427617532</v>
      </c>
      <c r="C326" s="1">
        <f t="shared" ca="1" si="40"/>
        <v>1.5003715654173615</v>
      </c>
      <c r="D326" s="1">
        <f t="shared" ca="1" si="37"/>
        <v>-1</v>
      </c>
      <c r="E326" s="1">
        <f t="shared" si="38"/>
        <v>0</v>
      </c>
      <c r="F326" s="1">
        <f t="shared" ca="1" si="39"/>
        <v>-4.2810212049598603E+25</v>
      </c>
      <c r="G326" s="1">
        <f t="shared" ca="1" si="41"/>
        <v>-4.2810212049598603E+27</v>
      </c>
      <c r="H326" s="1">
        <f t="shared" ca="1" si="42"/>
        <v>-3.2137427538065337E+27</v>
      </c>
    </row>
    <row r="327" spans="1:8" x14ac:dyDescent="0.2">
      <c r="A327" s="1">
        <v>321</v>
      </c>
      <c r="B327" s="1">
        <f t="shared" ca="1" si="36"/>
        <v>0.45072411397018464</v>
      </c>
      <c r="C327" s="1">
        <f t="shared" ca="1" si="40"/>
        <v>-1</v>
      </c>
      <c r="D327" s="1">
        <f t="shared" ca="1" si="37"/>
        <v>0</v>
      </c>
      <c r="E327" s="1">
        <f t="shared" si="38"/>
        <v>0</v>
      </c>
      <c r="F327" s="1">
        <f t="shared" ca="1" si="39"/>
        <v>-1.4871644168316949E+25</v>
      </c>
      <c r="G327" s="1">
        <f t="shared" ca="1" si="41"/>
        <v>-1.4871644168316948E+27</v>
      </c>
      <c r="H327" s="1">
        <f t="shared" ca="1" si="42"/>
        <v>-1.7265783369748389E+27</v>
      </c>
    </row>
    <row r="328" spans="1:8" x14ac:dyDescent="0.2">
      <c r="A328" s="1">
        <v>322</v>
      </c>
      <c r="B328" s="1">
        <f t="shared" ref="B328:B391" ca="1" si="43">RAND()</f>
        <v>0.17765029790992126</v>
      </c>
      <c r="C328" s="1">
        <f t="shared" ca="1" si="40"/>
        <v>-1</v>
      </c>
      <c r="D328" s="1">
        <f t="shared" ref="D328:D391" ca="1" si="44">IF($D$3=$S$2,IF(C328&lt;0,IF(E328&gt;E327,0-1,D327-1),IF(C328&gt;0,IF(AND(E327=1,D327=0),D327,IF(E328&lt;E327,0+1,D327+1)),D327)),
IF($D$3=$S$4,IF(C328&lt;0,IF(D327=$F$2,0+1,D327+1),IF(C328&gt;0,D327-1,D327)),
IF($D$3=$S$5,IF(C328&lt;0,IF(D327=$F$2,0+1,D327+1),IF(C328&gt;0,D327-1,D327)),
)))</f>
        <v>1</v>
      </c>
      <c r="E328" s="1">
        <f t="shared" ref="E328:E391" si="45">IF($D$3=$S$2,IF(AND(D327=-$B$2,C328&lt;0),IF(E327=$F$2,1,E327+1),IF(AND(D327=$D$2,C328&gt;0),IF(E327=1,1,E327-1),E327)),)</f>
        <v>0</v>
      </c>
      <c r="F328" s="1">
        <f t="shared" ca="1" si="39"/>
        <v>-5.7681856217915552E+25</v>
      </c>
      <c r="G328" s="1">
        <f t="shared" ca="1" si="41"/>
        <v>-5.7681856217915551E+27</v>
      </c>
      <c r="H328" s="1">
        <f t="shared" ca="1" si="42"/>
        <v>4.0416072848167162E+27</v>
      </c>
    </row>
    <row r="329" spans="1:8" x14ac:dyDescent="0.2">
      <c r="A329" s="1">
        <v>323</v>
      </c>
      <c r="B329" s="1">
        <f t="shared" ca="1" si="43"/>
        <v>0.76538255737907335</v>
      </c>
      <c r="C329" s="1">
        <f t="shared" ca="1" si="40"/>
        <v>1.5003715654173615</v>
      </c>
      <c r="D329" s="1">
        <f t="shared" ca="1" si="44"/>
        <v>0</v>
      </c>
      <c r="E329" s="1">
        <f t="shared" si="45"/>
        <v>0</v>
      </c>
      <c r="F329" s="1">
        <f t="shared" ca="1" si="39"/>
        <v>-7.2553500386232501E+25</v>
      </c>
      <c r="G329" s="1">
        <f t="shared" ca="1" si="41"/>
        <v>-7.2553500386232499E+27</v>
      </c>
      <c r="H329" s="1">
        <f t="shared" ca="1" si="42"/>
        <v>-6.8441136102833625E+27</v>
      </c>
    </row>
    <row r="330" spans="1:8" x14ac:dyDescent="0.2">
      <c r="A330" s="1">
        <v>324</v>
      </c>
      <c r="B330" s="1">
        <f t="shared" ca="1" si="43"/>
        <v>0.87943587259461908</v>
      </c>
      <c r="C330" s="1">
        <f t="shared" ca="1" si="40"/>
        <v>1.5003715654173615</v>
      </c>
      <c r="D330" s="1">
        <f t="shared" ca="1" si="44"/>
        <v>-1</v>
      </c>
      <c r="E330" s="1">
        <f t="shared" si="45"/>
        <v>0</v>
      </c>
      <c r="F330" s="1">
        <f t="shared" ca="1" si="39"/>
        <v>-1.4871644168316949E+25</v>
      </c>
      <c r="G330" s="1">
        <f t="shared" ca="1" si="41"/>
        <v>-1.4871644168316948E+27</v>
      </c>
      <c r="H330" s="1">
        <f t="shared" ca="1" si="42"/>
        <v>-9.0754128143981294E+27</v>
      </c>
    </row>
    <row r="331" spans="1:8" x14ac:dyDescent="0.2">
      <c r="A331" s="1">
        <v>325</v>
      </c>
      <c r="B331" s="1">
        <f t="shared" ca="1" si="43"/>
        <v>0.20827857608869627</v>
      </c>
      <c r="C331" s="1">
        <f t="shared" ca="1" si="40"/>
        <v>-1</v>
      </c>
      <c r="D331" s="1">
        <f t="shared" ca="1" si="44"/>
        <v>0</v>
      </c>
      <c r="E331" s="1">
        <f t="shared" si="45"/>
        <v>0</v>
      </c>
      <c r="F331" s="1">
        <f t="shared" ca="1" si="39"/>
        <v>5.7681856217915552E+25</v>
      </c>
      <c r="G331" s="1">
        <f t="shared" ca="1" si="41"/>
        <v>5.7681856217915551E+27</v>
      </c>
      <c r="H331" s="1">
        <f t="shared" ca="1" si="42"/>
        <v>-1.4843598436189683E+28</v>
      </c>
    </row>
    <row r="332" spans="1:8" x14ac:dyDescent="0.2">
      <c r="A332" s="1">
        <v>326</v>
      </c>
      <c r="B332" s="1">
        <f t="shared" ca="1" si="43"/>
        <v>0.82417422524772732</v>
      </c>
      <c r="C332" s="1">
        <f t="shared" ca="1" si="40"/>
        <v>1.5003715654173615</v>
      </c>
      <c r="D332" s="1">
        <f t="shared" ca="1" si="44"/>
        <v>-1</v>
      </c>
      <c r="E332" s="1">
        <f t="shared" si="45"/>
        <v>0</v>
      </c>
      <c r="F332" s="1">
        <f t="shared" ref="F332:F395" ca="1" si="46">IF($D$3=$S$2,IF(IF(E332&gt;E331,ROUNDUP(F331*$F$3,0),IF(E332&lt;E331,IF(AND(E331=$F$2,E332=1),1,ROUNDDOWN(F331/$F$3,0)),F331))=0,1,IF(E332&gt;E331,ROUNDUP(F331*$F$3,0),IF(E332&lt;E331,IF(AND(E331=$F$2,E332=1),1,ROUNDDOWN(F331/$F$3,0)),F331))),
IF($D$3=$S$4,IF(C331&lt;0,IF(F331=$F$2,$H$3,F331+$F$3),IF(AND(C331&gt;0,F331&gt;1),F331-$F$3,F331)),
IF($D$3=$S$5,IF(C331&lt;0,F331+F330,IF(C331&gt;0,F331-F330,F331)),
F331)))</f>
        <v>4.2810212049598603E+25</v>
      </c>
      <c r="G332" s="1">
        <f t="shared" ca="1" si="41"/>
        <v>4.2810212049598603E+27</v>
      </c>
      <c r="H332" s="1">
        <f t="shared" ca="1" si="42"/>
        <v>-8.4204759493191389E+27</v>
      </c>
    </row>
    <row r="333" spans="1:8" x14ac:dyDescent="0.2">
      <c r="A333" s="1">
        <v>327</v>
      </c>
      <c r="B333" s="1">
        <f t="shared" ca="1" si="43"/>
        <v>0.28503751233014007</v>
      </c>
      <c r="C333" s="1">
        <f t="shared" ca="1" si="40"/>
        <v>-1</v>
      </c>
      <c r="D333" s="1">
        <f t="shared" ca="1" si="44"/>
        <v>0</v>
      </c>
      <c r="E333" s="1">
        <f t="shared" si="45"/>
        <v>0</v>
      </c>
      <c r="F333" s="1">
        <f t="shared" ca="1" si="46"/>
        <v>-1.4871644168316949E+25</v>
      </c>
      <c r="G333" s="1">
        <f t="shared" ca="1" si="41"/>
        <v>-1.4871644168316948E+27</v>
      </c>
      <c r="H333" s="1">
        <f t="shared" ca="1" si="42"/>
        <v>-6.9333115324874441E+27</v>
      </c>
    </row>
    <row r="334" spans="1:8" x14ac:dyDescent="0.2">
      <c r="A334" s="1">
        <v>328</v>
      </c>
      <c r="B334" s="1">
        <f t="shared" ca="1" si="43"/>
        <v>0.43090936814545389</v>
      </c>
      <c r="C334" s="1">
        <f t="shared" ca="1" si="40"/>
        <v>-1</v>
      </c>
      <c r="D334" s="1">
        <f t="shared" ca="1" si="44"/>
        <v>1</v>
      </c>
      <c r="E334" s="1">
        <f t="shared" si="45"/>
        <v>0</v>
      </c>
      <c r="F334" s="1">
        <f t="shared" ca="1" si="46"/>
        <v>2.7938567881281653E+25</v>
      </c>
      <c r="G334" s="1">
        <f t="shared" ca="1" si="41"/>
        <v>2.7938567881281655E+27</v>
      </c>
      <c r="H334" s="1">
        <f t="shared" ca="1" si="42"/>
        <v>-9.7271683206156095E+27</v>
      </c>
    </row>
    <row r="335" spans="1:8" x14ac:dyDescent="0.2">
      <c r="A335" s="1">
        <v>329</v>
      </c>
      <c r="B335" s="1">
        <f t="shared" ca="1" si="43"/>
        <v>0.92111235449717199</v>
      </c>
      <c r="C335" s="1">
        <f t="shared" ca="1" si="40"/>
        <v>1.5003715654173615</v>
      </c>
      <c r="D335" s="1">
        <f t="shared" ca="1" si="44"/>
        <v>0</v>
      </c>
      <c r="E335" s="1">
        <f t="shared" si="45"/>
        <v>0</v>
      </c>
      <c r="F335" s="1">
        <f t="shared" ca="1" si="46"/>
        <v>1.3066923712964704E+25</v>
      </c>
      <c r="G335" s="1">
        <f t="shared" ca="1" si="41"/>
        <v>1.3066923712964704E+27</v>
      </c>
      <c r="H335" s="1">
        <f t="shared" ca="1" si="42"/>
        <v>-7.7666442419745999E+27</v>
      </c>
    </row>
    <row r="336" spans="1:8" x14ac:dyDescent="0.2">
      <c r="A336" s="1">
        <v>330</v>
      </c>
      <c r="B336" s="1">
        <f t="shared" ca="1" si="43"/>
        <v>0.64389157273390418</v>
      </c>
      <c r="C336" s="1">
        <f t="shared" ca="1" si="40"/>
        <v>1.5003715654173615</v>
      </c>
      <c r="D336" s="1">
        <f t="shared" ca="1" si="44"/>
        <v>-1</v>
      </c>
      <c r="E336" s="1">
        <f t="shared" si="45"/>
        <v>0</v>
      </c>
      <c r="F336" s="1">
        <f t="shared" ca="1" si="46"/>
        <v>-1.4871644168316949E+25</v>
      </c>
      <c r="G336" s="1">
        <f t="shared" ca="1" si="41"/>
        <v>-1.4871644168316948E+27</v>
      </c>
      <c r="H336" s="1">
        <f t="shared" ca="1" si="42"/>
        <v>-9.9979434460893678E+27</v>
      </c>
    </row>
    <row r="337" spans="1:8" x14ac:dyDescent="0.2">
      <c r="A337" s="1">
        <v>331</v>
      </c>
      <c r="B337" s="1">
        <f t="shared" ca="1" si="43"/>
        <v>0.41835278193213465</v>
      </c>
      <c r="C337" s="1">
        <f t="shared" ca="1" si="40"/>
        <v>-1</v>
      </c>
      <c r="D337" s="1">
        <f t="shared" ca="1" si="44"/>
        <v>0</v>
      </c>
      <c r="E337" s="1">
        <f t="shared" si="45"/>
        <v>0</v>
      </c>
      <c r="F337" s="1">
        <f t="shared" ca="1" si="46"/>
        <v>-2.7938567881281653E+25</v>
      </c>
      <c r="G337" s="1">
        <f t="shared" ca="1" si="41"/>
        <v>-2.7938567881281655E+27</v>
      </c>
      <c r="H337" s="1">
        <f t="shared" ca="1" si="42"/>
        <v>-7.2040866579612023E+27</v>
      </c>
    </row>
    <row r="338" spans="1:8" x14ac:dyDescent="0.2">
      <c r="A338" s="1">
        <v>332</v>
      </c>
      <c r="B338" s="1">
        <f t="shared" ca="1" si="43"/>
        <v>0.35846348168667186</v>
      </c>
      <c r="C338" s="1">
        <f t="shared" ca="1" si="40"/>
        <v>-1</v>
      </c>
      <c r="D338" s="1">
        <f t="shared" ca="1" si="44"/>
        <v>1</v>
      </c>
      <c r="E338" s="1">
        <f t="shared" si="45"/>
        <v>0</v>
      </c>
      <c r="F338" s="1">
        <f t="shared" ca="1" si="46"/>
        <v>-4.2810212049598603E+25</v>
      </c>
      <c r="G338" s="1">
        <f t="shared" ca="1" si="41"/>
        <v>-4.2810212049598603E+27</v>
      </c>
      <c r="H338" s="1">
        <f t="shared" ca="1" si="42"/>
        <v>-2.9230654530013421E+27</v>
      </c>
    </row>
    <row r="339" spans="1:8" x14ac:dyDescent="0.2">
      <c r="A339" s="1">
        <v>333</v>
      </c>
      <c r="B339" s="1">
        <f t="shared" ca="1" si="43"/>
        <v>0.66284601227460971</v>
      </c>
      <c r="C339" s="1">
        <f t="shared" ca="1" si="40"/>
        <v>1.5003715654173615</v>
      </c>
      <c r="D339" s="1">
        <f t="shared" ca="1" si="44"/>
        <v>0</v>
      </c>
      <c r="E339" s="1">
        <f t="shared" si="45"/>
        <v>0</v>
      </c>
      <c r="F339" s="1">
        <f t="shared" ca="1" si="46"/>
        <v>-7.0748779930880256E+25</v>
      </c>
      <c r="G339" s="1">
        <f t="shared" ca="1" si="41"/>
        <v>-7.0748779930880257E+27</v>
      </c>
      <c r="H339" s="1">
        <f t="shared" ca="1" si="42"/>
        <v>-1.3538011222627665E+28</v>
      </c>
    </row>
    <row r="340" spans="1:8" x14ac:dyDescent="0.2">
      <c r="A340" s="1">
        <v>334</v>
      </c>
      <c r="B340" s="1">
        <f t="shared" ca="1" si="43"/>
        <v>0.15453791827132635</v>
      </c>
      <c r="C340" s="1">
        <f t="shared" ca="1" si="40"/>
        <v>-1</v>
      </c>
      <c r="D340" s="1">
        <f t="shared" ca="1" si="44"/>
        <v>1</v>
      </c>
      <c r="E340" s="1">
        <f t="shared" si="45"/>
        <v>0</v>
      </c>
      <c r="F340" s="1">
        <f t="shared" ca="1" si="46"/>
        <v>-2.7938567881281653E+25</v>
      </c>
      <c r="G340" s="1">
        <f t="shared" ca="1" si="41"/>
        <v>-2.7938567881281655E+27</v>
      </c>
      <c r="H340" s="1">
        <f t="shared" ca="1" si="42"/>
        <v>-1.0744154434499501E+28</v>
      </c>
    </row>
    <row r="341" spans="1:8" x14ac:dyDescent="0.2">
      <c r="A341" s="1">
        <v>335</v>
      </c>
      <c r="B341" s="1">
        <f t="shared" ca="1" si="43"/>
        <v>0.98788838112790989</v>
      </c>
      <c r="C341" s="1">
        <f t="shared" ca="1" si="40"/>
        <v>1.5003715654173615</v>
      </c>
      <c r="D341" s="1">
        <f t="shared" ca="1" si="44"/>
        <v>0</v>
      </c>
      <c r="E341" s="1">
        <f t="shared" si="45"/>
        <v>0</v>
      </c>
      <c r="F341" s="1">
        <f t="shared" ca="1" si="46"/>
        <v>-9.8687347812161909E+25</v>
      </c>
      <c r="G341" s="1">
        <f t="shared" ca="1" si="41"/>
        <v>-9.8687347812161912E+27</v>
      </c>
      <c r="H341" s="1">
        <f t="shared" ca="1" si="42"/>
        <v>-2.5550923486881599E+28</v>
      </c>
    </row>
    <row r="342" spans="1:8" x14ac:dyDescent="0.2">
      <c r="A342" s="1">
        <v>336</v>
      </c>
      <c r="B342" s="1">
        <f t="shared" ca="1" si="43"/>
        <v>0.4569886367302447</v>
      </c>
      <c r="C342" s="1">
        <f t="shared" ca="1" si="40"/>
        <v>-1</v>
      </c>
      <c r="D342" s="1">
        <f t="shared" ca="1" si="44"/>
        <v>1</v>
      </c>
      <c r="E342" s="1">
        <f t="shared" si="45"/>
        <v>0</v>
      </c>
      <c r="F342" s="1">
        <f t="shared" ca="1" si="46"/>
        <v>-7.0748779930880256E+25</v>
      </c>
      <c r="G342" s="1">
        <f t="shared" ca="1" si="41"/>
        <v>-7.0748779930880257E+27</v>
      </c>
      <c r="H342" s="1">
        <f t="shared" ca="1" si="42"/>
        <v>-1.8476045493793573E+28</v>
      </c>
    </row>
    <row r="343" spans="1:8" x14ac:dyDescent="0.2">
      <c r="A343" s="1">
        <v>337</v>
      </c>
      <c r="B343" s="1">
        <f t="shared" ca="1" si="43"/>
        <v>0.35712733262384277</v>
      </c>
      <c r="C343" s="1">
        <f t="shared" ca="1" si="40"/>
        <v>-1</v>
      </c>
      <c r="D343" s="1">
        <f t="shared" ca="1" si="44"/>
        <v>2</v>
      </c>
      <c r="E343" s="1">
        <f t="shared" si="45"/>
        <v>0</v>
      </c>
      <c r="F343" s="1">
        <f t="shared" ca="1" si="46"/>
        <v>-1.6943612774304216E+26</v>
      </c>
      <c r="G343" s="1">
        <f t="shared" ca="1" si="41"/>
        <v>-1.6943612774304216E+28</v>
      </c>
      <c r="H343" s="1">
        <f t="shared" ca="1" si="42"/>
        <v>-1.5324327194893568E+27</v>
      </c>
    </row>
    <row r="344" spans="1:8" x14ac:dyDescent="0.2">
      <c r="A344" s="1">
        <v>338</v>
      </c>
      <c r="B344" s="1">
        <f t="shared" ca="1" si="43"/>
        <v>0.32630340466436691</v>
      </c>
      <c r="C344" s="1">
        <f t="shared" ca="1" si="40"/>
        <v>-1</v>
      </c>
      <c r="D344" s="1">
        <f t="shared" ca="1" si="44"/>
        <v>3</v>
      </c>
      <c r="E344" s="1">
        <f t="shared" si="45"/>
        <v>0</v>
      </c>
      <c r="F344" s="1">
        <f t="shared" ca="1" si="46"/>
        <v>-2.4018490767392242E+26</v>
      </c>
      <c r="G344" s="1">
        <f t="shared" ca="1" si="41"/>
        <v>-2.401849076739224E+28</v>
      </c>
      <c r="H344" s="1">
        <f t="shared" ca="1" si="42"/>
        <v>2.2486058047902881E+28</v>
      </c>
    </row>
    <row r="345" spans="1:8" x14ac:dyDescent="0.2">
      <c r="A345" s="1">
        <v>339</v>
      </c>
      <c r="B345" s="1">
        <f t="shared" ca="1" si="43"/>
        <v>0.19887658660079088</v>
      </c>
      <c r="C345" s="1">
        <f t="shared" ca="1" si="40"/>
        <v>-1</v>
      </c>
      <c r="D345" s="1">
        <f t="shared" ca="1" si="44"/>
        <v>1</v>
      </c>
      <c r="E345" s="1">
        <f t="shared" si="45"/>
        <v>0</v>
      </c>
      <c r="F345" s="1">
        <f t="shared" ca="1" si="46"/>
        <v>-4.0962103541696455E+26</v>
      </c>
      <c r="G345" s="1">
        <f t="shared" ca="1" si="41"/>
        <v>-4.0962103541696454E+28</v>
      </c>
      <c r="H345" s="1">
        <f t="shared" ca="1" si="42"/>
        <v>6.3448161589599335E+28</v>
      </c>
    </row>
    <row r="346" spans="1:8" x14ac:dyDescent="0.2">
      <c r="A346" s="1">
        <v>340</v>
      </c>
      <c r="B346" s="1">
        <f t="shared" ca="1" si="43"/>
        <v>0.55850253529870608</v>
      </c>
      <c r="C346" s="1">
        <f t="shared" ca="1" si="40"/>
        <v>-1</v>
      </c>
      <c r="D346" s="1">
        <f t="shared" ca="1" si="44"/>
        <v>2</v>
      </c>
      <c r="E346" s="1">
        <f t="shared" si="45"/>
        <v>0</v>
      </c>
      <c r="F346" s="1">
        <f t="shared" ca="1" si="46"/>
        <v>-6.4980594309088697E+26</v>
      </c>
      <c r="G346" s="1">
        <f t="shared" ca="1" si="41"/>
        <v>-6.4980594309088699E+28</v>
      </c>
      <c r="H346" s="1">
        <f t="shared" ca="1" si="42"/>
        <v>1.2842875589868803E+29</v>
      </c>
    </row>
    <row r="347" spans="1:8" x14ac:dyDescent="0.2">
      <c r="A347" s="1">
        <v>341</v>
      </c>
      <c r="B347" s="1">
        <f t="shared" ca="1" si="43"/>
        <v>9.5692299089312094E-2</v>
      </c>
      <c r="C347" s="1">
        <f t="shared" ca="1" si="40"/>
        <v>-1</v>
      </c>
      <c r="D347" s="1">
        <f t="shared" ca="1" si="44"/>
        <v>3</v>
      </c>
      <c r="E347" s="1">
        <f t="shared" si="45"/>
        <v>0</v>
      </c>
      <c r="F347" s="1">
        <f t="shared" ca="1" si="46"/>
        <v>-1.0594269785078515E+27</v>
      </c>
      <c r="G347" s="1">
        <f t="shared" ca="1" si="41"/>
        <v>-1.0594269785078514E+29</v>
      </c>
      <c r="H347" s="1">
        <f t="shared" ca="1" si="42"/>
        <v>2.3437145374947316E+29</v>
      </c>
    </row>
    <row r="348" spans="1:8" x14ac:dyDescent="0.2">
      <c r="A348" s="1">
        <v>342</v>
      </c>
      <c r="B348" s="1">
        <f t="shared" ca="1" si="43"/>
        <v>0.73976843981080531</v>
      </c>
      <c r="C348" s="1">
        <f t="shared" ca="1" si="40"/>
        <v>1.5003715654173615</v>
      </c>
      <c r="D348" s="1">
        <f t="shared" ca="1" si="44"/>
        <v>2</v>
      </c>
      <c r="E348" s="1">
        <f t="shared" si="45"/>
        <v>0</v>
      </c>
      <c r="F348" s="1">
        <f t="shared" ca="1" si="46"/>
        <v>-1.7092329215987385E+27</v>
      </c>
      <c r="G348" s="1">
        <f t="shared" ca="1" si="41"/>
        <v>-1.7092329215987385E+29</v>
      </c>
      <c r="H348" s="1">
        <f t="shared" ca="1" si="42"/>
        <v>-2.2076993674725804E+28</v>
      </c>
    </row>
    <row r="349" spans="1:8" x14ac:dyDescent="0.2">
      <c r="A349" s="1">
        <v>343</v>
      </c>
      <c r="B349" s="1">
        <f t="shared" ca="1" si="43"/>
        <v>0.63915658445399082</v>
      </c>
      <c r="C349" s="1">
        <f t="shared" ref="C349:C412" ca="1" si="47">IF(B349&lt;$D$1,$F$1,$H$1)</f>
        <v>1.5003715654173615</v>
      </c>
      <c r="D349" s="1">
        <f t="shared" ca="1" si="44"/>
        <v>1</v>
      </c>
      <c r="E349" s="1">
        <f t="shared" si="45"/>
        <v>0</v>
      </c>
      <c r="F349" s="1">
        <f t="shared" ca="1" si="46"/>
        <v>-6.4980594309088697E+26</v>
      </c>
      <c r="G349" s="1">
        <f t="shared" ref="G349:G412" ca="1" si="48">F349*$H$2</f>
        <v>-6.4980594309088699E+28</v>
      </c>
      <c r="H349" s="1">
        <f t="shared" ref="H349:H412" ca="1" si="49">H348+G349*C349</f>
        <v>-1.195720296800037E+29</v>
      </c>
    </row>
    <row r="350" spans="1:8" x14ac:dyDescent="0.2">
      <c r="A350" s="1">
        <v>344</v>
      </c>
      <c r="B350" s="1">
        <f t="shared" ca="1" si="43"/>
        <v>0.64269849071396024</v>
      </c>
      <c r="C350" s="1">
        <f t="shared" ca="1" si="47"/>
        <v>1.5003715654173615</v>
      </c>
      <c r="D350" s="1">
        <f t="shared" ca="1" si="44"/>
        <v>0</v>
      </c>
      <c r="E350" s="1">
        <f t="shared" si="45"/>
        <v>0</v>
      </c>
      <c r="F350" s="1">
        <f t="shared" ca="1" si="46"/>
        <v>1.0594269785078515E+27</v>
      </c>
      <c r="G350" s="1">
        <f t="shared" ca="1" si="48"/>
        <v>1.0594269785078514E+29</v>
      </c>
      <c r="H350" s="1">
        <f t="shared" ca="1" si="49"/>
        <v>3.9381381738917335E+28</v>
      </c>
    </row>
    <row r="351" spans="1:8" x14ac:dyDescent="0.2">
      <c r="A351" s="1">
        <v>345</v>
      </c>
      <c r="B351" s="1">
        <f t="shared" ca="1" si="43"/>
        <v>0.62844074117308346</v>
      </c>
      <c r="C351" s="1">
        <f t="shared" ca="1" si="47"/>
        <v>1.5003715654173615</v>
      </c>
      <c r="D351" s="1">
        <f t="shared" ca="1" si="44"/>
        <v>-1</v>
      </c>
      <c r="E351" s="1">
        <f t="shared" si="45"/>
        <v>0</v>
      </c>
      <c r="F351" s="1">
        <f t="shared" ca="1" si="46"/>
        <v>1.7092329215987385E+27</v>
      </c>
      <c r="G351" s="1">
        <f t="shared" ca="1" si="48"/>
        <v>1.7092329215987385E+29</v>
      </c>
      <c r="H351" s="1">
        <f t="shared" ca="1" si="49"/>
        <v>2.958298291631163E+29</v>
      </c>
    </row>
    <row r="352" spans="1:8" x14ac:dyDescent="0.2">
      <c r="A352" s="1">
        <v>346</v>
      </c>
      <c r="B352" s="1">
        <f t="shared" ca="1" si="43"/>
        <v>0.47329554301686061</v>
      </c>
      <c r="C352" s="1">
        <f t="shared" ca="1" si="47"/>
        <v>-1</v>
      </c>
      <c r="D352" s="1">
        <f t="shared" ca="1" si="44"/>
        <v>0</v>
      </c>
      <c r="E352" s="1">
        <f t="shared" si="45"/>
        <v>0</v>
      </c>
      <c r="F352" s="1">
        <f t="shared" ca="1" si="46"/>
        <v>6.4980594309088697E+26</v>
      </c>
      <c r="G352" s="1">
        <f t="shared" ca="1" si="48"/>
        <v>6.4980594309088699E+28</v>
      </c>
      <c r="H352" s="1">
        <f t="shared" ca="1" si="49"/>
        <v>2.3084923485402761E+29</v>
      </c>
    </row>
    <row r="353" spans="1:8" x14ac:dyDescent="0.2">
      <c r="A353" s="1">
        <v>347</v>
      </c>
      <c r="B353" s="1">
        <f t="shared" ca="1" si="43"/>
        <v>0.85143792429996845</v>
      </c>
      <c r="C353" s="1">
        <f t="shared" ca="1" si="47"/>
        <v>1.5003715654173615</v>
      </c>
      <c r="D353" s="1">
        <f t="shared" ca="1" si="44"/>
        <v>-1</v>
      </c>
      <c r="E353" s="1">
        <f t="shared" si="45"/>
        <v>0</v>
      </c>
      <c r="F353" s="1">
        <f t="shared" ca="1" si="46"/>
        <v>2.3590388646896253E+27</v>
      </c>
      <c r="G353" s="1">
        <f t="shared" ca="1" si="48"/>
        <v>2.3590388646896254E+29</v>
      </c>
      <c r="H353" s="1">
        <f t="shared" ca="1" si="49"/>
        <v>5.8479271828350443E+29</v>
      </c>
    </row>
    <row r="354" spans="1:8" x14ac:dyDescent="0.2">
      <c r="A354" s="1">
        <v>348</v>
      </c>
      <c r="B354" s="1">
        <f t="shared" ca="1" si="43"/>
        <v>0.90916028078483435</v>
      </c>
      <c r="C354" s="1">
        <f t="shared" ca="1" si="47"/>
        <v>1.5003715654173615</v>
      </c>
      <c r="D354" s="1">
        <f t="shared" ca="1" si="44"/>
        <v>-2</v>
      </c>
      <c r="E354" s="1">
        <f t="shared" si="45"/>
        <v>0</v>
      </c>
      <c r="F354" s="1">
        <f t="shared" ca="1" si="46"/>
        <v>1.7092329215987385E+27</v>
      </c>
      <c r="G354" s="1">
        <f t="shared" ca="1" si="48"/>
        <v>1.7092329215987385E+29</v>
      </c>
      <c r="H354" s="1">
        <f t="shared" ca="1" si="49"/>
        <v>8.4124116570770347E+29</v>
      </c>
    </row>
    <row r="355" spans="1:8" x14ac:dyDescent="0.2">
      <c r="A355" s="1">
        <v>349</v>
      </c>
      <c r="B355" s="1">
        <f t="shared" ca="1" si="43"/>
        <v>0.72712179753477235</v>
      </c>
      <c r="C355" s="1">
        <f t="shared" ca="1" si="47"/>
        <v>1.5003715654173615</v>
      </c>
      <c r="D355" s="1">
        <f t="shared" ca="1" si="44"/>
        <v>-3</v>
      </c>
      <c r="E355" s="1">
        <f t="shared" si="45"/>
        <v>0</v>
      </c>
      <c r="F355" s="1">
        <f t="shared" ca="1" si="46"/>
        <v>-6.4980594309088683E+26</v>
      </c>
      <c r="G355" s="1">
        <f t="shared" ca="1" si="48"/>
        <v>-6.4980594309088681E+28</v>
      </c>
      <c r="H355" s="1">
        <f t="shared" ca="1" si="49"/>
        <v>7.4374612970242561E+29</v>
      </c>
    </row>
    <row r="356" spans="1:8" x14ac:dyDescent="0.2">
      <c r="A356" s="1">
        <v>350</v>
      </c>
      <c r="B356" s="1">
        <f t="shared" ca="1" si="43"/>
        <v>0.50863401093818972</v>
      </c>
      <c r="C356" s="1">
        <f t="shared" ca="1" si="47"/>
        <v>-1</v>
      </c>
      <c r="D356" s="1">
        <f t="shared" ca="1" si="44"/>
        <v>-2</v>
      </c>
      <c r="E356" s="1">
        <f t="shared" si="45"/>
        <v>0</v>
      </c>
      <c r="F356" s="1">
        <f t="shared" ca="1" si="46"/>
        <v>-2.3590388646896253E+27</v>
      </c>
      <c r="G356" s="1">
        <f t="shared" ca="1" si="48"/>
        <v>-2.3590388646896254E+29</v>
      </c>
      <c r="H356" s="1">
        <f t="shared" ca="1" si="49"/>
        <v>9.7965001617138812E+29</v>
      </c>
    </row>
    <row r="357" spans="1:8" x14ac:dyDescent="0.2">
      <c r="A357" s="1">
        <v>351</v>
      </c>
      <c r="B357" s="1">
        <f t="shared" ca="1" si="43"/>
        <v>0.87730293699727202</v>
      </c>
      <c r="C357" s="1">
        <f t="shared" ca="1" si="47"/>
        <v>1.5003715654173615</v>
      </c>
      <c r="D357" s="1">
        <f t="shared" ca="1" si="44"/>
        <v>-3</v>
      </c>
      <c r="E357" s="1">
        <f t="shared" si="45"/>
        <v>0</v>
      </c>
      <c r="F357" s="1">
        <f t="shared" ca="1" si="46"/>
        <v>-3.0088448077805122E+27</v>
      </c>
      <c r="G357" s="1">
        <f t="shared" ca="1" si="48"/>
        <v>-3.0088448077805123E+29</v>
      </c>
      <c r="H357" s="1">
        <f t="shared" ca="1" si="49"/>
        <v>5.2821149673663336E+29</v>
      </c>
    </row>
    <row r="358" spans="1:8" x14ac:dyDescent="0.2">
      <c r="A358" s="1">
        <v>352</v>
      </c>
      <c r="B358" s="1">
        <f t="shared" ca="1" si="43"/>
        <v>0.33513334970250852</v>
      </c>
      <c r="C358" s="1">
        <f t="shared" ca="1" si="47"/>
        <v>-1</v>
      </c>
      <c r="D358" s="1">
        <f t="shared" ca="1" si="44"/>
        <v>-2</v>
      </c>
      <c r="E358" s="1">
        <f t="shared" si="45"/>
        <v>0</v>
      </c>
      <c r="F358" s="1">
        <f t="shared" ca="1" si="46"/>
        <v>-6.4980594309088683E+26</v>
      </c>
      <c r="G358" s="1">
        <f t="shared" ca="1" si="48"/>
        <v>-6.4980594309088681E+28</v>
      </c>
      <c r="H358" s="1">
        <f t="shared" ca="1" si="49"/>
        <v>5.9319209104572202E+29</v>
      </c>
    </row>
    <row r="359" spans="1:8" x14ac:dyDescent="0.2">
      <c r="A359" s="1">
        <v>353</v>
      </c>
      <c r="B359" s="1">
        <f t="shared" ca="1" si="43"/>
        <v>0.56246913441659019</v>
      </c>
      <c r="C359" s="1">
        <f t="shared" ca="1" si="47"/>
        <v>-1</v>
      </c>
      <c r="D359" s="1">
        <f t="shared" ca="1" si="44"/>
        <v>-1</v>
      </c>
      <c r="E359" s="1">
        <f t="shared" si="45"/>
        <v>0</v>
      </c>
      <c r="F359" s="1">
        <f t="shared" ca="1" si="46"/>
        <v>-3.658650750871399E+27</v>
      </c>
      <c r="G359" s="1">
        <f t="shared" ca="1" si="48"/>
        <v>-3.6586507508713989E+29</v>
      </c>
      <c r="H359" s="1">
        <f t="shared" ca="1" si="49"/>
        <v>9.590571661328619E+29</v>
      </c>
    </row>
    <row r="360" spans="1:8" x14ac:dyDescent="0.2">
      <c r="A360" s="1">
        <v>354</v>
      </c>
      <c r="B360" s="1">
        <f t="shared" ca="1" si="43"/>
        <v>0.24839643362014485</v>
      </c>
      <c r="C360" s="1">
        <f t="shared" ca="1" si="47"/>
        <v>-1</v>
      </c>
      <c r="D360" s="1">
        <f t="shared" ca="1" si="44"/>
        <v>0</v>
      </c>
      <c r="E360" s="1">
        <f t="shared" si="45"/>
        <v>0</v>
      </c>
      <c r="F360" s="1">
        <f t="shared" ca="1" si="46"/>
        <v>-4.3084566939622858E+27</v>
      </c>
      <c r="G360" s="1">
        <f t="shared" ca="1" si="48"/>
        <v>-4.3084566939622861E+29</v>
      </c>
      <c r="H360" s="1">
        <f t="shared" ca="1" si="49"/>
        <v>1.3899028355290906E+30</v>
      </c>
    </row>
    <row r="361" spans="1:8" x14ac:dyDescent="0.2">
      <c r="A361" s="1">
        <v>355</v>
      </c>
      <c r="B361" s="1">
        <f t="shared" ca="1" si="43"/>
        <v>0.41258237115403273</v>
      </c>
      <c r="C361" s="1">
        <f t="shared" ca="1" si="47"/>
        <v>-1</v>
      </c>
      <c r="D361" s="1">
        <f t="shared" ca="1" si="44"/>
        <v>1</v>
      </c>
      <c r="E361" s="1">
        <f t="shared" si="45"/>
        <v>0</v>
      </c>
      <c r="F361" s="1">
        <f t="shared" ca="1" si="46"/>
        <v>-7.9671074448336843E+27</v>
      </c>
      <c r="G361" s="1">
        <f t="shared" ca="1" si="48"/>
        <v>-7.967107444833685E+29</v>
      </c>
      <c r="H361" s="1">
        <f t="shared" ca="1" si="49"/>
        <v>2.1866135800124591E+30</v>
      </c>
    </row>
    <row r="362" spans="1:8" x14ac:dyDescent="0.2">
      <c r="A362" s="1">
        <v>356</v>
      </c>
      <c r="B362" s="1">
        <f t="shared" ca="1" si="43"/>
        <v>0.28105799340419313</v>
      </c>
      <c r="C362" s="1">
        <f t="shared" ca="1" si="47"/>
        <v>-1</v>
      </c>
      <c r="D362" s="1">
        <f t="shared" ca="1" si="44"/>
        <v>2</v>
      </c>
      <c r="E362" s="1">
        <f t="shared" si="45"/>
        <v>0</v>
      </c>
      <c r="F362" s="1">
        <f t="shared" ca="1" si="46"/>
        <v>-1.2275564138795971E+28</v>
      </c>
      <c r="G362" s="1">
        <f t="shared" ca="1" si="48"/>
        <v>-1.227556413879597E+30</v>
      </c>
      <c r="H362" s="1">
        <f t="shared" ca="1" si="49"/>
        <v>3.414169993892056E+30</v>
      </c>
    </row>
    <row r="363" spans="1:8" x14ac:dyDescent="0.2">
      <c r="A363" s="1">
        <v>357</v>
      </c>
      <c r="B363" s="1">
        <f t="shared" ca="1" si="43"/>
        <v>0.46753524532726543</v>
      </c>
      <c r="C363" s="1">
        <f t="shared" ca="1" si="47"/>
        <v>-1</v>
      </c>
      <c r="D363" s="1">
        <f t="shared" ca="1" si="44"/>
        <v>3</v>
      </c>
      <c r="E363" s="1">
        <f t="shared" si="45"/>
        <v>0</v>
      </c>
      <c r="F363" s="1">
        <f t="shared" ca="1" si="46"/>
        <v>-2.0242671583629657E+28</v>
      </c>
      <c r="G363" s="1">
        <f t="shared" ca="1" si="48"/>
        <v>-2.0242671583629657E+30</v>
      </c>
      <c r="H363" s="1">
        <f t="shared" ca="1" si="49"/>
        <v>5.4384371522550211E+30</v>
      </c>
    </row>
    <row r="364" spans="1:8" x14ac:dyDescent="0.2">
      <c r="A364" s="1">
        <v>358</v>
      </c>
      <c r="B364" s="1">
        <f t="shared" ca="1" si="43"/>
        <v>0.87694771387767123</v>
      </c>
      <c r="C364" s="1">
        <f t="shared" ca="1" si="47"/>
        <v>1.5003715654173615</v>
      </c>
      <c r="D364" s="1">
        <f t="shared" ca="1" si="44"/>
        <v>2</v>
      </c>
      <c r="E364" s="1">
        <f t="shared" si="45"/>
        <v>0</v>
      </c>
      <c r="F364" s="1">
        <f t="shared" ca="1" si="46"/>
        <v>-3.251823572242563E+28</v>
      </c>
      <c r="G364" s="1">
        <f t="shared" ca="1" si="48"/>
        <v>-3.2518235722425629E+30</v>
      </c>
      <c r="H364" s="1">
        <f t="shared" ca="1" si="49"/>
        <v>5.5949352870837032E+29</v>
      </c>
    </row>
    <row r="365" spans="1:8" x14ac:dyDescent="0.2">
      <c r="A365" s="1">
        <v>359</v>
      </c>
      <c r="B365" s="1">
        <f t="shared" ca="1" si="43"/>
        <v>0.67684595882649534</v>
      </c>
      <c r="C365" s="1">
        <f t="shared" ca="1" si="47"/>
        <v>1.5003715654173615</v>
      </c>
      <c r="D365" s="1">
        <f t="shared" ca="1" si="44"/>
        <v>1</v>
      </c>
      <c r="E365" s="1">
        <f t="shared" si="45"/>
        <v>0</v>
      </c>
      <c r="F365" s="1">
        <f t="shared" ca="1" si="46"/>
        <v>-1.2275564138795973E+28</v>
      </c>
      <c r="G365" s="1">
        <f t="shared" ca="1" si="48"/>
        <v>-1.2275564138795973E+30</v>
      </c>
      <c r="H365" s="1">
        <f t="shared" ca="1" si="49"/>
        <v>-1.2822972096222835E+30</v>
      </c>
    </row>
    <row r="366" spans="1:8" x14ac:dyDescent="0.2">
      <c r="A366" s="1">
        <v>360</v>
      </c>
      <c r="B366" s="1">
        <f t="shared" ca="1" si="43"/>
        <v>0.56428615669772109</v>
      </c>
      <c r="C366" s="1">
        <f t="shared" ca="1" si="47"/>
        <v>-1</v>
      </c>
      <c r="D366" s="1">
        <f t="shared" ca="1" si="44"/>
        <v>2</v>
      </c>
      <c r="E366" s="1">
        <f t="shared" si="45"/>
        <v>0</v>
      </c>
      <c r="F366" s="1">
        <f t="shared" ca="1" si="46"/>
        <v>2.0242671583629657E+28</v>
      </c>
      <c r="G366" s="1">
        <f t="shared" ca="1" si="48"/>
        <v>2.0242671583629657E+30</v>
      </c>
      <c r="H366" s="1">
        <f t="shared" ca="1" si="49"/>
        <v>-3.3065643679852492E+30</v>
      </c>
    </row>
    <row r="367" spans="1:8" x14ac:dyDescent="0.2">
      <c r="A367" s="1">
        <v>361</v>
      </c>
      <c r="B367" s="1">
        <f t="shared" ca="1" si="43"/>
        <v>0.44373048984947028</v>
      </c>
      <c r="C367" s="1">
        <f t="shared" ca="1" si="47"/>
        <v>-1</v>
      </c>
      <c r="D367" s="1">
        <f t="shared" ca="1" si="44"/>
        <v>3</v>
      </c>
      <c r="E367" s="1">
        <f t="shared" si="45"/>
        <v>0</v>
      </c>
      <c r="F367" s="1">
        <f t="shared" ca="1" si="46"/>
        <v>7.9671074448336843E+27</v>
      </c>
      <c r="G367" s="1">
        <f t="shared" ca="1" si="48"/>
        <v>7.967107444833685E+29</v>
      </c>
      <c r="H367" s="1">
        <f t="shared" ca="1" si="49"/>
        <v>-4.1032751124686177E+30</v>
      </c>
    </row>
    <row r="368" spans="1:8" x14ac:dyDescent="0.2">
      <c r="A368" s="1">
        <v>362</v>
      </c>
      <c r="B368" s="1">
        <f t="shared" ca="1" si="43"/>
        <v>0.89720550569492663</v>
      </c>
      <c r="C368" s="1">
        <f t="shared" ca="1" si="47"/>
        <v>1.5003715654173615</v>
      </c>
      <c r="D368" s="1">
        <f t="shared" ca="1" si="44"/>
        <v>2</v>
      </c>
      <c r="E368" s="1">
        <f t="shared" si="45"/>
        <v>0</v>
      </c>
      <c r="F368" s="1">
        <f t="shared" ca="1" si="46"/>
        <v>2.8209779028463341E+28</v>
      </c>
      <c r="G368" s="1">
        <f t="shared" ca="1" si="48"/>
        <v>2.8209779028463342E+30</v>
      </c>
      <c r="H368" s="1">
        <f t="shared" ca="1" si="49"/>
        <v>1.2923991963272232E+29</v>
      </c>
    </row>
    <row r="369" spans="1:8" x14ac:dyDescent="0.2">
      <c r="A369" s="1">
        <v>363</v>
      </c>
      <c r="B369" s="1">
        <f t="shared" ca="1" si="43"/>
        <v>0.73149004144100893</v>
      </c>
      <c r="C369" s="1">
        <f t="shared" ca="1" si="47"/>
        <v>1.5003715654173615</v>
      </c>
      <c r="D369" s="1">
        <f t="shared" ca="1" si="44"/>
        <v>1</v>
      </c>
      <c r="E369" s="1">
        <f t="shared" si="45"/>
        <v>0</v>
      </c>
      <c r="F369" s="1">
        <f t="shared" ca="1" si="46"/>
        <v>2.0242671583629657E+28</v>
      </c>
      <c r="G369" s="1">
        <f t="shared" ca="1" si="48"/>
        <v>2.0242671583629657E+30</v>
      </c>
      <c r="H369" s="1">
        <f t="shared" ca="1" si="49"/>
        <v>3.1663928048487193E+30</v>
      </c>
    </row>
    <row r="370" spans="1:8" x14ac:dyDescent="0.2">
      <c r="A370" s="1">
        <v>364</v>
      </c>
      <c r="B370" s="1">
        <f t="shared" ca="1" si="43"/>
        <v>0.5641931364012035</v>
      </c>
      <c r="C370" s="1">
        <f t="shared" ca="1" si="47"/>
        <v>-1</v>
      </c>
      <c r="D370" s="1">
        <f t="shared" ca="1" si="44"/>
        <v>2</v>
      </c>
      <c r="E370" s="1">
        <f t="shared" si="45"/>
        <v>0</v>
      </c>
      <c r="F370" s="1">
        <f t="shared" ca="1" si="46"/>
        <v>-7.9671074448336843E+27</v>
      </c>
      <c r="G370" s="1">
        <f t="shared" ca="1" si="48"/>
        <v>-7.967107444833685E+29</v>
      </c>
      <c r="H370" s="1">
        <f t="shared" ca="1" si="49"/>
        <v>3.9631035493320878E+30</v>
      </c>
    </row>
    <row r="371" spans="1:8" x14ac:dyDescent="0.2">
      <c r="A371" s="1">
        <v>365</v>
      </c>
      <c r="B371" s="1">
        <f t="shared" ca="1" si="43"/>
        <v>0.34019570831007362</v>
      </c>
      <c r="C371" s="1">
        <f t="shared" ca="1" si="47"/>
        <v>-1</v>
      </c>
      <c r="D371" s="1">
        <f t="shared" ca="1" si="44"/>
        <v>3</v>
      </c>
      <c r="E371" s="1">
        <f t="shared" si="45"/>
        <v>0</v>
      </c>
      <c r="F371" s="1">
        <f t="shared" ca="1" si="46"/>
        <v>1.2275564138795973E+28</v>
      </c>
      <c r="G371" s="1">
        <f t="shared" ca="1" si="48"/>
        <v>1.2275564138795973E+30</v>
      </c>
      <c r="H371" s="1">
        <f t="shared" ca="1" si="49"/>
        <v>2.7355471354524906E+30</v>
      </c>
    </row>
    <row r="372" spans="1:8" x14ac:dyDescent="0.2">
      <c r="A372" s="1">
        <v>366</v>
      </c>
      <c r="B372" s="1">
        <f t="shared" ca="1" si="43"/>
        <v>0.20999733650944052</v>
      </c>
      <c r="C372" s="1">
        <f t="shared" ca="1" si="47"/>
        <v>-1</v>
      </c>
      <c r="D372" s="1">
        <f t="shared" ca="1" si="44"/>
        <v>1</v>
      </c>
      <c r="E372" s="1">
        <f t="shared" si="45"/>
        <v>0</v>
      </c>
      <c r="F372" s="1">
        <f t="shared" ca="1" si="46"/>
        <v>4.3084566939622886E+27</v>
      </c>
      <c r="G372" s="1">
        <f t="shared" ca="1" si="48"/>
        <v>4.3084566939622882E+29</v>
      </c>
      <c r="H372" s="1">
        <f t="shared" ca="1" si="49"/>
        <v>2.3047014660562619E+30</v>
      </c>
    </row>
    <row r="373" spans="1:8" x14ac:dyDescent="0.2">
      <c r="A373" s="1">
        <v>367</v>
      </c>
      <c r="B373" s="1">
        <f t="shared" ca="1" si="43"/>
        <v>0.79781660787282482</v>
      </c>
      <c r="C373" s="1">
        <f t="shared" ca="1" si="47"/>
        <v>1.5003715654173615</v>
      </c>
      <c r="D373" s="1">
        <f t="shared" ca="1" si="44"/>
        <v>0</v>
      </c>
      <c r="E373" s="1">
        <f t="shared" si="45"/>
        <v>0</v>
      </c>
      <c r="F373" s="1">
        <f t="shared" ca="1" si="46"/>
        <v>1.6584020832758261E+28</v>
      </c>
      <c r="G373" s="1">
        <f t="shared" ca="1" si="48"/>
        <v>1.6584020832758261E+30</v>
      </c>
      <c r="H373" s="1">
        <f t="shared" ca="1" si="49"/>
        <v>4.7929207958322271E+30</v>
      </c>
    </row>
    <row r="374" spans="1:8" x14ac:dyDescent="0.2">
      <c r="A374" s="1">
        <v>368</v>
      </c>
      <c r="B374" s="1">
        <f t="shared" ca="1" si="43"/>
        <v>6.8562380251782629E-2</v>
      </c>
      <c r="C374" s="1">
        <f t="shared" ca="1" si="47"/>
        <v>-1</v>
      </c>
      <c r="D374" s="1">
        <f t="shared" ca="1" si="44"/>
        <v>1</v>
      </c>
      <c r="E374" s="1">
        <f t="shared" si="45"/>
        <v>0</v>
      </c>
      <c r="F374" s="1">
        <f t="shared" ca="1" si="46"/>
        <v>1.2275564138795973E+28</v>
      </c>
      <c r="G374" s="1">
        <f t="shared" ca="1" si="48"/>
        <v>1.2275564138795973E+30</v>
      </c>
      <c r="H374" s="1">
        <f t="shared" ca="1" si="49"/>
        <v>3.5653643819526299E+30</v>
      </c>
    </row>
    <row r="375" spans="1:8" x14ac:dyDescent="0.2">
      <c r="A375" s="1">
        <v>369</v>
      </c>
      <c r="B375" s="1">
        <f t="shared" ca="1" si="43"/>
        <v>0.33334340606775215</v>
      </c>
      <c r="C375" s="1">
        <f t="shared" ca="1" si="47"/>
        <v>-1</v>
      </c>
      <c r="D375" s="1">
        <f t="shared" ca="1" si="44"/>
        <v>2</v>
      </c>
      <c r="E375" s="1">
        <f t="shared" si="45"/>
        <v>0</v>
      </c>
      <c r="F375" s="1">
        <f t="shared" ca="1" si="46"/>
        <v>2.8859584971554234E+28</v>
      </c>
      <c r="G375" s="1">
        <f t="shared" ca="1" si="48"/>
        <v>2.8859584971554236E+30</v>
      </c>
      <c r="H375" s="1">
        <f t="shared" ca="1" si="49"/>
        <v>6.7940588479720627E+29</v>
      </c>
    </row>
    <row r="376" spans="1:8" x14ac:dyDescent="0.2">
      <c r="A376" s="1">
        <v>370</v>
      </c>
      <c r="B376" s="1">
        <f t="shared" ca="1" si="43"/>
        <v>0.43780212124680085</v>
      </c>
      <c r="C376" s="1">
        <f t="shared" ca="1" si="47"/>
        <v>-1</v>
      </c>
      <c r="D376" s="1">
        <f t="shared" ca="1" si="44"/>
        <v>3</v>
      </c>
      <c r="E376" s="1">
        <f t="shared" si="45"/>
        <v>0</v>
      </c>
      <c r="F376" s="1">
        <f t="shared" ca="1" si="46"/>
        <v>4.1135149110350207E+28</v>
      </c>
      <c r="G376" s="1">
        <f t="shared" ca="1" si="48"/>
        <v>4.1135149110350208E+30</v>
      </c>
      <c r="H376" s="1">
        <f t="shared" ca="1" si="49"/>
        <v>-3.4341090262378145E+30</v>
      </c>
    </row>
    <row r="377" spans="1:8" x14ac:dyDescent="0.2">
      <c r="A377" s="1">
        <v>371</v>
      </c>
      <c r="B377" s="1">
        <f t="shared" ca="1" si="43"/>
        <v>0.20089073455621853</v>
      </c>
      <c r="C377" s="1">
        <f t="shared" ca="1" si="47"/>
        <v>-1</v>
      </c>
      <c r="D377" s="1">
        <f t="shared" ca="1" si="44"/>
        <v>1</v>
      </c>
      <c r="E377" s="1">
        <f t="shared" si="45"/>
        <v>0</v>
      </c>
      <c r="F377" s="1">
        <f t="shared" ca="1" si="46"/>
        <v>6.9994734081904441E+28</v>
      </c>
      <c r="G377" s="1">
        <f t="shared" ca="1" si="48"/>
        <v>6.9994734081904438E+30</v>
      </c>
      <c r="H377" s="1">
        <f t="shared" ca="1" si="49"/>
        <v>-1.0433582434428258E+31</v>
      </c>
    </row>
    <row r="378" spans="1:8" x14ac:dyDescent="0.2">
      <c r="A378" s="1">
        <v>372</v>
      </c>
      <c r="B378" s="1">
        <f t="shared" ca="1" si="43"/>
        <v>0.8097459525694114</v>
      </c>
      <c r="C378" s="1">
        <f t="shared" ca="1" si="47"/>
        <v>1.5003715654173615</v>
      </c>
      <c r="D378" s="1">
        <f t="shared" ca="1" si="44"/>
        <v>0</v>
      </c>
      <c r="E378" s="1">
        <f t="shared" si="45"/>
        <v>0</v>
      </c>
      <c r="F378" s="1">
        <f t="shared" ca="1" si="46"/>
        <v>1.1112988319225466E+29</v>
      </c>
      <c r="G378" s="1">
        <f t="shared" ca="1" si="48"/>
        <v>1.1112988319225465E+31</v>
      </c>
      <c r="H378" s="1">
        <f t="shared" ca="1" si="49"/>
        <v>6.2400292465529047E+30</v>
      </c>
    </row>
    <row r="379" spans="1:8" x14ac:dyDescent="0.2">
      <c r="A379" s="1">
        <v>373</v>
      </c>
      <c r="B379" s="1">
        <f t="shared" ca="1" si="43"/>
        <v>0.68081206197057664</v>
      </c>
      <c r="C379" s="1">
        <f t="shared" ca="1" si="47"/>
        <v>1.5003715654173615</v>
      </c>
      <c r="D379" s="1">
        <f t="shared" ca="1" si="44"/>
        <v>-1</v>
      </c>
      <c r="E379" s="1">
        <f t="shared" si="45"/>
        <v>0</v>
      </c>
      <c r="F379" s="1">
        <f t="shared" ca="1" si="46"/>
        <v>4.1135149110350216E+28</v>
      </c>
      <c r="G379" s="1">
        <f t="shared" ca="1" si="48"/>
        <v>4.1135149110350214E+30</v>
      </c>
      <c r="H379" s="1">
        <f t="shared" ca="1" si="49"/>
        <v>1.2411830052990178E+31</v>
      </c>
    </row>
    <row r="380" spans="1:8" x14ac:dyDescent="0.2">
      <c r="A380" s="1">
        <v>374</v>
      </c>
      <c r="B380" s="1">
        <f t="shared" ca="1" si="43"/>
        <v>0.47420764182143371</v>
      </c>
      <c r="C380" s="1">
        <f t="shared" ca="1" si="47"/>
        <v>-1</v>
      </c>
      <c r="D380" s="1">
        <f t="shared" ca="1" si="44"/>
        <v>0</v>
      </c>
      <c r="E380" s="1">
        <f t="shared" si="45"/>
        <v>0</v>
      </c>
      <c r="F380" s="1">
        <f t="shared" ca="1" si="46"/>
        <v>-6.9994734081904441E+28</v>
      </c>
      <c r="G380" s="1">
        <f t="shared" ca="1" si="48"/>
        <v>-6.9994734081904438E+30</v>
      </c>
      <c r="H380" s="1">
        <f t="shared" ca="1" si="49"/>
        <v>1.9411303461180622E+31</v>
      </c>
    </row>
    <row r="381" spans="1:8" x14ac:dyDescent="0.2">
      <c r="A381" s="1">
        <v>375</v>
      </c>
      <c r="B381" s="1">
        <f t="shared" ca="1" si="43"/>
        <v>0.31415992700527562</v>
      </c>
      <c r="C381" s="1">
        <f t="shared" ca="1" si="47"/>
        <v>-1</v>
      </c>
      <c r="D381" s="1">
        <f t="shared" ca="1" si="44"/>
        <v>1</v>
      </c>
      <c r="E381" s="1">
        <f t="shared" si="45"/>
        <v>0</v>
      </c>
      <c r="F381" s="1">
        <f t="shared" ca="1" si="46"/>
        <v>-2.8859584971554226E+28</v>
      </c>
      <c r="G381" s="1">
        <f t="shared" ca="1" si="48"/>
        <v>-2.8859584971554225E+30</v>
      </c>
      <c r="H381" s="1">
        <f t="shared" ca="1" si="49"/>
        <v>2.2297261958336045E+31</v>
      </c>
    </row>
    <row r="382" spans="1:8" x14ac:dyDescent="0.2">
      <c r="A382" s="1">
        <v>376</v>
      </c>
      <c r="B382" s="1">
        <f t="shared" ca="1" si="43"/>
        <v>0.61130943076006317</v>
      </c>
      <c r="C382" s="1">
        <f t="shared" ca="1" si="47"/>
        <v>1.5003715654173615</v>
      </c>
      <c r="D382" s="1">
        <f t="shared" ca="1" si="44"/>
        <v>0</v>
      </c>
      <c r="E382" s="1">
        <f t="shared" si="45"/>
        <v>0</v>
      </c>
      <c r="F382" s="1">
        <f t="shared" ca="1" si="46"/>
        <v>-9.8854319053458676E+28</v>
      </c>
      <c r="G382" s="1">
        <f t="shared" ca="1" si="48"/>
        <v>-9.885431905345868E+30</v>
      </c>
      <c r="H382" s="1">
        <f t="shared" ca="1" si="49"/>
        <v>7.4654410156855347E+30</v>
      </c>
    </row>
    <row r="383" spans="1:8" x14ac:dyDescent="0.2">
      <c r="A383" s="1">
        <v>377</v>
      </c>
      <c r="B383" s="1">
        <f t="shared" ca="1" si="43"/>
        <v>0.6773629690864279</v>
      </c>
      <c r="C383" s="1">
        <f t="shared" ca="1" si="47"/>
        <v>1.5003715654173615</v>
      </c>
      <c r="D383" s="1">
        <f t="shared" ca="1" si="44"/>
        <v>-1</v>
      </c>
      <c r="E383" s="1">
        <f t="shared" si="45"/>
        <v>0</v>
      </c>
      <c r="F383" s="1">
        <f t="shared" ca="1" si="46"/>
        <v>-6.999473408190445E+28</v>
      </c>
      <c r="G383" s="1">
        <f t="shared" ca="1" si="48"/>
        <v>-6.999473408190445E+30</v>
      </c>
      <c r="H383" s="1">
        <f t="shared" ca="1" si="49"/>
        <v>-3.0363698588583572E+30</v>
      </c>
    </row>
    <row r="384" spans="1:8" x14ac:dyDescent="0.2">
      <c r="A384" s="1">
        <v>378</v>
      </c>
      <c r="B384" s="1">
        <f t="shared" ca="1" si="43"/>
        <v>0.16352587893033221</v>
      </c>
      <c r="C384" s="1">
        <f t="shared" ca="1" si="47"/>
        <v>-1</v>
      </c>
      <c r="D384" s="1">
        <f t="shared" ca="1" si="44"/>
        <v>0</v>
      </c>
      <c r="E384" s="1">
        <f t="shared" si="45"/>
        <v>0</v>
      </c>
      <c r="F384" s="1">
        <f t="shared" ca="1" si="46"/>
        <v>2.8859584971554226E+28</v>
      </c>
      <c r="G384" s="1">
        <f t="shared" ca="1" si="48"/>
        <v>2.8859584971554225E+30</v>
      </c>
      <c r="H384" s="1">
        <f t="shared" ca="1" si="49"/>
        <v>-5.9223283560137802E+30</v>
      </c>
    </row>
    <row r="385" spans="1:8" x14ac:dyDescent="0.2">
      <c r="A385" s="1">
        <v>379</v>
      </c>
      <c r="B385" s="1">
        <f t="shared" ca="1" si="43"/>
        <v>0.76617813427578629</v>
      </c>
      <c r="C385" s="1">
        <f t="shared" ca="1" si="47"/>
        <v>1.5003715654173615</v>
      </c>
      <c r="D385" s="1">
        <f t="shared" ca="1" si="44"/>
        <v>-1</v>
      </c>
      <c r="E385" s="1">
        <f t="shared" si="45"/>
        <v>0</v>
      </c>
      <c r="F385" s="1">
        <f t="shared" ca="1" si="46"/>
        <v>-4.1135149110350225E+28</v>
      </c>
      <c r="G385" s="1">
        <f t="shared" ca="1" si="48"/>
        <v>-4.1135149110350225E+30</v>
      </c>
      <c r="H385" s="1">
        <f t="shared" ca="1" si="49"/>
        <v>-1.2094129162451056E+31</v>
      </c>
    </row>
    <row r="386" spans="1:8" x14ac:dyDescent="0.2">
      <c r="A386" s="1">
        <v>380</v>
      </c>
      <c r="B386" s="1">
        <f t="shared" ca="1" si="43"/>
        <v>0.76702937926805581</v>
      </c>
      <c r="C386" s="1">
        <f t="shared" ca="1" si="47"/>
        <v>1.5003715654173615</v>
      </c>
      <c r="D386" s="1">
        <f t="shared" ca="1" si="44"/>
        <v>-2</v>
      </c>
      <c r="E386" s="1">
        <f t="shared" si="45"/>
        <v>0</v>
      </c>
      <c r="F386" s="1">
        <f t="shared" ca="1" si="46"/>
        <v>-6.999473408190445E+28</v>
      </c>
      <c r="G386" s="1">
        <f t="shared" ca="1" si="48"/>
        <v>-6.999473408190445E+30</v>
      </c>
      <c r="H386" s="1">
        <f t="shared" ca="1" si="49"/>
        <v>-2.2595940036994946E+31</v>
      </c>
    </row>
    <row r="387" spans="1:8" x14ac:dyDescent="0.2">
      <c r="A387" s="1">
        <v>381</v>
      </c>
      <c r="B387" s="1">
        <f t="shared" ca="1" si="43"/>
        <v>0.28543558186676365</v>
      </c>
      <c r="C387" s="1">
        <f t="shared" ca="1" si="47"/>
        <v>-1</v>
      </c>
      <c r="D387" s="1">
        <f t="shared" ca="1" si="44"/>
        <v>-1</v>
      </c>
      <c r="E387" s="1">
        <f t="shared" si="45"/>
        <v>0</v>
      </c>
      <c r="F387" s="1">
        <f t="shared" ca="1" si="46"/>
        <v>-2.8859584971554226E+28</v>
      </c>
      <c r="G387" s="1">
        <f t="shared" ca="1" si="48"/>
        <v>-2.8859584971554225E+30</v>
      </c>
      <c r="H387" s="1">
        <f t="shared" ca="1" si="49"/>
        <v>-1.9709981539839522E+31</v>
      </c>
    </row>
    <row r="388" spans="1:8" x14ac:dyDescent="0.2">
      <c r="A388" s="1">
        <v>382</v>
      </c>
      <c r="B388" s="1">
        <f t="shared" ca="1" si="43"/>
        <v>7.3380116236859805E-2</v>
      </c>
      <c r="C388" s="1">
        <f t="shared" ca="1" si="47"/>
        <v>-1</v>
      </c>
      <c r="D388" s="1">
        <f t="shared" ca="1" si="44"/>
        <v>0</v>
      </c>
      <c r="E388" s="1">
        <f t="shared" si="45"/>
        <v>0</v>
      </c>
      <c r="F388" s="1">
        <f t="shared" ca="1" si="46"/>
        <v>-9.8854319053458676E+28</v>
      </c>
      <c r="G388" s="1">
        <f t="shared" ca="1" si="48"/>
        <v>-9.885431905345868E+30</v>
      </c>
      <c r="H388" s="1">
        <f t="shared" ca="1" si="49"/>
        <v>-9.8245496344936545E+30</v>
      </c>
    </row>
    <row r="389" spans="1:8" x14ac:dyDescent="0.2">
      <c r="A389" s="1">
        <v>383</v>
      </c>
      <c r="B389" s="1">
        <f t="shared" ca="1" si="43"/>
        <v>1.816752792089682E-2</v>
      </c>
      <c r="C389" s="1">
        <f t="shared" ca="1" si="47"/>
        <v>-1</v>
      </c>
      <c r="D389" s="1">
        <f t="shared" ca="1" si="44"/>
        <v>1</v>
      </c>
      <c r="E389" s="1">
        <f t="shared" si="45"/>
        <v>0</v>
      </c>
      <c r="F389" s="1">
        <f t="shared" ca="1" si="46"/>
        <v>-1.277139040250129E+29</v>
      </c>
      <c r="G389" s="1">
        <f t="shared" ca="1" si="48"/>
        <v>-1.277139040250129E+31</v>
      </c>
      <c r="H389" s="1">
        <f t="shared" ca="1" si="49"/>
        <v>2.9468407680076354E+30</v>
      </c>
    </row>
    <row r="390" spans="1:8" x14ac:dyDescent="0.2">
      <c r="A390" s="1">
        <v>384</v>
      </c>
      <c r="B390" s="1">
        <f t="shared" ca="1" si="43"/>
        <v>0.46867696673761439</v>
      </c>
      <c r="C390" s="1">
        <f t="shared" ca="1" si="47"/>
        <v>-1</v>
      </c>
      <c r="D390" s="1">
        <f t="shared" ca="1" si="44"/>
        <v>2</v>
      </c>
      <c r="E390" s="1">
        <f t="shared" si="45"/>
        <v>0</v>
      </c>
      <c r="F390" s="1">
        <f t="shared" ca="1" si="46"/>
        <v>-2.2656822307847156E+29</v>
      </c>
      <c r="G390" s="1">
        <f t="shared" ca="1" si="48"/>
        <v>-2.2656822307847157E+31</v>
      </c>
      <c r="H390" s="1">
        <f t="shared" ca="1" si="49"/>
        <v>2.5603663075854791E+31</v>
      </c>
    </row>
    <row r="391" spans="1:8" x14ac:dyDescent="0.2">
      <c r="A391" s="1">
        <v>385</v>
      </c>
      <c r="B391" s="1">
        <f t="shared" ca="1" si="43"/>
        <v>0.87141771291061199</v>
      </c>
      <c r="C391" s="1">
        <f t="shared" ca="1" si="47"/>
        <v>1.5003715654173615</v>
      </c>
      <c r="D391" s="1">
        <f t="shared" ca="1" si="44"/>
        <v>1</v>
      </c>
      <c r="E391" s="1">
        <f t="shared" si="45"/>
        <v>0</v>
      </c>
      <c r="F391" s="1">
        <f t="shared" ca="1" si="46"/>
        <v>-3.5428212710348448E+29</v>
      </c>
      <c r="G391" s="1">
        <f t="shared" ca="1" si="48"/>
        <v>-3.5428212710348449E+31</v>
      </c>
      <c r="H391" s="1">
        <f t="shared" ca="1" si="49"/>
        <v>-2.7551819888309977E+31</v>
      </c>
    </row>
    <row r="392" spans="1:8" x14ac:dyDescent="0.2">
      <c r="A392" s="1">
        <v>386</v>
      </c>
      <c r="B392" s="1">
        <f t="shared" ref="B392:B455" ca="1" si="50">RAND()</f>
        <v>0.35531507016745734</v>
      </c>
      <c r="C392" s="1">
        <f t="shared" ca="1" si="47"/>
        <v>-1</v>
      </c>
      <c r="D392" s="1">
        <f t="shared" ref="D392:D455" ca="1" si="51">IF($D$3=$S$2,IF(C392&lt;0,IF(E392&gt;E391,0-1,D391-1),IF(C392&gt;0,IF(AND(E391=1,D391=0),D391,IF(E392&lt;E391,0+1,D391+1)),D391)),
IF($D$3=$S$4,IF(C392&lt;0,IF(D391=$F$2,0+1,D391+1),IF(C392&gt;0,D391-1,D391)),
IF($D$3=$S$5,IF(C392&lt;0,IF(D391=$F$2,0+1,D391+1),IF(C392&gt;0,D391-1,D391)),
)))</f>
        <v>2</v>
      </c>
      <c r="E392" s="1">
        <f t="shared" ref="E392:E455" si="52">IF($D$3=$S$2,IF(AND(D391=-$B$2,C392&lt;0),IF(E391=$F$2,1,E391+1),IF(AND(D391=$D$2,C392&gt;0),IF(E391=1,1,E391-1),E391)),)</f>
        <v>0</v>
      </c>
      <c r="F392" s="1">
        <f t="shared" ca="1" si="46"/>
        <v>-1.2771390402501292E+29</v>
      </c>
      <c r="G392" s="1">
        <f t="shared" ca="1" si="48"/>
        <v>-1.2771390402501292E+31</v>
      </c>
      <c r="H392" s="1">
        <f t="shared" ca="1" si="49"/>
        <v>-1.4780429485808685E+31</v>
      </c>
    </row>
    <row r="393" spans="1:8" x14ac:dyDescent="0.2">
      <c r="A393" s="1">
        <v>387</v>
      </c>
      <c r="B393" s="1">
        <f t="shared" ca="1" si="50"/>
        <v>0.64960404395310845</v>
      </c>
      <c r="C393" s="1">
        <f t="shared" ca="1" si="47"/>
        <v>1.5003715654173615</v>
      </c>
      <c r="D393" s="1">
        <f t="shared" ca="1" si="51"/>
        <v>1</v>
      </c>
      <c r="E393" s="1">
        <f t="shared" si="52"/>
        <v>0</v>
      </c>
      <c r="F393" s="1">
        <f t="shared" ca="1" si="46"/>
        <v>-4.819960311284974E+29</v>
      </c>
      <c r="G393" s="1">
        <f t="shared" ca="1" si="48"/>
        <v>-4.8199603112849741E+31</v>
      </c>
      <c r="H393" s="1">
        <f t="shared" ca="1" si="49"/>
        <v>-8.7097743460730586E+31</v>
      </c>
    </row>
    <row r="394" spans="1:8" x14ac:dyDescent="0.2">
      <c r="A394" s="1">
        <v>388</v>
      </c>
      <c r="B394" s="1">
        <f t="shared" ca="1" si="50"/>
        <v>0.16393282089734551</v>
      </c>
      <c r="C394" s="1">
        <f t="shared" ca="1" si="47"/>
        <v>-1</v>
      </c>
      <c r="D394" s="1">
        <f t="shared" ca="1" si="51"/>
        <v>2</v>
      </c>
      <c r="E394" s="1">
        <f t="shared" si="52"/>
        <v>0</v>
      </c>
      <c r="F394" s="1">
        <f t="shared" ca="1" si="46"/>
        <v>-3.5428212710348448E+29</v>
      </c>
      <c r="G394" s="1">
        <f t="shared" ca="1" si="48"/>
        <v>-3.5428212710348449E+31</v>
      </c>
      <c r="H394" s="1">
        <f t="shared" ca="1" si="49"/>
        <v>-5.1669530750382137E+31</v>
      </c>
    </row>
    <row r="395" spans="1:8" x14ac:dyDescent="0.2">
      <c r="A395" s="1">
        <v>389</v>
      </c>
      <c r="B395" s="1">
        <f t="shared" ca="1" si="50"/>
        <v>0.84327917033851252</v>
      </c>
      <c r="C395" s="1">
        <f t="shared" ca="1" si="47"/>
        <v>1.5003715654173615</v>
      </c>
      <c r="D395" s="1">
        <f t="shared" ca="1" si="51"/>
        <v>1</v>
      </c>
      <c r="E395" s="1">
        <f t="shared" si="52"/>
        <v>0</v>
      </c>
      <c r="F395" s="1">
        <f t="shared" ca="1" si="46"/>
        <v>-8.3627815823198195E+29</v>
      </c>
      <c r="G395" s="1">
        <f t="shared" ca="1" si="48"/>
        <v>-8.362781582319819E+31</v>
      </c>
      <c r="H395" s="1">
        <f t="shared" ca="1" si="49"/>
        <v>-1.7714232768946881E+32</v>
      </c>
    </row>
    <row r="396" spans="1:8" x14ac:dyDescent="0.2">
      <c r="A396" s="1">
        <v>390</v>
      </c>
      <c r="B396" s="1">
        <f t="shared" ca="1" si="50"/>
        <v>0.29600715034586245</v>
      </c>
      <c r="C396" s="1">
        <f t="shared" ca="1" si="47"/>
        <v>-1</v>
      </c>
      <c r="D396" s="1">
        <f t="shared" ca="1" si="51"/>
        <v>2</v>
      </c>
      <c r="E396" s="1">
        <f t="shared" si="52"/>
        <v>0</v>
      </c>
      <c r="F396" s="1">
        <f t="shared" ref="F396:F459" ca="1" si="53">IF($D$3=$S$2,IF(IF(E396&gt;E395,ROUNDUP(F395*$F$3,0),IF(E396&lt;E395,IF(AND(E395=$F$2,E396=1),1,ROUNDDOWN(F395/$F$3,0)),F395))=0,1,IF(E396&gt;E395,ROUNDUP(F395*$F$3,0),IF(E396&lt;E395,IF(AND(E395=$F$2,E396=1),1,ROUNDDOWN(F395/$F$3,0)),F395))),
IF($D$3=$S$4,IF(C395&lt;0,IF(F395=$F$2,$H$3,F395+$F$3),IF(AND(C395&gt;0,F395&gt;1),F395-$F$3,F395)),
IF($D$3=$S$5,IF(C395&lt;0,F395+F394,IF(C395&gt;0,F395-F394,F395)),
F395)))</f>
        <v>-4.8199603112849747E+29</v>
      </c>
      <c r="G396" s="1">
        <f t="shared" ca="1" si="48"/>
        <v>-4.819960311284975E+31</v>
      </c>
      <c r="H396" s="1">
        <f t="shared" ca="1" si="49"/>
        <v>-1.2894272457661906E+32</v>
      </c>
    </row>
    <row r="397" spans="1:8" x14ac:dyDescent="0.2">
      <c r="A397" s="1">
        <v>391</v>
      </c>
      <c r="B397" s="1">
        <f t="shared" ca="1" si="50"/>
        <v>0.14513059491825619</v>
      </c>
      <c r="C397" s="1">
        <f t="shared" ca="1" si="47"/>
        <v>-1</v>
      </c>
      <c r="D397" s="1">
        <f t="shared" ca="1" si="51"/>
        <v>3</v>
      </c>
      <c r="E397" s="1">
        <f t="shared" si="52"/>
        <v>0</v>
      </c>
      <c r="F397" s="1">
        <f t="shared" ca="1" si="53"/>
        <v>-1.3182741893604794E+30</v>
      </c>
      <c r="G397" s="1">
        <f t="shared" ca="1" si="48"/>
        <v>-1.3182741893604794E+32</v>
      </c>
      <c r="H397" s="1">
        <f t="shared" ca="1" si="49"/>
        <v>2.8846943594288803E+30</v>
      </c>
    </row>
    <row r="398" spans="1:8" x14ac:dyDescent="0.2">
      <c r="A398" s="1">
        <v>392</v>
      </c>
      <c r="B398" s="1">
        <f t="shared" ca="1" si="50"/>
        <v>8.8105679714876928E-2</v>
      </c>
      <c r="C398" s="1">
        <f t="shared" ca="1" si="47"/>
        <v>-1</v>
      </c>
      <c r="D398" s="1">
        <f t="shared" ca="1" si="51"/>
        <v>1</v>
      </c>
      <c r="E398" s="1">
        <f t="shared" si="52"/>
        <v>0</v>
      </c>
      <c r="F398" s="1">
        <f t="shared" ca="1" si="53"/>
        <v>-1.8002702204889769E+30</v>
      </c>
      <c r="G398" s="1">
        <f t="shared" ca="1" si="48"/>
        <v>-1.8002702204889767E+32</v>
      </c>
      <c r="H398" s="1">
        <f t="shared" ca="1" si="49"/>
        <v>1.8291171640832657E+32</v>
      </c>
    </row>
    <row r="399" spans="1:8" x14ac:dyDescent="0.2">
      <c r="A399" s="1">
        <v>393</v>
      </c>
      <c r="B399" s="1">
        <f t="shared" ca="1" si="50"/>
        <v>0.38893212515897602</v>
      </c>
      <c r="C399" s="1">
        <f t="shared" ca="1" si="47"/>
        <v>-1</v>
      </c>
      <c r="D399" s="1">
        <f t="shared" ca="1" si="51"/>
        <v>2</v>
      </c>
      <c r="E399" s="1">
        <f t="shared" si="52"/>
        <v>0</v>
      </c>
      <c r="F399" s="1">
        <f t="shared" ca="1" si="53"/>
        <v>-3.1185444098494566E+30</v>
      </c>
      <c r="G399" s="1">
        <f t="shared" ca="1" si="48"/>
        <v>-3.1185444098494567E+32</v>
      </c>
      <c r="H399" s="1">
        <f t="shared" ca="1" si="49"/>
        <v>4.9476615739327224E+32</v>
      </c>
    </row>
    <row r="400" spans="1:8" x14ac:dyDescent="0.2">
      <c r="A400" s="1">
        <v>394</v>
      </c>
      <c r="B400" s="1">
        <f t="shared" ca="1" si="50"/>
        <v>0.84339633598224684</v>
      </c>
      <c r="C400" s="1">
        <f t="shared" ca="1" si="47"/>
        <v>1.5003715654173615</v>
      </c>
      <c r="D400" s="1">
        <f t="shared" ca="1" si="51"/>
        <v>1</v>
      </c>
      <c r="E400" s="1">
        <f t="shared" si="52"/>
        <v>0</v>
      </c>
      <c r="F400" s="1">
        <f t="shared" ca="1" si="53"/>
        <v>-4.9188146303384335E+30</v>
      </c>
      <c r="G400" s="1">
        <f t="shared" ca="1" si="48"/>
        <v>-4.9188146303384338E+32</v>
      </c>
      <c r="H400" s="1">
        <f t="shared" ca="1" si="49"/>
        <v>-2.4323880329859741E+32</v>
      </c>
    </row>
    <row r="401" spans="1:8" x14ac:dyDescent="0.2">
      <c r="A401" s="1">
        <v>395</v>
      </c>
      <c r="B401" s="1">
        <f t="shared" ca="1" si="50"/>
        <v>0.91001364827718101</v>
      </c>
      <c r="C401" s="1">
        <f t="shared" ca="1" si="47"/>
        <v>1.5003715654173615</v>
      </c>
      <c r="D401" s="1">
        <f t="shared" ca="1" si="51"/>
        <v>0</v>
      </c>
      <c r="E401" s="1">
        <f t="shared" si="52"/>
        <v>0</v>
      </c>
      <c r="F401" s="1">
        <f t="shared" ca="1" si="53"/>
        <v>-1.8002702204889769E+30</v>
      </c>
      <c r="G401" s="1">
        <f t="shared" ca="1" si="48"/>
        <v>-1.8002702204889767E+32</v>
      </c>
      <c r="H401" s="1">
        <f t="shared" ca="1" si="49"/>
        <v>-5.1334622818752785E+32</v>
      </c>
    </row>
    <row r="402" spans="1:8" x14ac:dyDescent="0.2">
      <c r="A402" s="1">
        <v>396</v>
      </c>
      <c r="B402" s="1">
        <f t="shared" ca="1" si="50"/>
        <v>0.776278604670669</v>
      </c>
      <c r="C402" s="1">
        <f t="shared" ca="1" si="47"/>
        <v>1.5003715654173615</v>
      </c>
      <c r="D402" s="1">
        <f t="shared" ca="1" si="51"/>
        <v>-1</v>
      </c>
      <c r="E402" s="1">
        <f t="shared" si="52"/>
        <v>0</v>
      </c>
      <c r="F402" s="1">
        <f t="shared" ca="1" si="53"/>
        <v>3.1185444098494566E+30</v>
      </c>
      <c r="G402" s="1">
        <f t="shared" ca="1" si="48"/>
        <v>3.1185444098494567E+32</v>
      </c>
      <c r="H402" s="1">
        <f t="shared" ca="1" si="49"/>
        <v>-4.5448692384588714E+31</v>
      </c>
    </row>
    <row r="403" spans="1:8" x14ac:dyDescent="0.2">
      <c r="A403" s="1">
        <v>397</v>
      </c>
      <c r="B403" s="1">
        <f t="shared" ca="1" si="50"/>
        <v>0.31310275698501577</v>
      </c>
      <c r="C403" s="1">
        <f t="shared" ca="1" si="47"/>
        <v>-1</v>
      </c>
      <c r="D403" s="1">
        <f t="shared" ca="1" si="51"/>
        <v>0</v>
      </c>
      <c r="E403" s="1">
        <f t="shared" si="52"/>
        <v>0</v>
      </c>
      <c r="F403" s="1">
        <f t="shared" ca="1" si="53"/>
        <v>4.9188146303384335E+30</v>
      </c>
      <c r="G403" s="1">
        <f t="shared" ca="1" si="48"/>
        <v>4.9188146303384338E+32</v>
      </c>
      <c r="H403" s="1">
        <f t="shared" ca="1" si="49"/>
        <v>-5.3733015541843209E+32</v>
      </c>
    </row>
    <row r="404" spans="1:8" x14ac:dyDescent="0.2">
      <c r="A404" s="1">
        <v>398</v>
      </c>
      <c r="B404" s="1">
        <f t="shared" ca="1" si="50"/>
        <v>0.99474142298946466</v>
      </c>
      <c r="C404" s="1">
        <f t="shared" ca="1" si="47"/>
        <v>1.5003715654173615</v>
      </c>
      <c r="D404" s="1">
        <f t="shared" ca="1" si="51"/>
        <v>-1</v>
      </c>
      <c r="E404" s="1">
        <f t="shared" si="52"/>
        <v>0</v>
      </c>
      <c r="F404" s="1">
        <f t="shared" ca="1" si="53"/>
        <v>8.0373590401878906E+30</v>
      </c>
      <c r="G404" s="1">
        <f t="shared" ca="1" si="48"/>
        <v>8.0373590401878911E+32</v>
      </c>
      <c r="H404" s="1">
        <f t="shared" ca="1" si="49"/>
        <v>6.6857234107637677E+32</v>
      </c>
    </row>
    <row r="405" spans="1:8" x14ac:dyDescent="0.2">
      <c r="A405" s="1">
        <v>399</v>
      </c>
      <c r="B405" s="1">
        <f t="shared" ca="1" si="50"/>
        <v>9.9847982135113145E-2</v>
      </c>
      <c r="C405" s="1">
        <f t="shared" ca="1" si="47"/>
        <v>-1</v>
      </c>
      <c r="D405" s="1">
        <f t="shared" ca="1" si="51"/>
        <v>0</v>
      </c>
      <c r="E405" s="1">
        <f t="shared" si="52"/>
        <v>0</v>
      </c>
      <c r="F405" s="1">
        <f t="shared" ca="1" si="53"/>
        <v>3.1185444098494571E+30</v>
      </c>
      <c r="G405" s="1">
        <f t="shared" ca="1" si="48"/>
        <v>3.118544409849457E+32</v>
      </c>
      <c r="H405" s="1">
        <f t="shared" ca="1" si="49"/>
        <v>3.567179000914311E+32</v>
      </c>
    </row>
    <row r="406" spans="1:8" x14ac:dyDescent="0.2">
      <c r="A406" s="1">
        <v>400</v>
      </c>
      <c r="B406" s="1">
        <f t="shared" ca="1" si="50"/>
        <v>8.5843288088807701E-2</v>
      </c>
      <c r="C406" s="1">
        <f t="shared" ca="1" si="47"/>
        <v>-1</v>
      </c>
      <c r="D406" s="1">
        <f t="shared" ca="1" si="51"/>
        <v>1</v>
      </c>
      <c r="E406" s="1">
        <f t="shared" si="52"/>
        <v>0</v>
      </c>
      <c r="F406" s="1">
        <f t="shared" ca="1" si="53"/>
        <v>1.1155903450037347E+31</v>
      </c>
      <c r="G406" s="1">
        <f t="shared" ca="1" si="48"/>
        <v>1.1155903450037348E+33</v>
      </c>
      <c r="H406" s="1">
        <f t="shared" ca="1" si="49"/>
        <v>-7.5887244491230368E+32</v>
      </c>
    </row>
    <row r="407" spans="1:8" x14ac:dyDescent="0.2">
      <c r="A407" s="1">
        <v>401</v>
      </c>
      <c r="B407" s="1">
        <f t="shared" ca="1" si="50"/>
        <v>0.20773636425470698</v>
      </c>
      <c r="C407" s="1">
        <f t="shared" ca="1" si="47"/>
        <v>-1</v>
      </c>
      <c r="D407" s="1">
        <f t="shared" ca="1" si="51"/>
        <v>2</v>
      </c>
      <c r="E407" s="1">
        <f t="shared" si="52"/>
        <v>0</v>
      </c>
      <c r="F407" s="1">
        <f t="shared" ca="1" si="53"/>
        <v>1.4274447859886804E+31</v>
      </c>
      <c r="G407" s="1">
        <f t="shared" ca="1" si="48"/>
        <v>1.4274447859886803E+33</v>
      </c>
      <c r="H407" s="1">
        <f t="shared" ca="1" si="49"/>
        <v>-2.186317230900984E+33</v>
      </c>
    </row>
    <row r="408" spans="1:8" x14ac:dyDescent="0.2">
      <c r="A408" s="1">
        <v>402</v>
      </c>
      <c r="B408" s="1">
        <f t="shared" ca="1" si="50"/>
        <v>0.51913982095543953</v>
      </c>
      <c r="C408" s="1">
        <f t="shared" ca="1" si="47"/>
        <v>-1</v>
      </c>
      <c r="D408" s="1">
        <f t="shared" ca="1" si="51"/>
        <v>3</v>
      </c>
      <c r="E408" s="1">
        <f t="shared" si="52"/>
        <v>0</v>
      </c>
      <c r="F408" s="1">
        <f t="shared" ca="1" si="53"/>
        <v>2.5430351309924149E+31</v>
      </c>
      <c r="G408" s="1">
        <f t="shared" ca="1" si="48"/>
        <v>2.5430351309924149E+33</v>
      </c>
      <c r="H408" s="1">
        <f t="shared" ca="1" si="49"/>
        <v>-4.7293523618933992E+33</v>
      </c>
    </row>
    <row r="409" spans="1:8" x14ac:dyDescent="0.2">
      <c r="A409" s="1">
        <v>403</v>
      </c>
      <c r="B409" s="1">
        <f t="shared" ca="1" si="50"/>
        <v>0.37548297369837136</v>
      </c>
      <c r="C409" s="1">
        <f t="shared" ca="1" si="47"/>
        <v>-1</v>
      </c>
      <c r="D409" s="1">
        <f t="shared" ca="1" si="51"/>
        <v>1</v>
      </c>
      <c r="E409" s="1">
        <f t="shared" si="52"/>
        <v>0</v>
      </c>
      <c r="F409" s="1">
        <f t="shared" ca="1" si="53"/>
        <v>3.9704799169810952E+31</v>
      </c>
      <c r="G409" s="1">
        <f t="shared" ca="1" si="48"/>
        <v>3.9704799169810952E+33</v>
      </c>
      <c r="H409" s="1">
        <f t="shared" ca="1" si="49"/>
        <v>-8.6998322788744945E+33</v>
      </c>
    </row>
    <row r="410" spans="1:8" x14ac:dyDescent="0.2">
      <c r="A410" s="1">
        <v>404</v>
      </c>
      <c r="B410" s="1">
        <f t="shared" ca="1" si="50"/>
        <v>0.99871017085069369</v>
      </c>
      <c r="C410" s="1">
        <f t="shared" ca="1" si="47"/>
        <v>1.5003715654173615</v>
      </c>
      <c r="D410" s="1">
        <f t="shared" ca="1" si="51"/>
        <v>0</v>
      </c>
      <c r="E410" s="1">
        <f t="shared" si="52"/>
        <v>0</v>
      </c>
      <c r="F410" s="1">
        <f t="shared" ca="1" si="53"/>
        <v>6.5135150479735101E+31</v>
      </c>
      <c r="G410" s="1">
        <f t="shared" ca="1" si="48"/>
        <v>6.5135150479735096E+33</v>
      </c>
      <c r="H410" s="1">
        <f t="shared" ca="1" si="49"/>
        <v>1.0728604900230605E+33</v>
      </c>
    </row>
    <row r="411" spans="1:8" x14ac:dyDescent="0.2">
      <c r="A411" s="1">
        <v>405</v>
      </c>
      <c r="B411" s="1">
        <f t="shared" ca="1" si="50"/>
        <v>0.1077569318091206</v>
      </c>
      <c r="C411" s="1">
        <f t="shared" ca="1" si="47"/>
        <v>-1</v>
      </c>
      <c r="D411" s="1">
        <f t="shared" ca="1" si="51"/>
        <v>1</v>
      </c>
      <c r="E411" s="1">
        <f t="shared" si="52"/>
        <v>0</v>
      </c>
      <c r="F411" s="1">
        <f t="shared" ca="1" si="53"/>
        <v>2.5430351309924149E+31</v>
      </c>
      <c r="G411" s="1">
        <f t="shared" ca="1" si="48"/>
        <v>2.5430351309924149E+33</v>
      </c>
      <c r="H411" s="1">
        <f t="shared" ca="1" si="49"/>
        <v>-1.4701746409693545E+33</v>
      </c>
    </row>
    <row r="412" spans="1:8" x14ac:dyDescent="0.2">
      <c r="A412" s="1">
        <v>406</v>
      </c>
      <c r="B412" s="1">
        <f t="shared" ca="1" si="50"/>
        <v>2.576802156979674E-2</v>
      </c>
      <c r="C412" s="1">
        <f t="shared" ca="1" si="47"/>
        <v>-1</v>
      </c>
      <c r="D412" s="1">
        <f t="shared" ca="1" si="51"/>
        <v>2</v>
      </c>
      <c r="E412" s="1">
        <f t="shared" si="52"/>
        <v>0</v>
      </c>
      <c r="F412" s="1">
        <f t="shared" ca="1" si="53"/>
        <v>9.056550178965925E+31</v>
      </c>
      <c r="G412" s="1">
        <f t="shared" ca="1" si="48"/>
        <v>9.0565501789659251E+33</v>
      </c>
      <c r="H412" s="1">
        <f t="shared" ca="1" si="49"/>
        <v>-1.0526724819935279E+34</v>
      </c>
    </row>
    <row r="413" spans="1:8" x14ac:dyDescent="0.2">
      <c r="A413" s="1">
        <v>407</v>
      </c>
      <c r="B413" s="1">
        <f t="shared" ca="1" si="50"/>
        <v>0.50546794420154373</v>
      </c>
      <c r="C413" s="1">
        <f t="shared" ref="C413:C476" ca="1" si="54">IF(B413&lt;$D$1,$F$1,$H$1)</f>
        <v>-1</v>
      </c>
      <c r="D413" s="1">
        <f t="shared" ca="1" si="51"/>
        <v>3</v>
      </c>
      <c r="E413" s="1">
        <f t="shared" si="52"/>
        <v>0</v>
      </c>
      <c r="F413" s="1">
        <f t="shared" ca="1" si="53"/>
        <v>1.159958530995834E+32</v>
      </c>
      <c r="G413" s="1">
        <f t="shared" ref="G413:G476" ca="1" si="55">F413*$H$2</f>
        <v>1.1599585309958339E+34</v>
      </c>
      <c r="H413" s="1">
        <f t="shared" ref="H413:H476" ca="1" si="56">H412+G413*C413</f>
        <v>-2.2126310129893619E+34</v>
      </c>
    </row>
    <row r="414" spans="1:8" x14ac:dyDescent="0.2">
      <c r="A414" s="1">
        <v>408</v>
      </c>
      <c r="B414" s="1">
        <f t="shared" ca="1" si="50"/>
        <v>0.54875813121984829</v>
      </c>
      <c r="C414" s="1">
        <f t="shared" ca="1" si="54"/>
        <v>-1</v>
      </c>
      <c r="D414" s="1">
        <f t="shared" ca="1" si="51"/>
        <v>1</v>
      </c>
      <c r="E414" s="1">
        <f t="shared" si="52"/>
        <v>0</v>
      </c>
      <c r="F414" s="1">
        <f t="shared" ca="1" si="53"/>
        <v>2.0656135488924267E+32</v>
      </c>
      <c r="G414" s="1">
        <f t="shared" ca="1" si="55"/>
        <v>2.0656135488924267E+34</v>
      </c>
      <c r="H414" s="1">
        <f t="shared" ca="1" si="56"/>
        <v>-4.2782445618817883E+34</v>
      </c>
    </row>
    <row r="415" spans="1:8" x14ac:dyDescent="0.2">
      <c r="A415" s="1">
        <v>409</v>
      </c>
      <c r="B415" s="1">
        <f t="shared" ca="1" si="50"/>
        <v>5.0265693902818653E-2</v>
      </c>
      <c r="C415" s="1">
        <f t="shared" ca="1" si="54"/>
        <v>-1</v>
      </c>
      <c r="D415" s="1">
        <f t="shared" ca="1" si="51"/>
        <v>2</v>
      </c>
      <c r="E415" s="1">
        <f t="shared" si="52"/>
        <v>0</v>
      </c>
      <c r="F415" s="1">
        <f t="shared" ca="1" si="53"/>
        <v>3.2255720798882605E+32</v>
      </c>
      <c r="G415" s="1">
        <f t="shared" ca="1" si="55"/>
        <v>3.2255720798882604E+34</v>
      </c>
      <c r="H415" s="1">
        <f t="shared" ca="1" si="56"/>
        <v>-7.5038166417700487E+34</v>
      </c>
    </row>
    <row r="416" spans="1:8" x14ac:dyDescent="0.2">
      <c r="A416" s="1">
        <v>410</v>
      </c>
      <c r="B416" s="1">
        <f t="shared" ca="1" si="50"/>
        <v>0.14688249287769117</v>
      </c>
      <c r="C416" s="1">
        <f t="shared" ca="1" si="54"/>
        <v>-1</v>
      </c>
      <c r="D416" s="1">
        <f t="shared" ca="1" si="51"/>
        <v>3</v>
      </c>
      <c r="E416" s="1">
        <f t="shared" si="52"/>
        <v>0</v>
      </c>
      <c r="F416" s="1">
        <f t="shared" ca="1" si="53"/>
        <v>5.2911856287806871E+32</v>
      </c>
      <c r="G416" s="1">
        <f t="shared" ca="1" si="55"/>
        <v>5.2911856287806873E+34</v>
      </c>
      <c r="H416" s="1">
        <f t="shared" ca="1" si="56"/>
        <v>-1.2795002270550736E+35</v>
      </c>
    </row>
    <row r="417" spans="1:8" x14ac:dyDescent="0.2">
      <c r="A417" s="1">
        <v>411</v>
      </c>
      <c r="B417" s="1">
        <f t="shared" ca="1" si="50"/>
        <v>0.34404746313561674</v>
      </c>
      <c r="C417" s="1">
        <f t="shared" ca="1" si="54"/>
        <v>-1</v>
      </c>
      <c r="D417" s="1">
        <f t="shared" ca="1" si="51"/>
        <v>1</v>
      </c>
      <c r="E417" s="1">
        <f t="shared" si="52"/>
        <v>0</v>
      </c>
      <c r="F417" s="1">
        <f t="shared" ca="1" si="53"/>
        <v>8.5167577086689483E+32</v>
      </c>
      <c r="G417" s="1">
        <f t="shared" ca="1" si="55"/>
        <v>8.5167577086689477E+34</v>
      </c>
      <c r="H417" s="1">
        <f t="shared" ca="1" si="56"/>
        <v>-2.1311759979219682E+35</v>
      </c>
    </row>
    <row r="418" spans="1:8" x14ac:dyDescent="0.2">
      <c r="A418" s="1">
        <v>412</v>
      </c>
      <c r="B418" s="1">
        <f t="shared" ca="1" si="50"/>
        <v>9.2388253927826458E-3</v>
      </c>
      <c r="C418" s="1">
        <f t="shared" ca="1" si="54"/>
        <v>-1</v>
      </c>
      <c r="D418" s="1">
        <f t="shared" ca="1" si="51"/>
        <v>2</v>
      </c>
      <c r="E418" s="1">
        <f t="shared" si="52"/>
        <v>0</v>
      </c>
      <c r="F418" s="1">
        <f t="shared" ca="1" si="53"/>
        <v>1.3807943337449635E+33</v>
      </c>
      <c r="G418" s="1">
        <f t="shared" ca="1" si="55"/>
        <v>1.3807943337449634E+35</v>
      </c>
      <c r="H418" s="1">
        <f t="shared" ca="1" si="56"/>
        <v>-3.5119703316669316E+35</v>
      </c>
    </row>
    <row r="419" spans="1:8" x14ac:dyDescent="0.2">
      <c r="A419" s="1">
        <v>413</v>
      </c>
      <c r="B419" s="1">
        <f t="shared" ca="1" si="50"/>
        <v>0.17424020901146886</v>
      </c>
      <c r="C419" s="1">
        <f t="shared" ca="1" si="54"/>
        <v>-1</v>
      </c>
      <c r="D419" s="1">
        <f t="shared" ca="1" si="51"/>
        <v>3</v>
      </c>
      <c r="E419" s="1">
        <f t="shared" si="52"/>
        <v>0</v>
      </c>
      <c r="F419" s="1">
        <f t="shared" ca="1" si="53"/>
        <v>2.2324701046118583E+33</v>
      </c>
      <c r="G419" s="1">
        <f t="shared" ca="1" si="55"/>
        <v>2.2324701046118582E+35</v>
      </c>
      <c r="H419" s="1">
        <f t="shared" ca="1" si="56"/>
        <v>-5.7444404362787902E+35</v>
      </c>
    </row>
    <row r="420" spans="1:8" x14ac:dyDescent="0.2">
      <c r="A420" s="1">
        <v>414</v>
      </c>
      <c r="B420" s="1">
        <f t="shared" ca="1" si="50"/>
        <v>0.16047425213702937</v>
      </c>
      <c r="C420" s="1">
        <f t="shared" ca="1" si="54"/>
        <v>-1</v>
      </c>
      <c r="D420" s="1">
        <f t="shared" ca="1" si="51"/>
        <v>1</v>
      </c>
      <c r="E420" s="1">
        <f t="shared" si="52"/>
        <v>0</v>
      </c>
      <c r="F420" s="1">
        <f t="shared" ca="1" si="53"/>
        <v>3.6132644383568221E+33</v>
      </c>
      <c r="G420" s="1">
        <f t="shared" ca="1" si="55"/>
        <v>3.613264438356822E+35</v>
      </c>
      <c r="H420" s="1">
        <f t="shared" ca="1" si="56"/>
        <v>-9.3577048746356114E+35</v>
      </c>
    </row>
    <row r="421" spans="1:8" x14ac:dyDescent="0.2">
      <c r="A421" s="1">
        <v>415</v>
      </c>
      <c r="B421" s="1">
        <f t="shared" ca="1" si="50"/>
        <v>0.84886964636200446</v>
      </c>
      <c r="C421" s="1">
        <f t="shared" ca="1" si="54"/>
        <v>1.5003715654173615</v>
      </c>
      <c r="D421" s="1">
        <f t="shared" ca="1" si="51"/>
        <v>0</v>
      </c>
      <c r="E421" s="1">
        <f t="shared" si="52"/>
        <v>0</v>
      </c>
      <c r="F421" s="1">
        <f t="shared" ca="1" si="53"/>
        <v>5.8457345429686798E+33</v>
      </c>
      <c r="G421" s="1">
        <f t="shared" ca="1" si="55"/>
        <v>5.8457345429686798E+35</v>
      </c>
      <c r="H421" s="1">
        <f t="shared" ca="1" si="56"/>
        <v>-5.8693098738734864E+34</v>
      </c>
    </row>
    <row r="422" spans="1:8" x14ac:dyDescent="0.2">
      <c r="A422" s="1">
        <v>416</v>
      </c>
      <c r="B422" s="1">
        <f t="shared" ca="1" si="50"/>
        <v>0.81690790795781398</v>
      </c>
      <c r="C422" s="1">
        <f t="shared" ca="1" si="54"/>
        <v>1.5003715654173615</v>
      </c>
      <c r="D422" s="1">
        <f t="shared" ca="1" si="51"/>
        <v>-1</v>
      </c>
      <c r="E422" s="1">
        <f t="shared" si="52"/>
        <v>0</v>
      </c>
      <c r="F422" s="1">
        <f t="shared" ca="1" si="53"/>
        <v>2.2324701046118577E+33</v>
      </c>
      <c r="G422" s="1">
        <f t="shared" ca="1" si="55"/>
        <v>2.2324701046118578E+35</v>
      </c>
      <c r="H422" s="1">
        <f t="shared" ca="1" si="56"/>
        <v>2.7626036782166052E+35</v>
      </c>
    </row>
    <row r="423" spans="1:8" x14ac:dyDescent="0.2">
      <c r="A423" s="1">
        <v>417</v>
      </c>
      <c r="B423" s="1">
        <f t="shared" ca="1" si="50"/>
        <v>0.64558812812276145</v>
      </c>
      <c r="C423" s="1">
        <f t="shared" ca="1" si="54"/>
        <v>1.5003715654173615</v>
      </c>
      <c r="D423" s="1">
        <f t="shared" ca="1" si="51"/>
        <v>-2</v>
      </c>
      <c r="E423" s="1">
        <f t="shared" si="52"/>
        <v>0</v>
      </c>
      <c r="F423" s="1">
        <f t="shared" ca="1" si="53"/>
        <v>-3.6132644383568221E+33</v>
      </c>
      <c r="G423" s="1">
        <f t="shared" ca="1" si="55"/>
        <v>-3.613264438356822E+35</v>
      </c>
      <c r="H423" s="1">
        <f t="shared" ca="1" si="56"/>
        <v>-2.6586355434277029E+35</v>
      </c>
    </row>
    <row r="424" spans="1:8" x14ac:dyDescent="0.2">
      <c r="A424" s="1">
        <v>418</v>
      </c>
      <c r="B424" s="1">
        <f t="shared" ca="1" si="50"/>
        <v>0.63801286613195829</v>
      </c>
      <c r="C424" s="1">
        <f t="shared" ca="1" si="54"/>
        <v>1.5003715654173615</v>
      </c>
      <c r="D424" s="1">
        <f t="shared" ca="1" si="51"/>
        <v>-3</v>
      </c>
      <c r="E424" s="1">
        <f t="shared" si="52"/>
        <v>0</v>
      </c>
      <c r="F424" s="1">
        <f t="shared" ca="1" si="53"/>
        <v>-5.8457345429686798E+33</v>
      </c>
      <c r="G424" s="1">
        <f t="shared" ca="1" si="55"/>
        <v>-5.8457345429686798E+35</v>
      </c>
      <c r="H424" s="1">
        <f t="shared" ca="1" si="56"/>
        <v>-1.1429409430675965E+36</v>
      </c>
    </row>
    <row r="425" spans="1:8" x14ac:dyDescent="0.2">
      <c r="A425" s="1">
        <v>419</v>
      </c>
      <c r="B425" s="1">
        <f t="shared" ca="1" si="50"/>
        <v>0.57450108963477275</v>
      </c>
      <c r="C425" s="1">
        <f t="shared" ca="1" si="54"/>
        <v>-1</v>
      </c>
      <c r="D425" s="1">
        <f t="shared" ca="1" si="51"/>
        <v>-2</v>
      </c>
      <c r="E425" s="1">
        <f t="shared" si="52"/>
        <v>0</v>
      </c>
      <c r="F425" s="1">
        <f t="shared" ca="1" si="53"/>
        <v>-2.2324701046118577E+33</v>
      </c>
      <c r="G425" s="1">
        <f t="shared" ca="1" si="55"/>
        <v>-2.2324701046118578E+35</v>
      </c>
      <c r="H425" s="1">
        <f t="shared" ca="1" si="56"/>
        <v>-9.1969393260641079E+35</v>
      </c>
    </row>
    <row r="426" spans="1:8" x14ac:dyDescent="0.2">
      <c r="A426" s="1">
        <v>420</v>
      </c>
      <c r="B426" s="1">
        <f t="shared" ca="1" si="50"/>
        <v>0.72187850510460527</v>
      </c>
      <c r="C426" s="1">
        <f t="shared" ca="1" si="54"/>
        <v>1.5003715654173615</v>
      </c>
      <c r="D426" s="1">
        <f t="shared" ca="1" si="51"/>
        <v>-3</v>
      </c>
      <c r="E426" s="1">
        <f t="shared" si="52"/>
        <v>0</v>
      </c>
      <c r="F426" s="1">
        <f t="shared" ca="1" si="53"/>
        <v>-8.0782046475805375E+33</v>
      </c>
      <c r="G426" s="1">
        <f t="shared" ca="1" si="55"/>
        <v>-8.0782046475805369E+35</v>
      </c>
      <c r="H426" s="1">
        <f t="shared" ca="1" si="56"/>
        <v>-2.1317247878916322E+36</v>
      </c>
    </row>
    <row r="427" spans="1:8" x14ac:dyDescent="0.2">
      <c r="A427" s="1">
        <v>421</v>
      </c>
      <c r="B427" s="1">
        <f t="shared" ca="1" si="50"/>
        <v>0.98105438899545905</v>
      </c>
      <c r="C427" s="1">
        <f t="shared" ca="1" si="54"/>
        <v>1.5003715654173615</v>
      </c>
      <c r="D427" s="1">
        <f t="shared" ca="1" si="51"/>
        <v>-4</v>
      </c>
      <c r="E427" s="1">
        <f t="shared" si="52"/>
        <v>0</v>
      </c>
      <c r="F427" s="1">
        <f t="shared" ca="1" si="53"/>
        <v>-5.8457345429686798E+33</v>
      </c>
      <c r="G427" s="1">
        <f t="shared" ca="1" si="55"/>
        <v>-5.8457345429686798E+35</v>
      </c>
      <c r="H427" s="1">
        <f t="shared" ca="1" si="56"/>
        <v>-3.0088021766164588E+36</v>
      </c>
    </row>
    <row r="428" spans="1:8" x14ac:dyDescent="0.2">
      <c r="A428" s="1">
        <v>422</v>
      </c>
      <c r="B428" s="1">
        <f t="shared" ca="1" si="50"/>
        <v>0.69500769547324981</v>
      </c>
      <c r="C428" s="1">
        <f t="shared" ca="1" si="54"/>
        <v>1.5003715654173615</v>
      </c>
      <c r="D428" s="1">
        <f t="shared" ca="1" si="51"/>
        <v>-5</v>
      </c>
      <c r="E428" s="1">
        <f t="shared" si="52"/>
        <v>0</v>
      </c>
      <c r="F428" s="1">
        <f t="shared" ca="1" si="53"/>
        <v>2.2324701046118577E+33</v>
      </c>
      <c r="G428" s="1">
        <f t="shared" ca="1" si="55"/>
        <v>2.2324701046118578E+35</v>
      </c>
      <c r="H428" s="1">
        <f t="shared" ca="1" si="56"/>
        <v>-2.6738487100560633E+36</v>
      </c>
    </row>
    <row r="429" spans="1:8" x14ac:dyDescent="0.2">
      <c r="A429" s="1">
        <v>423</v>
      </c>
      <c r="B429" s="1">
        <f t="shared" ca="1" si="50"/>
        <v>0.5287267787951051</v>
      </c>
      <c r="C429" s="1">
        <f t="shared" ca="1" si="54"/>
        <v>-1</v>
      </c>
      <c r="D429" s="1">
        <f t="shared" ca="1" si="51"/>
        <v>-4</v>
      </c>
      <c r="E429" s="1">
        <f t="shared" si="52"/>
        <v>0</v>
      </c>
      <c r="F429" s="1">
        <f t="shared" ca="1" si="53"/>
        <v>8.0782046475805375E+33</v>
      </c>
      <c r="G429" s="1">
        <f t="shared" ca="1" si="55"/>
        <v>8.0782046475805369E+35</v>
      </c>
      <c r="H429" s="1">
        <f t="shared" ca="1" si="56"/>
        <v>-3.4816691748141172E+36</v>
      </c>
    </row>
    <row r="430" spans="1:8" x14ac:dyDescent="0.2">
      <c r="A430" s="1">
        <v>424</v>
      </c>
      <c r="B430" s="1">
        <f t="shared" ca="1" si="50"/>
        <v>0.45228645903712583</v>
      </c>
      <c r="C430" s="1">
        <f t="shared" ca="1" si="54"/>
        <v>-1</v>
      </c>
      <c r="D430" s="1">
        <f t="shared" ca="1" si="51"/>
        <v>-3</v>
      </c>
      <c r="E430" s="1">
        <f t="shared" si="52"/>
        <v>0</v>
      </c>
      <c r="F430" s="1">
        <f t="shared" ca="1" si="53"/>
        <v>1.0310674752192395E+34</v>
      </c>
      <c r="G430" s="1">
        <f t="shared" ca="1" si="55"/>
        <v>1.0310674752192395E+36</v>
      </c>
      <c r="H430" s="1">
        <f t="shared" ca="1" si="56"/>
        <v>-4.5127366500333564E+36</v>
      </c>
    </row>
    <row r="431" spans="1:8" x14ac:dyDescent="0.2">
      <c r="A431" s="1">
        <v>425</v>
      </c>
      <c r="B431" s="1">
        <f t="shared" ca="1" si="50"/>
        <v>0.27053941050791175</v>
      </c>
      <c r="C431" s="1">
        <f t="shared" ca="1" si="54"/>
        <v>-1</v>
      </c>
      <c r="D431" s="1">
        <f t="shared" ca="1" si="51"/>
        <v>-2</v>
      </c>
      <c r="E431" s="1">
        <f t="shared" si="52"/>
        <v>0</v>
      </c>
      <c r="F431" s="1">
        <f t="shared" ca="1" si="53"/>
        <v>1.8388879399772933E+34</v>
      </c>
      <c r="G431" s="1">
        <f t="shared" ca="1" si="55"/>
        <v>1.8388879399772934E+36</v>
      </c>
      <c r="H431" s="1">
        <f t="shared" ca="1" si="56"/>
        <v>-6.3516245900106501E+36</v>
      </c>
    </row>
    <row r="432" spans="1:8" x14ac:dyDescent="0.2">
      <c r="A432" s="1">
        <v>426</v>
      </c>
      <c r="B432" s="1">
        <f t="shared" ca="1" si="50"/>
        <v>0.56400492559012094</v>
      </c>
      <c r="C432" s="1">
        <f t="shared" ca="1" si="54"/>
        <v>-1</v>
      </c>
      <c r="D432" s="1">
        <f t="shared" ca="1" si="51"/>
        <v>-1</v>
      </c>
      <c r="E432" s="1">
        <f t="shared" si="52"/>
        <v>0</v>
      </c>
      <c r="F432" s="1">
        <f t="shared" ca="1" si="53"/>
        <v>2.869955415196533E+34</v>
      </c>
      <c r="G432" s="1">
        <f t="shared" ca="1" si="55"/>
        <v>2.8699554151965329E+36</v>
      </c>
      <c r="H432" s="1">
        <f t="shared" ca="1" si="56"/>
        <v>-9.2215800052071824E+36</v>
      </c>
    </row>
    <row r="433" spans="1:8" x14ac:dyDescent="0.2">
      <c r="A433" s="1">
        <v>427</v>
      </c>
      <c r="B433" s="1">
        <f t="shared" ca="1" si="50"/>
        <v>0.6786352126349855</v>
      </c>
      <c r="C433" s="1">
        <f t="shared" ca="1" si="54"/>
        <v>1.5003715654173615</v>
      </c>
      <c r="D433" s="1">
        <f t="shared" ca="1" si="51"/>
        <v>-2</v>
      </c>
      <c r="E433" s="1">
        <f t="shared" si="52"/>
        <v>0</v>
      </c>
      <c r="F433" s="1">
        <f t="shared" ca="1" si="53"/>
        <v>4.7088433551738261E+34</v>
      </c>
      <c r="G433" s="1">
        <f t="shared" ca="1" si="55"/>
        <v>4.708843355173826E+36</v>
      </c>
      <c r="H433" s="1">
        <f t="shared" ca="1" si="56"/>
        <v>-2.1565653290998888E+36</v>
      </c>
    </row>
    <row r="434" spans="1:8" x14ac:dyDescent="0.2">
      <c r="A434" s="1">
        <v>428</v>
      </c>
      <c r="B434" s="1">
        <f t="shared" ca="1" si="50"/>
        <v>0.92542708073306612</v>
      </c>
      <c r="C434" s="1">
        <f t="shared" ca="1" si="54"/>
        <v>1.5003715654173615</v>
      </c>
      <c r="D434" s="1">
        <f t="shared" ca="1" si="51"/>
        <v>-3</v>
      </c>
      <c r="E434" s="1">
        <f t="shared" si="52"/>
        <v>0</v>
      </c>
      <c r="F434" s="1">
        <f t="shared" ca="1" si="53"/>
        <v>1.838887939977293E+34</v>
      </c>
      <c r="G434" s="1">
        <f t="shared" ca="1" si="55"/>
        <v>1.8388879399772931E+36</v>
      </c>
      <c r="H434" s="1">
        <f t="shared" ca="1" si="56"/>
        <v>6.024498480309495E+35</v>
      </c>
    </row>
    <row r="435" spans="1:8" x14ac:dyDescent="0.2">
      <c r="A435" s="1">
        <v>429</v>
      </c>
      <c r="B435" s="1">
        <f t="shared" ca="1" si="50"/>
        <v>0.48764780562946375</v>
      </c>
      <c r="C435" s="1">
        <f t="shared" ca="1" si="54"/>
        <v>-1</v>
      </c>
      <c r="D435" s="1">
        <f t="shared" ca="1" si="51"/>
        <v>-2</v>
      </c>
      <c r="E435" s="1">
        <f t="shared" si="52"/>
        <v>0</v>
      </c>
      <c r="F435" s="1">
        <f t="shared" ca="1" si="53"/>
        <v>-2.869955415196533E+34</v>
      </c>
      <c r="G435" s="1">
        <f t="shared" ca="1" si="55"/>
        <v>-2.8699554151965329E+36</v>
      </c>
      <c r="H435" s="1">
        <f t="shared" ca="1" si="56"/>
        <v>3.4724052632274824E+36</v>
      </c>
    </row>
    <row r="436" spans="1:8" x14ac:dyDescent="0.2">
      <c r="A436" s="1">
        <v>430</v>
      </c>
      <c r="B436" s="1">
        <f t="shared" ca="1" si="50"/>
        <v>0.75719189753547889</v>
      </c>
      <c r="C436" s="1">
        <f t="shared" ca="1" si="54"/>
        <v>1.5003715654173615</v>
      </c>
      <c r="D436" s="1">
        <f t="shared" ca="1" si="51"/>
        <v>-3</v>
      </c>
      <c r="E436" s="1">
        <f t="shared" si="52"/>
        <v>0</v>
      </c>
      <c r="F436" s="1">
        <f t="shared" ca="1" si="53"/>
        <v>-1.03106747521924E+34</v>
      </c>
      <c r="G436" s="1">
        <f t="shared" ca="1" si="55"/>
        <v>-1.03106747521924E+36</v>
      </c>
      <c r="H436" s="1">
        <f t="shared" ca="1" si="56"/>
        <v>1.9254209413818646E+36</v>
      </c>
    </row>
    <row r="437" spans="1:8" x14ac:dyDescent="0.2">
      <c r="A437" s="1">
        <v>431</v>
      </c>
      <c r="B437" s="1">
        <f t="shared" ca="1" si="50"/>
        <v>0.11996175649367691</v>
      </c>
      <c r="C437" s="1">
        <f t="shared" ca="1" si="54"/>
        <v>-1</v>
      </c>
      <c r="D437" s="1">
        <f t="shared" ca="1" si="51"/>
        <v>-2</v>
      </c>
      <c r="E437" s="1">
        <f t="shared" si="52"/>
        <v>0</v>
      </c>
      <c r="F437" s="1">
        <f t="shared" ca="1" si="53"/>
        <v>1.838887939977293E+34</v>
      </c>
      <c r="G437" s="1">
        <f t="shared" ca="1" si="55"/>
        <v>1.8388879399772931E+36</v>
      </c>
      <c r="H437" s="1">
        <f t="shared" ca="1" si="56"/>
        <v>8.6533001404571549E+34</v>
      </c>
    </row>
    <row r="438" spans="1:8" x14ac:dyDescent="0.2">
      <c r="A438" s="1">
        <v>432</v>
      </c>
      <c r="B438" s="1">
        <f t="shared" ca="1" si="50"/>
        <v>0.207403822676968</v>
      </c>
      <c r="C438" s="1">
        <f t="shared" ca="1" si="54"/>
        <v>-1</v>
      </c>
      <c r="D438" s="1">
        <f t="shared" ca="1" si="51"/>
        <v>-1</v>
      </c>
      <c r="E438" s="1">
        <f t="shared" si="52"/>
        <v>0</v>
      </c>
      <c r="F438" s="1">
        <f t="shared" ca="1" si="53"/>
        <v>8.0782046475805306E+33</v>
      </c>
      <c r="G438" s="1">
        <f t="shared" ca="1" si="55"/>
        <v>8.078204647580531E+35</v>
      </c>
      <c r="H438" s="1">
        <f t="shared" ca="1" si="56"/>
        <v>-7.2128746335348155E+35</v>
      </c>
    </row>
    <row r="439" spans="1:8" x14ac:dyDescent="0.2">
      <c r="A439" s="1">
        <v>433</v>
      </c>
      <c r="B439" s="1">
        <f t="shared" ca="1" si="50"/>
        <v>0.72179038555930963</v>
      </c>
      <c r="C439" s="1">
        <f t="shared" ca="1" si="54"/>
        <v>1.5003715654173615</v>
      </c>
      <c r="D439" s="1">
        <f t="shared" ca="1" si="51"/>
        <v>-2</v>
      </c>
      <c r="E439" s="1">
        <f t="shared" si="52"/>
        <v>0</v>
      </c>
      <c r="F439" s="1">
        <f t="shared" ca="1" si="53"/>
        <v>2.6467084047353461E+34</v>
      </c>
      <c r="G439" s="1">
        <f t="shared" ca="1" si="55"/>
        <v>2.646708404735346E+36</v>
      </c>
      <c r="H439" s="1">
        <f t="shared" ca="1" si="56"/>
        <v>3.2497585690625772E+36</v>
      </c>
    </row>
    <row r="440" spans="1:8" x14ac:dyDescent="0.2">
      <c r="A440" s="1">
        <v>434</v>
      </c>
      <c r="B440" s="1">
        <f t="shared" ca="1" si="50"/>
        <v>0.28667966786846555</v>
      </c>
      <c r="C440" s="1">
        <f t="shared" ca="1" si="54"/>
        <v>-1</v>
      </c>
      <c r="D440" s="1">
        <f t="shared" ca="1" si="51"/>
        <v>-1</v>
      </c>
      <c r="E440" s="1">
        <f t="shared" si="52"/>
        <v>0</v>
      </c>
      <c r="F440" s="1">
        <f t="shared" ca="1" si="53"/>
        <v>1.838887939977293E+34</v>
      </c>
      <c r="G440" s="1">
        <f t="shared" ca="1" si="55"/>
        <v>1.8388879399772931E+36</v>
      </c>
      <c r="H440" s="1">
        <f t="shared" ca="1" si="56"/>
        <v>1.4108706290852841E+36</v>
      </c>
    </row>
    <row r="441" spans="1:8" x14ac:dyDescent="0.2">
      <c r="A441" s="1">
        <v>435</v>
      </c>
      <c r="B441" s="1">
        <f t="shared" ca="1" si="50"/>
        <v>0.93224976539091498</v>
      </c>
      <c r="C441" s="1">
        <f t="shared" ca="1" si="54"/>
        <v>1.5003715654173615</v>
      </c>
      <c r="D441" s="1">
        <f t="shared" ca="1" si="51"/>
        <v>-2</v>
      </c>
      <c r="E441" s="1">
        <f t="shared" si="52"/>
        <v>0</v>
      </c>
      <c r="F441" s="1">
        <f t="shared" ca="1" si="53"/>
        <v>4.4855963447126392E+34</v>
      </c>
      <c r="G441" s="1">
        <f t="shared" ca="1" si="55"/>
        <v>4.4855963447126394E+36</v>
      </c>
      <c r="H441" s="1">
        <f t="shared" ca="1" si="56"/>
        <v>8.1409318386321817E+36</v>
      </c>
    </row>
    <row r="442" spans="1:8" x14ac:dyDescent="0.2">
      <c r="A442" s="1">
        <v>436</v>
      </c>
      <c r="B442" s="1">
        <f t="shared" ca="1" si="50"/>
        <v>0.64243930010623929</v>
      </c>
      <c r="C442" s="1">
        <f t="shared" ca="1" si="54"/>
        <v>1.5003715654173615</v>
      </c>
      <c r="D442" s="1">
        <f t="shared" ca="1" si="51"/>
        <v>-3</v>
      </c>
      <c r="E442" s="1">
        <f t="shared" si="52"/>
        <v>0</v>
      </c>
      <c r="F442" s="1">
        <f t="shared" ca="1" si="53"/>
        <v>2.6467084047353461E+34</v>
      </c>
      <c r="G442" s="1">
        <f t="shared" ca="1" si="55"/>
        <v>2.646708404735346E+36</v>
      </c>
      <c r="H442" s="1">
        <f t="shared" ca="1" si="56"/>
        <v>1.2111977871048239E+37</v>
      </c>
    </row>
    <row r="443" spans="1:8" x14ac:dyDescent="0.2">
      <c r="A443" s="1">
        <v>437</v>
      </c>
      <c r="B443" s="1">
        <f t="shared" ca="1" si="50"/>
        <v>0.3174538912667848</v>
      </c>
      <c r="C443" s="1">
        <f t="shared" ca="1" si="54"/>
        <v>-1</v>
      </c>
      <c r="D443" s="1">
        <f t="shared" ca="1" si="51"/>
        <v>-2</v>
      </c>
      <c r="E443" s="1">
        <f t="shared" si="52"/>
        <v>0</v>
      </c>
      <c r="F443" s="1">
        <f t="shared" ca="1" si="53"/>
        <v>-1.838887939977293E+34</v>
      </c>
      <c r="G443" s="1">
        <f t="shared" ca="1" si="55"/>
        <v>-1.8388879399772931E+36</v>
      </c>
      <c r="H443" s="1">
        <f t="shared" ca="1" si="56"/>
        <v>1.3950865811025533E+37</v>
      </c>
    </row>
    <row r="444" spans="1:8" x14ac:dyDescent="0.2">
      <c r="A444" s="1">
        <v>438</v>
      </c>
      <c r="B444" s="1">
        <f t="shared" ca="1" si="50"/>
        <v>0.35938415237069554</v>
      </c>
      <c r="C444" s="1">
        <f t="shared" ca="1" si="54"/>
        <v>-1</v>
      </c>
      <c r="D444" s="1">
        <f t="shared" ca="1" si="51"/>
        <v>-1</v>
      </c>
      <c r="E444" s="1">
        <f t="shared" si="52"/>
        <v>0</v>
      </c>
      <c r="F444" s="1">
        <f t="shared" ca="1" si="53"/>
        <v>8.0782046475805306E+33</v>
      </c>
      <c r="G444" s="1">
        <f t="shared" ca="1" si="55"/>
        <v>8.078204647580531E+35</v>
      </c>
      <c r="H444" s="1">
        <f t="shared" ca="1" si="56"/>
        <v>1.314304534626748E+37</v>
      </c>
    </row>
    <row r="445" spans="1:8" x14ac:dyDescent="0.2">
      <c r="A445" s="1">
        <v>439</v>
      </c>
      <c r="B445" s="1">
        <f t="shared" ca="1" si="50"/>
        <v>0.17575254535988372</v>
      </c>
      <c r="C445" s="1">
        <f t="shared" ca="1" si="54"/>
        <v>-1</v>
      </c>
      <c r="D445" s="1">
        <f t="shared" ca="1" si="51"/>
        <v>0</v>
      </c>
      <c r="E445" s="1">
        <f t="shared" si="52"/>
        <v>0</v>
      </c>
      <c r="F445" s="1">
        <f t="shared" ca="1" si="53"/>
        <v>-1.03106747521924E+34</v>
      </c>
      <c r="G445" s="1">
        <f t="shared" ca="1" si="55"/>
        <v>-1.03106747521924E+36</v>
      </c>
      <c r="H445" s="1">
        <f t="shared" ca="1" si="56"/>
        <v>1.4174112821486721E+37</v>
      </c>
    </row>
    <row r="446" spans="1:8" x14ac:dyDescent="0.2">
      <c r="A446" s="1">
        <v>440</v>
      </c>
      <c r="B446" s="1">
        <f t="shared" ca="1" si="50"/>
        <v>0.78493891991604581</v>
      </c>
      <c r="C446" s="1">
        <f t="shared" ca="1" si="54"/>
        <v>1.5003715654173615</v>
      </c>
      <c r="D446" s="1">
        <f t="shared" ca="1" si="51"/>
        <v>-1</v>
      </c>
      <c r="E446" s="1">
        <f t="shared" si="52"/>
        <v>0</v>
      </c>
      <c r="F446" s="1">
        <f t="shared" ca="1" si="53"/>
        <v>-2.2324701046118693E+33</v>
      </c>
      <c r="G446" s="1">
        <f t="shared" ca="1" si="55"/>
        <v>-2.2324701046118693E+35</v>
      </c>
      <c r="H446" s="1">
        <f t="shared" ca="1" si="56"/>
        <v>1.3839159354926324E+37</v>
      </c>
    </row>
    <row r="447" spans="1:8" x14ac:dyDescent="0.2">
      <c r="A447" s="1">
        <v>441</v>
      </c>
      <c r="B447" s="1">
        <f t="shared" ca="1" si="50"/>
        <v>0.94598644276549826</v>
      </c>
      <c r="C447" s="1">
        <f t="shared" ca="1" si="54"/>
        <v>1.5003715654173615</v>
      </c>
      <c r="D447" s="1">
        <f t="shared" ca="1" si="51"/>
        <v>-2</v>
      </c>
      <c r="E447" s="1">
        <f t="shared" si="52"/>
        <v>0</v>
      </c>
      <c r="F447" s="1">
        <f t="shared" ca="1" si="53"/>
        <v>8.0782046475805306E+33</v>
      </c>
      <c r="G447" s="1">
        <f t="shared" ca="1" si="55"/>
        <v>8.078204647580531E+35</v>
      </c>
      <c r="H447" s="1">
        <f t="shared" ca="1" si="56"/>
        <v>1.5051190210211544E+37</v>
      </c>
    </row>
    <row r="448" spans="1:8" x14ac:dyDescent="0.2">
      <c r="A448" s="1">
        <v>442</v>
      </c>
      <c r="B448" s="1">
        <f t="shared" ca="1" si="50"/>
        <v>0.54725973904228864</v>
      </c>
      <c r="C448" s="1">
        <f t="shared" ca="1" si="54"/>
        <v>-1</v>
      </c>
      <c r="D448" s="1">
        <f t="shared" ca="1" si="51"/>
        <v>-1</v>
      </c>
      <c r="E448" s="1">
        <f t="shared" si="52"/>
        <v>0</v>
      </c>
      <c r="F448" s="1">
        <f t="shared" ca="1" si="53"/>
        <v>1.03106747521924E+34</v>
      </c>
      <c r="G448" s="1">
        <f t="shared" ca="1" si="55"/>
        <v>1.03106747521924E+36</v>
      </c>
      <c r="H448" s="1">
        <f t="shared" ca="1" si="56"/>
        <v>1.4020122734992303E+37</v>
      </c>
    </row>
    <row r="449" spans="1:8" x14ac:dyDescent="0.2">
      <c r="A449" s="1">
        <v>443</v>
      </c>
      <c r="B449" s="1">
        <f t="shared" ca="1" si="50"/>
        <v>0.70062652360364019</v>
      </c>
      <c r="C449" s="1">
        <f t="shared" ca="1" si="54"/>
        <v>1.5003715654173615</v>
      </c>
      <c r="D449" s="1">
        <f t="shared" ca="1" si="51"/>
        <v>-2</v>
      </c>
      <c r="E449" s="1">
        <f t="shared" si="52"/>
        <v>0</v>
      </c>
      <c r="F449" s="1">
        <f t="shared" ca="1" si="53"/>
        <v>1.838887939977293E+34</v>
      </c>
      <c r="G449" s="1">
        <f t="shared" ca="1" si="55"/>
        <v>1.8388879399772931E+36</v>
      </c>
      <c r="H449" s="1">
        <f t="shared" ca="1" si="56"/>
        <v>1.6779137912123141E+37</v>
      </c>
    </row>
    <row r="450" spans="1:8" x14ac:dyDescent="0.2">
      <c r="A450" s="1">
        <v>444</v>
      </c>
      <c r="B450" s="1">
        <f t="shared" ca="1" si="50"/>
        <v>0.34401501454452899</v>
      </c>
      <c r="C450" s="1">
        <f t="shared" ca="1" si="54"/>
        <v>-1</v>
      </c>
      <c r="D450" s="1">
        <f t="shared" ca="1" si="51"/>
        <v>-1</v>
      </c>
      <c r="E450" s="1">
        <f t="shared" si="52"/>
        <v>0</v>
      </c>
      <c r="F450" s="1">
        <f t="shared" ca="1" si="53"/>
        <v>8.0782046475805306E+33</v>
      </c>
      <c r="G450" s="1">
        <f t="shared" ca="1" si="55"/>
        <v>8.078204647580531E+35</v>
      </c>
      <c r="H450" s="1">
        <f t="shared" ca="1" si="56"/>
        <v>1.5971317447365089E+37</v>
      </c>
    </row>
    <row r="451" spans="1:8" x14ac:dyDescent="0.2">
      <c r="A451" s="1">
        <v>445</v>
      </c>
      <c r="B451" s="1">
        <f t="shared" ca="1" si="50"/>
        <v>0.51321034924851128</v>
      </c>
      <c r="C451" s="1">
        <f t="shared" ca="1" si="54"/>
        <v>-1</v>
      </c>
      <c r="D451" s="1">
        <f t="shared" ca="1" si="51"/>
        <v>0</v>
      </c>
      <c r="E451" s="1">
        <f t="shared" si="52"/>
        <v>0</v>
      </c>
      <c r="F451" s="1">
        <f t="shared" ca="1" si="53"/>
        <v>2.6467084047353461E+34</v>
      </c>
      <c r="G451" s="1">
        <f t="shared" ca="1" si="55"/>
        <v>2.646708404735346E+36</v>
      </c>
      <c r="H451" s="1">
        <f t="shared" ca="1" si="56"/>
        <v>1.3324609042629742E+37</v>
      </c>
    </row>
    <row r="452" spans="1:8" x14ac:dyDescent="0.2">
      <c r="A452" s="1">
        <v>446</v>
      </c>
      <c r="B452" s="1">
        <f t="shared" ca="1" si="50"/>
        <v>0.41582052026614114</v>
      </c>
      <c r="C452" s="1">
        <f t="shared" ca="1" si="54"/>
        <v>-1</v>
      </c>
      <c r="D452" s="1">
        <f t="shared" ca="1" si="51"/>
        <v>1</v>
      </c>
      <c r="E452" s="1">
        <f t="shared" si="52"/>
        <v>0</v>
      </c>
      <c r="F452" s="1">
        <f t="shared" ca="1" si="53"/>
        <v>3.4545288694933992E+34</v>
      </c>
      <c r="G452" s="1">
        <f t="shared" ca="1" si="55"/>
        <v>3.454528869493399E+36</v>
      </c>
      <c r="H452" s="1">
        <f t="shared" ca="1" si="56"/>
        <v>9.8700801731363435E+36</v>
      </c>
    </row>
    <row r="453" spans="1:8" x14ac:dyDescent="0.2">
      <c r="A453" s="1">
        <v>447</v>
      </c>
      <c r="B453" s="1">
        <f t="shared" ca="1" si="50"/>
        <v>0.94602053312054279</v>
      </c>
      <c r="C453" s="1">
        <f t="shared" ca="1" si="54"/>
        <v>1.5003715654173615</v>
      </c>
      <c r="D453" s="1">
        <f t="shared" ca="1" si="51"/>
        <v>0</v>
      </c>
      <c r="E453" s="1">
        <f t="shared" si="52"/>
        <v>0</v>
      </c>
      <c r="F453" s="1">
        <f t="shared" ca="1" si="53"/>
        <v>6.1012372742287453E+34</v>
      </c>
      <c r="G453" s="1">
        <f t="shared" ca="1" si="55"/>
        <v>6.1012372742287453E+36</v>
      </c>
      <c r="H453" s="1">
        <f t="shared" ca="1" si="56"/>
        <v>1.9024203093253683E+37</v>
      </c>
    </row>
    <row r="454" spans="1:8" x14ac:dyDescent="0.2">
      <c r="A454" s="1">
        <v>448</v>
      </c>
      <c r="B454" s="1">
        <f t="shared" ca="1" si="50"/>
        <v>0.78572377039705565</v>
      </c>
      <c r="C454" s="1">
        <f t="shared" ca="1" si="54"/>
        <v>1.5003715654173615</v>
      </c>
      <c r="D454" s="1">
        <f t="shared" ca="1" si="51"/>
        <v>-1</v>
      </c>
      <c r="E454" s="1">
        <f t="shared" si="52"/>
        <v>0</v>
      </c>
      <c r="F454" s="1">
        <f t="shared" ca="1" si="53"/>
        <v>2.6467084047353461E+34</v>
      </c>
      <c r="G454" s="1">
        <f t="shared" ca="1" si="55"/>
        <v>2.646708404735346E+36</v>
      </c>
      <c r="H454" s="1">
        <f t="shared" ca="1" si="56"/>
        <v>2.2995249125669739E+37</v>
      </c>
    </row>
    <row r="455" spans="1:8" x14ac:dyDescent="0.2">
      <c r="A455" s="1">
        <v>449</v>
      </c>
      <c r="B455" s="1">
        <f t="shared" ca="1" si="50"/>
        <v>0.96059772252916387</v>
      </c>
      <c r="C455" s="1">
        <f t="shared" ca="1" si="54"/>
        <v>1.5003715654173615</v>
      </c>
      <c r="D455" s="1">
        <f t="shared" ca="1" si="51"/>
        <v>-2</v>
      </c>
      <c r="E455" s="1">
        <f t="shared" si="52"/>
        <v>0</v>
      </c>
      <c r="F455" s="1">
        <f t="shared" ca="1" si="53"/>
        <v>-3.4545288694933992E+34</v>
      </c>
      <c r="G455" s="1">
        <f t="shared" ca="1" si="55"/>
        <v>-3.454528869493399E+36</v>
      </c>
      <c r="H455" s="1">
        <f t="shared" ca="1" si="56"/>
        <v>1.7812172237968461E+37</v>
      </c>
    </row>
    <row r="456" spans="1:8" x14ac:dyDescent="0.2">
      <c r="A456" s="1">
        <v>450</v>
      </c>
      <c r="B456" s="1">
        <f t="shared" ref="B456:B519" ca="1" si="57">RAND()</f>
        <v>3.5261242045199426E-2</v>
      </c>
      <c r="C456" s="1">
        <f t="shared" ca="1" si="54"/>
        <v>-1</v>
      </c>
      <c r="D456" s="1">
        <f t="shared" ref="D456:D519" ca="1" si="58">IF($D$3=$S$2,IF(C456&lt;0,IF(E456&gt;E455,0-1,D455-1),IF(C456&gt;0,IF(AND(E455=1,D455=0),D455,IF(E456&lt;E455,0+1,D455+1)),D455)),
IF($D$3=$S$4,IF(C456&lt;0,IF(D455=$F$2,0+1,D455+1),IF(C456&gt;0,D455-1,D455)),
IF($D$3=$S$5,IF(C456&lt;0,IF(D455=$F$2,0+1,D455+1),IF(C456&gt;0,D455-1,D455)),
)))</f>
        <v>-1</v>
      </c>
      <c r="E456" s="1">
        <f t="shared" ref="E456:E519" si="59">IF($D$3=$S$2,IF(AND(D455=-$B$2,C456&lt;0),IF(E455=$F$2,1,E455+1),IF(AND(D455=$D$2,C456&gt;0),IF(E455=1,1,E455-1),E455)),)</f>
        <v>0</v>
      </c>
      <c r="F456" s="1">
        <f t="shared" ca="1" si="53"/>
        <v>-6.1012372742287453E+34</v>
      </c>
      <c r="G456" s="1">
        <f t="shared" ca="1" si="55"/>
        <v>-6.1012372742287453E+36</v>
      </c>
      <c r="H456" s="1">
        <f t="shared" ca="1" si="56"/>
        <v>2.3913409512197206E+37</v>
      </c>
    </row>
    <row r="457" spans="1:8" x14ac:dyDescent="0.2">
      <c r="A457" s="1">
        <v>451</v>
      </c>
      <c r="B457" s="1">
        <f t="shared" ca="1" si="57"/>
        <v>0.70071832706752812</v>
      </c>
      <c r="C457" s="1">
        <f t="shared" ca="1" si="54"/>
        <v>1.5003715654173615</v>
      </c>
      <c r="D457" s="1">
        <f t="shared" ca="1" si="58"/>
        <v>-2</v>
      </c>
      <c r="E457" s="1">
        <f t="shared" si="59"/>
        <v>0</v>
      </c>
      <c r="F457" s="1">
        <f t="shared" ca="1" si="53"/>
        <v>-9.5557661437221444E+34</v>
      </c>
      <c r="G457" s="1">
        <f t="shared" ca="1" si="55"/>
        <v>-9.5557661437221443E+36</v>
      </c>
      <c r="H457" s="1">
        <f t="shared" ca="1" si="56"/>
        <v>9.5762097043785885E+36</v>
      </c>
    </row>
    <row r="458" spans="1:8" x14ac:dyDescent="0.2">
      <c r="A458" s="1">
        <v>452</v>
      </c>
      <c r="B458" s="1">
        <f t="shared" ca="1" si="57"/>
        <v>0.47823359475941418</v>
      </c>
      <c r="C458" s="1">
        <f t="shared" ca="1" si="54"/>
        <v>-1</v>
      </c>
      <c r="D458" s="1">
        <f t="shared" ca="1" si="58"/>
        <v>-1</v>
      </c>
      <c r="E458" s="1">
        <f t="shared" si="59"/>
        <v>0</v>
      </c>
      <c r="F458" s="1">
        <f t="shared" ca="1" si="53"/>
        <v>-3.4545288694933992E+34</v>
      </c>
      <c r="G458" s="1">
        <f t="shared" ca="1" si="55"/>
        <v>-3.454528869493399E+36</v>
      </c>
      <c r="H458" s="1">
        <f t="shared" ca="1" si="56"/>
        <v>1.3030738573871987E+37</v>
      </c>
    </row>
    <row r="459" spans="1:8" x14ac:dyDescent="0.2">
      <c r="A459" s="1">
        <v>453</v>
      </c>
      <c r="B459" s="1">
        <f t="shared" ca="1" si="57"/>
        <v>5.0169655395928214E-2</v>
      </c>
      <c r="C459" s="1">
        <f t="shared" ca="1" si="54"/>
        <v>-1</v>
      </c>
      <c r="D459" s="1">
        <f t="shared" ca="1" si="58"/>
        <v>0</v>
      </c>
      <c r="E459" s="1">
        <f t="shared" si="59"/>
        <v>0</v>
      </c>
      <c r="F459" s="1">
        <f t="shared" ca="1" si="53"/>
        <v>-1.3010295013215543E+35</v>
      </c>
      <c r="G459" s="1">
        <f t="shared" ca="1" si="55"/>
        <v>-1.3010295013215543E+37</v>
      </c>
      <c r="H459" s="1">
        <f t="shared" ca="1" si="56"/>
        <v>2.6041033587087531E+37</v>
      </c>
    </row>
    <row r="460" spans="1:8" x14ac:dyDescent="0.2">
      <c r="A460" s="1">
        <v>454</v>
      </c>
      <c r="B460" s="1">
        <f t="shared" ca="1" si="57"/>
        <v>8.5002987070862068E-2</v>
      </c>
      <c r="C460" s="1">
        <f t="shared" ca="1" si="54"/>
        <v>-1</v>
      </c>
      <c r="D460" s="1">
        <f t="shared" ca="1" si="58"/>
        <v>1</v>
      </c>
      <c r="E460" s="1">
        <f t="shared" si="59"/>
        <v>0</v>
      </c>
      <c r="F460" s="1">
        <f t="shared" ref="F460:F523" ca="1" si="60">IF($D$3=$S$2,IF(IF(E460&gt;E459,ROUNDUP(F459*$F$3,0),IF(E460&lt;E459,IF(AND(E459=$F$2,E460=1),1,ROUNDDOWN(F459/$F$3,0)),F459))=0,1,IF(E460&gt;E459,ROUNDUP(F459*$F$3,0),IF(E460&lt;E459,IF(AND(E459=$F$2,E460=1),1,ROUNDDOWN(F459/$F$3,0)),F459))),
IF($D$3=$S$4,IF(C459&lt;0,IF(F459=$F$2,$H$3,F459+$F$3),IF(AND(C459&gt;0,F459&gt;1),F459-$F$3,F459)),
IF($D$3=$S$5,IF(C459&lt;0,F459+F458,IF(C459&gt;0,F459-F458,F459)),
F459)))</f>
        <v>-1.6464823882708941E+35</v>
      </c>
      <c r="G460" s="1">
        <f t="shared" ca="1" si="55"/>
        <v>-1.646482388270894E+37</v>
      </c>
      <c r="H460" s="1">
        <f t="shared" ca="1" si="56"/>
        <v>4.2505857469796468E+37</v>
      </c>
    </row>
    <row r="461" spans="1:8" x14ac:dyDescent="0.2">
      <c r="A461" s="1">
        <v>455</v>
      </c>
      <c r="B461" s="1">
        <f t="shared" ca="1" si="57"/>
        <v>0.42518402354802376</v>
      </c>
      <c r="C461" s="1">
        <f t="shared" ca="1" si="54"/>
        <v>-1</v>
      </c>
      <c r="D461" s="1">
        <f t="shared" ca="1" si="58"/>
        <v>2</v>
      </c>
      <c r="E461" s="1">
        <f t="shared" si="59"/>
        <v>0</v>
      </c>
      <c r="F461" s="1">
        <f t="shared" ca="1" si="60"/>
        <v>-2.9475118895924484E+35</v>
      </c>
      <c r="G461" s="1">
        <f t="shared" ca="1" si="55"/>
        <v>-2.9475118895924486E+37</v>
      </c>
      <c r="H461" s="1">
        <f t="shared" ca="1" si="56"/>
        <v>7.1980976365720949E+37</v>
      </c>
    </row>
    <row r="462" spans="1:8" x14ac:dyDescent="0.2">
      <c r="A462" s="1">
        <v>456</v>
      </c>
      <c r="B462" s="1">
        <f t="shared" ca="1" si="57"/>
        <v>0.18068553303436763</v>
      </c>
      <c r="C462" s="1">
        <f t="shared" ca="1" si="54"/>
        <v>-1</v>
      </c>
      <c r="D462" s="1">
        <f t="shared" ca="1" si="58"/>
        <v>3</v>
      </c>
      <c r="E462" s="1">
        <f t="shared" si="59"/>
        <v>0</v>
      </c>
      <c r="F462" s="1">
        <f t="shared" ca="1" si="60"/>
        <v>-4.5939942778633425E+35</v>
      </c>
      <c r="G462" s="1">
        <f t="shared" ca="1" si="55"/>
        <v>-4.5939942778633428E+37</v>
      </c>
      <c r="H462" s="1">
        <f t="shared" ca="1" si="56"/>
        <v>1.1792091914435437E+38</v>
      </c>
    </row>
    <row r="463" spans="1:8" x14ac:dyDescent="0.2">
      <c r="A463" s="1">
        <v>457</v>
      </c>
      <c r="B463" s="1">
        <f t="shared" ca="1" si="57"/>
        <v>0.73739870630030202</v>
      </c>
      <c r="C463" s="1">
        <f t="shared" ca="1" si="54"/>
        <v>1.5003715654173615</v>
      </c>
      <c r="D463" s="1">
        <f t="shared" ca="1" si="58"/>
        <v>2</v>
      </c>
      <c r="E463" s="1">
        <f t="shared" si="59"/>
        <v>0</v>
      </c>
      <c r="F463" s="1">
        <f t="shared" ca="1" si="60"/>
        <v>-7.5415061674557904E+35</v>
      </c>
      <c r="G463" s="1">
        <f t="shared" ca="1" si="55"/>
        <v>-7.5415061674557909E+37</v>
      </c>
      <c r="H463" s="1">
        <f t="shared" ca="1" si="56"/>
        <v>4.7703050036510632E+36</v>
      </c>
    </row>
    <row r="464" spans="1:8" x14ac:dyDescent="0.2">
      <c r="A464" s="1">
        <v>458</v>
      </c>
      <c r="B464" s="1">
        <f t="shared" ca="1" si="57"/>
        <v>0.32983947952811998</v>
      </c>
      <c r="C464" s="1">
        <f t="shared" ca="1" si="54"/>
        <v>-1</v>
      </c>
      <c r="D464" s="1">
        <f t="shared" ca="1" si="58"/>
        <v>3</v>
      </c>
      <c r="E464" s="1">
        <f t="shared" si="59"/>
        <v>0</v>
      </c>
      <c r="F464" s="1">
        <f t="shared" ca="1" si="60"/>
        <v>-2.947511889592448E+35</v>
      </c>
      <c r="G464" s="1">
        <f t="shared" ca="1" si="55"/>
        <v>-2.9475118895924481E+37</v>
      </c>
      <c r="H464" s="1">
        <f t="shared" ca="1" si="56"/>
        <v>3.4245423899575544E+37</v>
      </c>
    </row>
    <row r="465" spans="1:8" x14ac:dyDescent="0.2">
      <c r="A465" s="1">
        <v>459</v>
      </c>
      <c r="B465" s="1">
        <f t="shared" ca="1" si="57"/>
        <v>0.26911694617489768</v>
      </c>
      <c r="C465" s="1">
        <f t="shared" ca="1" si="54"/>
        <v>-1</v>
      </c>
      <c r="D465" s="1">
        <f t="shared" ca="1" si="58"/>
        <v>1</v>
      </c>
      <c r="E465" s="1">
        <f t="shared" si="59"/>
        <v>0</v>
      </c>
      <c r="F465" s="1">
        <f t="shared" ca="1" si="60"/>
        <v>-1.0489018057048239E+36</v>
      </c>
      <c r="G465" s="1">
        <f t="shared" ca="1" si="55"/>
        <v>-1.048901805704824E+38</v>
      </c>
      <c r="H465" s="1">
        <f t="shared" ca="1" si="56"/>
        <v>1.3913560447005795E+38</v>
      </c>
    </row>
    <row r="466" spans="1:8" x14ac:dyDescent="0.2">
      <c r="A466" s="1">
        <v>460</v>
      </c>
      <c r="B466" s="1">
        <f t="shared" ca="1" si="57"/>
        <v>0.87480334830293938</v>
      </c>
      <c r="C466" s="1">
        <f t="shared" ca="1" si="54"/>
        <v>1.5003715654173615</v>
      </c>
      <c r="D466" s="1">
        <f t="shared" ca="1" si="58"/>
        <v>0</v>
      </c>
      <c r="E466" s="1">
        <f t="shared" si="59"/>
        <v>0</v>
      </c>
      <c r="F466" s="1">
        <f t="shared" ca="1" si="60"/>
        <v>-1.3436529946640686E+36</v>
      </c>
      <c r="G466" s="1">
        <f t="shared" ca="1" si="55"/>
        <v>-1.3436529946640687E+38</v>
      </c>
      <c r="H466" s="1">
        <f t="shared" ca="1" si="56"/>
        <v>-6.2462270228127501E+37</v>
      </c>
    </row>
    <row r="467" spans="1:8" x14ac:dyDescent="0.2">
      <c r="A467" s="1">
        <v>461</v>
      </c>
      <c r="B467" s="1">
        <f t="shared" ca="1" si="57"/>
        <v>0.12170301177691767</v>
      </c>
      <c r="C467" s="1">
        <f t="shared" ca="1" si="54"/>
        <v>-1</v>
      </c>
      <c r="D467" s="1">
        <f t="shared" ca="1" si="58"/>
        <v>1</v>
      </c>
      <c r="E467" s="1">
        <f t="shared" si="59"/>
        <v>0</v>
      </c>
      <c r="F467" s="1">
        <f t="shared" ca="1" si="60"/>
        <v>-2.9475118895924473E+35</v>
      </c>
      <c r="G467" s="1">
        <f t="shared" ca="1" si="55"/>
        <v>-2.9475118895924471E+37</v>
      </c>
      <c r="H467" s="1">
        <f t="shared" ca="1" si="56"/>
        <v>-3.298715133220303E+37</v>
      </c>
    </row>
    <row r="468" spans="1:8" x14ac:dyDescent="0.2">
      <c r="A468" s="1">
        <v>462</v>
      </c>
      <c r="B468" s="1">
        <f t="shared" ca="1" si="57"/>
        <v>0.3630602053647074</v>
      </c>
      <c r="C468" s="1">
        <f t="shared" ca="1" si="54"/>
        <v>-1</v>
      </c>
      <c r="D468" s="1">
        <f t="shared" ca="1" si="58"/>
        <v>2</v>
      </c>
      <c r="E468" s="1">
        <f t="shared" si="59"/>
        <v>0</v>
      </c>
      <c r="F468" s="1">
        <f t="shared" ca="1" si="60"/>
        <v>-1.6384041836233134E+36</v>
      </c>
      <c r="G468" s="1">
        <f t="shared" ca="1" si="55"/>
        <v>-1.6384041836233134E+38</v>
      </c>
      <c r="H468" s="1">
        <f t="shared" ca="1" si="56"/>
        <v>1.3085326703012831E+38</v>
      </c>
    </row>
    <row r="469" spans="1:8" x14ac:dyDescent="0.2">
      <c r="A469" s="1">
        <v>463</v>
      </c>
      <c r="B469" s="1">
        <f t="shared" ca="1" si="57"/>
        <v>0.3788281033512485</v>
      </c>
      <c r="C469" s="1">
        <f t="shared" ca="1" si="54"/>
        <v>-1</v>
      </c>
      <c r="D469" s="1">
        <f t="shared" ca="1" si="58"/>
        <v>3</v>
      </c>
      <c r="E469" s="1">
        <f t="shared" si="59"/>
        <v>0</v>
      </c>
      <c r="F469" s="1">
        <f t="shared" ca="1" si="60"/>
        <v>-1.9331553725825581E+36</v>
      </c>
      <c r="G469" s="1">
        <f t="shared" ca="1" si="55"/>
        <v>-1.9331553725825581E+38</v>
      </c>
      <c r="H469" s="1">
        <f t="shared" ca="1" si="56"/>
        <v>3.2416880428838412E+38</v>
      </c>
    </row>
    <row r="470" spans="1:8" x14ac:dyDescent="0.2">
      <c r="A470" s="1">
        <v>464</v>
      </c>
      <c r="B470" s="1">
        <f t="shared" ca="1" si="57"/>
        <v>0.78784155248432108</v>
      </c>
      <c r="C470" s="1">
        <f t="shared" ca="1" si="54"/>
        <v>1.5003715654173615</v>
      </c>
      <c r="D470" s="1">
        <f t="shared" ca="1" si="58"/>
        <v>2</v>
      </c>
      <c r="E470" s="1">
        <f t="shared" si="59"/>
        <v>0</v>
      </c>
      <c r="F470" s="1">
        <f t="shared" ca="1" si="60"/>
        <v>-3.5715595562058712E+36</v>
      </c>
      <c r="G470" s="1">
        <f t="shared" ca="1" si="55"/>
        <v>-3.5715595562058715E+38</v>
      </c>
      <c r="H470" s="1">
        <f t="shared" ca="1" si="56"/>
        <v>-2.1169783594420994E+38</v>
      </c>
    </row>
    <row r="471" spans="1:8" x14ac:dyDescent="0.2">
      <c r="A471" s="1">
        <v>465</v>
      </c>
      <c r="B471" s="1">
        <f t="shared" ca="1" si="57"/>
        <v>0.30380568906415784</v>
      </c>
      <c r="C471" s="1">
        <f t="shared" ca="1" si="54"/>
        <v>-1</v>
      </c>
      <c r="D471" s="1">
        <f t="shared" ca="1" si="58"/>
        <v>3</v>
      </c>
      <c r="E471" s="1">
        <f t="shared" si="59"/>
        <v>0</v>
      </c>
      <c r="F471" s="1">
        <f t="shared" ca="1" si="60"/>
        <v>-1.6384041836233131E+36</v>
      </c>
      <c r="G471" s="1">
        <f t="shared" ca="1" si="55"/>
        <v>-1.638404183623313E+38</v>
      </c>
      <c r="H471" s="1">
        <f t="shared" ca="1" si="56"/>
        <v>-4.7857417581878636E+37</v>
      </c>
    </row>
    <row r="472" spans="1:8" x14ac:dyDescent="0.2">
      <c r="A472" s="1">
        <v>466</v>
      </c>
      <c r="B472" s="1">
        <f t="shared" ca="1" si="57"/>
        <v>0.69985160372470889</v>
      </c>
      <c r="C472" s="1">
        <f t="shared" ca="1" si="54"/>
        <v>1.5003715654173615</v>
      </c>
      <c r="D472" s="1">
        <f t="shared" ca="1" si="58"/>
        <v>2</v>
      </c>
      <c r="E472" s="1">
        <f t="shared" si="59"/>
        <v>0</v>
      </c>
      <c r="F472" s="1">
        <f t="shared" ca="1" si="60"/>
        <v>-5.2099637398291845E+36</v>
      </c>
      <c r="G472" s="1">
        <f t="shared" ca="1" si="55"/>
        <v>-5.2099637398291842E+38</v>
      </c>
      <c r="H472" s="1">
        <f t="shared" ca="1" si="56"/>
        <v>-8.2954556279139899E+38</v>
      </c>
    </row>
    <row r="473" spans="1:8" x14ac:dyDescent="0.2">
      <c r="A473" s="1">
        <v>467</v>
      </c>
      <c r="B473" s="1">
        <f t="shared" ca="1" si="57"/>
        <v>0.68106642723321187</v>
      </c>
      <c r="C473" s="1">
        <f t="shared" ca="1" si="54"/>
        <v>1.5003715654173615</v>
      </c>
      <c r="D473" s="1">
        <f t="shared" ca="1" si="58"/>
        <v>1</v>
      </c>
      <c r="E473" s="1">
        <f t="shared" si="59"/>
        <v>0</v>
      </c>
      <c r="F473" s="1">
        <f t="shared" ca="1" si="60"/>
        <v>-3.5715595562058712E+36</v>
      </c>
      <c r="G473" s="1">
        <f t="shared" ca="1" si="55"/>
        <v>-3.5715595562058715E+38</v>
      </c>
      <c r="H473" s="1">
        <f t="shared" ca="1" si="56"/>
        <v>-1.365412203023993E+39</v>
      </c>
    </row>
    <row r="474" spans="1:8" x14ac:dyDescent="0.2">
      <c r="A474" s="1">
        <v>468</v>
      </c>
      <c r="B474" s="1">
        <f t="shared" ca="1" si="57"/>
        <v>0.48945864342300827</v>
      </c>
      <c r="C474" s="1">
        <f t="shared" ca="1" si="54"/>
        <v>-1</v>
      </c>
      <c r="D474" s="1">
        <f t="shared" ca="1" si="58"/>
        <v>2</v>
      </c>
      <c r="E474" s="1">
        <f t="shared" si="59"/>
        <v>0</v>
      </c>
      <c r="F474" s="1">
        <f t="shared" ca="1" si="60"/>
        <v>1.6384041836233134E+36</v>
      </c>
      <c r="G474" s="1">
        <f t="shared" ca="1" si="55"/>
        <v>1.6384041836233134E+38</v>
      </c>
      <c r="H474" s="1">
        <f t="shared" ca="1" si="56"/>
        <v>-1.5292526213863242E+39</v>
      </c>
    </row>
    <row r="475" spans="1:8" x14ac:dyDescent="0.2">
      <c r="A475" s="1">
        <v>469</v>
      </c>
      <c r="B475" s="1">
        <f t="shared" ca="1" si="57"/>
        <v>6.1388403090670951E-2</v>
      </c>
      <c r="C475" s="1">
        <f t="shared" ca="1" si="54"/>
        <v>-1</v>
      </c>
      <c r="D475" s="1">
        <f t="shared" ca="1" si="58"/>
        <v>3</v>
      </c>
      <c r="E475" s="1">
        <f t="shared" si="59"/>
        <v>0</v>
      </c>
      <c r="F475" s="1">
        <f t="shared" ca="1" si="60"/>
        <v>-1.9331553725825578E+36</v>
      </c>
      <c r="G475" s="1">
        <f t="shared" ca="1" si="55"/>
        <v>-1.9331553725825578E+38</v>
      </c>
      <c r="H475" s="1">
        <f t="shared" ca="1" si="56"/>
        <v>-1.3359370841280685E+39</v>
      </c>
    </row>
    <row r="476" spans="1:8" x14ac:dyDescent="0.2">
      <c r="A476" s="1">
        <v>470</v>
      </c>
      <c r="B476" s="1">
        <f t="shared" ca="1" si="57"/>
        <v>8.414112703469967E-2</v>
      </c>
      <c r="C476" s="1">
        <f t="shared" ca="1" si="54"/>
        <v>-1</v>
      </c>
      <c r="D476" s="1">
        <f t="shared" ca="1" si="58"/>
        <v>1</v>
      </c>
      <c r="E476" s="1">
        <f t="shared" si="59"/>
        <v>0</v>
      </c>
      <c r="F476" s="1">
        <f t="shared" ca="1" si="60"/>
        <v>-2.9475118895924443E+35</v>
      </c>
      <c r="G476" s="1">
        <f t="shared" ca="1" si="55"/>
        <v>-2.9475118895924443E+37</v>
      </c>
      <c r="H476" s="1">
        <f t="shared" ca="1" si="56"/>
        <v>-1.306461965232144E+39</v>
      </c>
    </row>
    <row r="477" spans="1:8" x14ac:dyDescent="0.2">
      <c r="A477" s="1">
        <v>471</v>
      </c>
      <c r="B477" s="1">
        <f t="shared" ca="1" si="57"/>
        <v>0.98690561494465956</v>
      </c>
      <c r="C477" s="1">
        <f t="shared" ref="C477:C540" ca="1" si="61">IF(B477&lt;$D$1,$F$1,$H$1)</f>
        <v>1.5003715654173615</v>
      </c>
      <c r="D477" s="1">
        <f t="shared" ca="1" si="58"/>
        <v>0</v>
      </c>
      <c r="E477" s="1">
        <f t="shared" si="59"/>
        <v>0</v>
      </c>
      <c r="F477" s="1">
        <f t="shared" ca="1" si="60"/>
        <v>-2.2279065615418022E+36</v>
      </c>
      <c r="G477" s="1">
        <f t="shared" ref="G477:G540" ca="1" si="62">F477*$H$2</f>
        <v>-2.2279065615418021E+38</v>
      </c>
      <c r="H477" s="1">
        <f t="shared" ref="H477:H540" ca="1" si="63">H476+G477*C477</f>
        <v>-1.6407307307665526E+39</v>
      </c>
    </row>
    <row r="478" spans="1:8" x14ac:dyDescent="0.2">
      <c r="A478" s="1">
        <v>472</v>
      </c>
      <c r="B478" s="1">
        <f t="shared" ca="1" si="57"/>
        <v>0.80175576764403378</v>
      </c>
      <c r="C478" s="1">
        <f t="shared" ca="1" si="61"/>
        <v>1.5003715654173615</v>
      </c>
      <c r="D478" s="1">
        <f t="shared" ca="1" si="58"/>
        <v>-1</v>
      </c>
      <c r="E478" s="1">
        <f t="shared" si="59"/>
        <v>0</v>
      </c>
      <c r="F478" s="1">
        <f t="shared" ca="1" si="60"/>
        <v>-1.9331553725825578E+36</v>
      </c>
      <c r="G478" s="1">
        <f t="shared" ca="1" si="62"/>
        <v>-1.9331553725825578E+38</v>
      </c>
      <c r="H478" s="1">
        <f t="shared" ca="1" si="63"/>
        <v>-1.9307758660222201E+39</v>
      </c>
    </row>
    <row r="479" spans="1:8" x14ac:dyDescent="0.2">
      <c r="A479" s="1">
        <v>473</v>
      </c>
      <c r="B479" s="1">
        <f t="shared" ca="1" si="57"/>
        <v>0.79511720369727645</v>
      </c>
      <c r="C479" s="1">
        <f t="shared" ca="1" si="61"/>
        <v>1.5003715654173615</v>
      </c>
      <c r="D479" s="1">
        <f t="shared" ca="1" si="58"/>
        <v>-2</v>
      </c>
      <c r="E479" s="1">
        <f t="shared" si="59"/>
        <v>0</v>
      </c>
      <c r="F479" s="1">
        <f t="shared" ca="1" si="60"/>
        <v>2.9475118895924443E+35</v>
      </c>
      <c r="G479" s="1">
        <f t="shared" ca="1" si="62"/>
        <v>2.9475118895924443E+37</v>
      </c>
      <c r="H479" s="1">
        <f t="shared" ca="1" si="63"/>
        <v>-1.8865522357434792E+39</v>
      </c>
    </row>
    <row r="480" spans="1:8" x14ac:dyDescent="0.2">
      <c r="A480" s="1">
        <v>474</v>
      </c>
      <c r="B480" s="1">
        <f t="shared" ca="1" si="57"/>
        <v>0.47039962377344702</v>
      </c>
      <c r="C480" s="1">
        <f t="shared" ca="1" si="61"/>
        <v>-1</v>
      </c>
      <c r="D480" s="1">
        <f t="shared" ca="1" si="58"/>
        <v>-1</v>
      </c>
      <c r="E480" s="1">
        <f t="shared" si="59"/>
        <v>0</v>
      </c>
      <c r="F480" s="1">
        <f t="shared" ca="1" si="60"/>
        <v>2.2279065615418022E+36</v>
      </c>
      <c r="G480" s="1">
        <f t="shared" ca="1" si="62"/>
        <v>2.2279065615418021E+38</v>
      </c>
      <c r="H480" s="1">
        <f t="shared" ca="1" si="63"/>
        <v>-2.1093428918976594E+39</v>
      </c>
    </row>
    <row r="481" spans="1:8" x14ac:dyDescent="0.2">
      <c r="A481" s="1">
        <v>475</v>
      </c>
      <c r="B481" s="1">
        <f t="shared" ca="1" si="57"/>
        <v>0.74328309612101084</v>
      </c>
      <c r="C481" s="1">
        <f t="shared" ca="1" si="61"/>
        <v>1.5003715654173615</v>
      </c>
      <c r="D481" s="1">
        <f t="shared" ca="1" si="58"/>
        <v>-2</v>
      </c>
      <c r="E481" s="1">
        <f t="shared" si="59"/>
        <v>0</v>
      </c>
      <c r="F481" s="1">
        <f t="shared" ca="1" si="60"/>
        <v>2.5226577505010467E+36</v>
      </c>
      <c r="G481" s="1">
        <f t="shared" ca="1" si="62"/>
        <v>2.5226577505010468E+38</v>
      </c>
      <c r="H481" s="1">
        <f t="shared" ca="1" si="63"/>
        <v>-1.7308504960845099E+39</v>
      </c>
    </row>
    <row r="482" spans="1:8" x14ac:dyDescent="0.2">
      <c r="A482" s="1">
        <v>476</v>
      </c>
      <c r="B482" s="1">
        <f t="shared" ca="1" si="57"/>
        <v>0.74955537983539466</v>
      </c>
      <c r="C482" s="1">
        <f t="shared" ca="1" si="61"/>
        <v>1.5003715654173615</v>
      </c>
      <c r="D482" s="1">
        <f t="shared" ca="1" si="58"/>
        <v>-3</v>
      </c>
      <c r="E482" s="1">
        <f t="shared" si="59"/>
        <v>0</v>
      </c>
      <c r="F482" s="1">
        <f t="shared" ca="1" si="60"/>
        <v>2.9475118895924443E+35</v>
      </c>
      <c r="G482" s="1">
        <f t="shared" ca="1" si="62"/>
        <v>2.9475118895924443E+37</v>
      </c>
      <c r="H482" s="1">
        <f t="shared" ca="1" si="63"/>
        <v>-1.6866268658057691E+39</v>
      </c>
    </row>
    <row r="483" spans="1:8" x14ac:dyDescent="0.2">
      <c r="A483" s="1">
        <v>477</v>
      </c>
      <c r="B483" s="1">
        <f t="shared" ca="1" si="57"/>
        <v>0.92926842983473568</v>
      </c>
      <c r="C483" s="1">
        <f t="shared" ca="1" si="61"/>
        <v>1.5003715654173615</v>
      </c>
      <c r="D483" s="1">
        <f t="shared" ca="1" si="58"/>
        <v>-4</v>
      </c>
      <c r="E483" s="1">
        <f t="shared" si="59"/>
        <v>0</v>
      </c>
      <c r="F483" s="1">
        <f t="shared" ca="1" si="60"/>
        <v>-2.2279065615418022E+36</v>
      </c>
      <c r="G483" s="1">
        <f t="shared" ca="1" si="62"/>
        <v>-2.2279065615418021E+38</v>
      </c>
      <c r="H483" s="1">
        <f t="shared" ca="1" si="63"/>
        <v>-2.0208956313401777E+39</v>
      </c>
    </row>
    <row r="484" spans="1:8" x14ac:dyDescent="0.2">
      <c r="A484" s="1">
        <v>478</v>
      </c>
      <c r="B484" s="1">
        <f t="shared" ca="1" si="57"/>
        <v>9.2147731615748407E-2</v>
      </c>
      <c r="C484" s="1">
        <f t="shared" ca="1" si="61"/>
        <v>-1</v>
      </c>
      <c r="D484" s="1">
        <f t="shared" ca="1" si="58"/>
        <v>-3</v>
      </c>
      <c r="E484" s="1">
        <f t="shared" si="59"/>
        <v>0</v>
      </c>
      <c r="F484" s="1">
        <f t="shared" ca="1" si="60"/>
        <v>-2.5226577505010467E+36</v>
      </c>
      <c r="G484" s="1">
        <f t="shared" ca="1" si="62"/>
        <v>-2.5226577505010468E+38</v>
      </c>
      <c r="H484" s="1">
        <f t="shared" ca="1" si="63"/>
        <v>-1.7686298562900731E+39</v>
      </c>
    </row>
    <row r="485" spans="1:8" x14ac:dyDescent="0.2">
      <c r="A485" s="1">
        <v>479</v>
      </c>
      <c r="B485" s="1">
        <f t="shared" ca="1" si="57"/>
        <v>0.19780965857770294</v>
      </c>
      <c r="C485" s="1">
        <f t="shared" ca="1" si="61"/>
        <v>-1</v>
      </c>
      <c r="D485" s="1">
        <f t="shared" ca="1" si="58"/>
        <v>-2</v>
      </c>
      <c r="E485" s="1">
        <f t="shared" si="59"/>
        <v>0</v>
      </c>
      <c r="F485" s="1">
        <f t="shared" ca="1" si="60"/>
        <v>-4.7505643120428489E+36</v>
      </c>
      <c r="G485" s="1">
        <f t="shared" ca="1" si="62"/>
        <v>-4.7505643120428489E+38</v>
      </c>
      <c r="H485" s="1">
        <f t="shared" ca="1" si="63"/>
        <v>-1.2935734250857882E+39</v>
      </c>
    </row>
    <row r="486" spans="1:8" x14ac:dyDescent="0.2">
      <c r="A486" s="1">
        <v>480</v>
      </c>
      <c r="B486" s="1">
        <f t="shared" ca="1" si="57"/>
        <v>0.73215683089236461</v>
      </c>
      <c r="C486" s="1">
        <f t="shared" ca="1" si="61"/>
        <v>1.5003715654173615</v>
      </c>
      <c r="D486" s="1">
        <f t="shared" ca="1" si="58"/>
        <v>-3</v>
      </c>
      <c r="E486" s="1">
        <f t="shared" si="59"/>
        <v>0</v>
      </c>
      <c r="F486" s="1">
        <f t="shared" ca="1" si="60"/>
        <v>-7.2732220625438955E+36</v>
      </c>
      <c r="G486" s="1">
        <f t="shared" ca="1" si="62"/>
        <v>-7.2732220625438957E+38</v>
      </c>
      <c r="H486" s="1">
        <f t="shared" ca="1" si="63"/>
        <v>-2.384826982246496E+39</v>
      </c>
    </row>
    <row r="487" spans="1:8" x14ac:dyDescent="0.2">
      <c r="A487" s="1">
        <v>481</v>
      </c>
      <c r="B487" s="1">
        <f t="shared" ca="1" si="57"/>
        <v>0.75389575129327002</v>
      </c>
      <c r="C487" s="1">
        <f t="shared" ca="1" si="61"/>
        <v>1.5003715654173615</v>
      </c>
      <c r="D487" s="1">
        <f t="shared" ca="1" si="58"/>
        <v>-4</v>
      </c>
      <c r="E487" s="1">
        <f t="shared" si="59"/>
        <v>0</v>
      </c>
      <c r="F487" s="1">
        <f t="shared" ca="1" si="60"/>
        <v>-2.5226577505010467E+36</v>
      </c>
      <c r="G487" s="1">
        <f t="shared" ca="1" si="62"/>
        <v>-2.5226577505010468E+38</v>
      </c>
      <c r="H487" s="1">
        <f t="shared" ca="1" si="63"/>
        <v>-2.7633193780596455E+39</v>
      </c>
    </row>
    <row r="488" spans="1:8" x14ac:dyDescent="0.2">
      <c r="A488" s="1">
        <v>482</v>
      </c>
      <c r="B488" s="1">
        <f t="shared" ca="1" si="57"/>
        <v>0.55742232163950822</v>
      </c>
      <c r="C488" s="1">
        <f t="shared" ca="1" si="61"/>
        <v>-1</v>
      </c>
      <c r="D488" s="1">
        <f t="shared" ca="1" si="58"/>
        <v>-3</v>
      </c>
      <c r="E488" s="1">
        <f t="shared" si="59"/>
        <v>0</v>
      </c>
      <c r="F488" s="1">
        <f t="shared" ca="1" si="60"/>
        <v>4.7505643120428489E+36</v>
      </c>
      <c r="G488" s="1">
        <f t="shared" ca="1" si="62"/>
        <v>4.7505643120428489E+38</v>
      </c>
      <c r="H488" s="1">
        <f t="shared" ca="1" si="63"/>
        <v>-3.2383758092639302E+39</v>
      </c>
    </row>
    <row r="489" spans="1:8" x14ac:dyDescent="0.2">
      <c r="A489" s="1">
        <v>483</v>
      </c>
      <c r="B489" s="1">
        <f t="shared" ca="1" si="57"/>
        <v>0.52225472727893041</v>
      </c>
      <c r="C489" s="1">
        <f t="shared" ca="1" si="61"/>
        <v>-1</v>
      </c>
      <c r="D489" s="1">
        <f t="shared" ca="1" si="58"/>
        <v>-2</v>
      </c>
      <c r="E489" s="1">
        <f t="shared" si="59"/>
        <v>0</v>
      </c>
      <c r="F489" s="1">
        <f t="shared" ca="1" si="60"/>
        <v>2.2279065615418022E+36</v>
      </c>
      <c r="G489" s="1">
        <f t="shared" ca="1" si="62"/>
        <v>2.2279065615418021E+38</v>
      </c>
      <c r="H489" s="1">
        <f t="shared" ca="1" si="63"/>
        <v>-3.4611664654181101E+39</v>
      </c>
    </row>
    <row r="490" spans="1:8" x14ac:dyDescent="0.2">
      <c r="A490" s="1">
        <v>484</v>
      </c>
      <c r="B490" s="1">
        <f t="shared" ca="1" si="57"/>
        <v>9.6712641759704399E-2</v>
      </c>
      <c r="C490" s="1">
        <f t="shared" ca="1" si="61"/>
        <v>-1</v>
      </c>
      <c r="D490" s="1">
        <f t="shared" ca="1" si="58"/>
        <v>-1</v>
      </c>
      <c r="E490" s="1">
        <f t="shared" si="59"/>
        <v>0</v>
      </c>
      <c r="F490" s="1">
        <f t="shared" ca="1" si="60"/>
        <v>6.9784708735846511E+36</v>
      </c>
      <c r="G490" s="1">
        <f t="shared" ca="1" si="62"/>
        <v>6.978470873584651E+38</v>
      </c>
      <c r="H490" s="1">
        <f t="shared" ca="1" si="63"/>
        <v>-4.1590135527765754E+39</v>
      </c>
    </row>
    <row r="491" spans="1:8" x14ac:dyDescent="0.2">
      <c r="A491" s="1">
        <v>485</v>
      </c>
      <c r="B491" s="1">
        <f t="shared" ca="1" si="57"/>
        <v>0.95492716764378316</v>
      </c>
      <c r="C491" s="1">
        <f t="shared" ca="1" si="61"/>
        <v>1.5003715654173615</v>
      </c>
      <c r="D491" s="1">
        <f t="shared" ca="1" si="58"/>
        <v>-2</v>
      </c>
      <c r="E491" s="1">
        <f t="shared" si="59"/>
        <v>0</v>
      </c>
      <c r="F491" s="1">
        <f t="shared" ca="1" si="60"/>
        <v>9.2063774351264533E+36</v>
      </c>
      <c r="G491" s="1">
        <f t="shared" ca="1" si="62"/>
        <v>9.2063774351264531E+38</v>
      </c>
      <c r="H491" s="1">
        <f t="shared" ca="1" si="63"/>
        <v>-2.7777148603602E+39</v>
      </c>
    </row>
    <row r="492" spans="1:8" x14ac:dyDescent="0.2">
      <c r="A492" s="1">
        <v>486</v>
      </c>
      <c r="B492" s="1">
        <f t="shared" ca="1" si="57"/>
        <v>0.16921530811709151</v>
      </c>
      <c r="C492" s="1">
        <f t="shared" ca="1" si="61"/>
        <v>-1</v>
      </c>
      <c r="D492" s="1">
        <f t="shared" ca="1" si="58"/>
        <v>-1</v>
      </c>
      <c r="E492" s="1">
        <f t="shared" si="59"/>
        <v>0</v>
      </c>
      <c r="F492" s="1">
        <f t="shared" ca="1" si="60"/>
        <v>2.2279065615418022E+36</v>
      </c>
      <c r="G492" s="1">
        <f t="shared" ca="1" si="62"/>
        <v>2.2279065615418021E+38</v>
      </c>
      <c r="H492" s="1">
        <f t="shared" ca="1" si="63"/>
        <v>-3.0005055165143806E+39</v>
      </c>
    </row>
    <row r="493" spans="1:8" x14ac:dyDescent="0.2">
      <c r="A493" s="1">
        <v>487</v>
      </c>
      <c r="B493" s="1">
        <f t="shared" ca="1" si="57"/>
        <v>0.25424013897829112</v>
      </c>
      <c r="C493" s="1">
        <f t="shared" ca="1" si="61"/>
        <v>-1</v>
      </c>
      <c r="D493" s="1">
        <f t="shared" ca="1" si="58"/>
        <v>0</v>
      </c>
      <c r="E493" s="1">
        <f t="shared" si="59"/>
        <v>0</v>
      </c>
      <c r="F493" s="1">
        <f t="shared" ca="1" si="60"/>
        <v>1.1434283996668254E+37</v>
      </c>
      <c r="G493" s="1">
        <f t="shared" ca="1" si="62"/>
        <v>1.1434283996668254E+39</v>
      </c>
      <c r="H493" s="1">
        <f t="shared" ca="1" si="63"/>
        <v>-4.1439339161812062E+39</v>
      </c>
    </row>
    <row r="494" spans="1:8" x14ac:dyDescent="0.2">
      <c r="A494" s="1">
        <v>488</v>
      </c>
      <c r="B494" s="1">
        <f t="shared" ca="1" si="57"/>
        <v>0.10194394311694921</v>
      </c>
      <c r="C494" s="1">
        <f t="shared" ca="1" si="61"/>
        <v>-1</v>
      </c>
      <c r="D494" s="1">
        <f t="shared" ca="1" si="58"/>
        <v>1</v>
      </c>
      <c r="E494" s="1">
        <f t="shared" si="59"/>
        <v>0</v>
      </c>
      <c r="F494" s="1">
        <f t="shared" ca="1" si="60"/>
        <v>1.3662190558210058E+37</v>
      </c>
      <c r="G494" s="1">
        <f t="shared" ca="1" si="62"/>
        <v>1.3662190558210059E+39</v>
      </c>
      <c r="H494" s="1">
        <f t="shared" ca="1" si="63"/>
        <v>-5.5101529720022124E+39</v>
      </c>
    </row>
    <row r="495" spans="1:8" x14ac:dyDescent="0.2">
      <c r="A495" s="1">
        <v>489</v>
      </c>
      <c r="B495" s="1">
        <f t="shared" ca="1" si="57"/>
        <v>0.68368206629788686</v>
      </c>
      <c r="C495" s="1">
        <f t="shared" ca="1" si="61"/>
        <v>1.5003715654173615</v>
      </c>
      <c r="D495" s="1">
        <f t="shared" ca="1" si="58"/>
        <v>0</v>
      </c>
      <c r="E495" s="1">
        <f t="shared" si="59"/>
        <v>0</v>
      </c>
      <c r="F495" s="1">
        <f t="shared" ca="1" si="60"/>
        <v>2.5096474554878312E+37</v>
      </c>
      <c r="G495" s="1">
        <f t="shared" ca="1" si="62"/>
        <v>2.5096474554878312E+39</v>
      </c>
      <c r="H495" s="1">
        <f t="shared" ca="1" si="63"/>
        <v>-1.7447492905662371E+39</v>
      </c>
    </row>
    <row r="496" spans="1:8" x14ac:dyDescent="0.2">
      <c r="A496" s="1">
        <v>490</v>
      </c>
      <c r="B496" s="1">
        <f t="shared" ca="1" si="57"/>
        <v>4.3527608786356753E-3</v>
      </c>
      <c r="C496" s="1">
        <f t="shared" ca="1" si="61"/>
        <v>-1</v>
      </c>
      <c r="D496" s="1">
        <f t="shared" ca="1" si="58"/>
        <v>1</v>
      </c>
      <c r="E496" s="1">
        <f t="shared" si="59"/>
        <v>0</v>
      </c>
      <c r="F496" s="1">
        <f t="shared" ca="1" si="60"/>
        <v>1.1434283996668254E+37</v>
      </c>
      <c r="G496" s="1">
        <f t="shared" ca="1" si="62"/>
        <v>1.1434283996668254E+39</v>
      </c>
      <c r="H496" s="1">
        <f t="shared" ca="1" si="63"/>
        <v>-2.8881776902330622E+39</v>
      </c>
    </row>
    <row r="497" spans="1:8" x14ac:dyDescent="0.2">
      <c r="A497" s="1">
        <v>491</v>
      </c>
      <c r="B497" s="1">
        <f t="shared" ca="1" si="57"/>
        <v>0.72521573391685568</v>
      </c>
      <c r="C497" s="1">
        <f t="shared" ca="1" si="61"/>
        <v>1.5003715654173615</v>
      </c>
      <c r="D497" s="1">
        <f t="shared" ca="1" si="58"/>
        <v>0</v>
      </c>
      <c r="E497" s="1">
        <f t="shared" si="59"/>
        <v>0</v>
      </c>
      <c r="F497" s="1">
        <f t="shared" ca="1" si="60"/>
        <v>3.6530758551546567E+37</v>
      </c>
      <c r="G497" s="1">
        <f t="shared" ca="1" si="62"/>
        <v>3.6530758551546569E+39</v>
      </c>
      <c r="H497" s="1">
        <f t="shared" ca="1" si="63"/>
        <v>2.5927934491536964E+39</v>
      </c>
    </row>
    <row r="498" spans="1:8" x14ac:dyDescent="0.2">
      <c r="A498" s="1">
        <v>492</v>
      </c>
      <c r="B498" s="1">
        <f t="shared" ca="1" si="57"/>
        <v>0.94512755322524677</v>
      </c>
      <c r="C498" s="1">
        <f t="shared" ca="1" si="61"/>
        <v>1.5003715654173615</v>
      </c>
      <c r="D498" s="1">
        <f t="shared" ca="1" si="58"/>
        <v>-1</v>
      </c>
      <c r="E498" s="1">
        <f t="shared" si="59"/>
        <v>0</v>
      </c>
      <c r="F498" s="1">
        <f t="shared" ca="1" si="60"/>
        <v>2.5096474554878312E+37</v>
      </c>
      <c r="G498" s="1">
        <f t="shared" ca="1" si="62"/>
        <v>2.5096474554878312E+39</v>
      </c>
      <c r="H498" s="1">
        <f t="shared" ca="1" si="63"/>
        <v>6.3581971305896723E+39</v>
      </c>
    </row>
    <row r="499" spans="1:8" x14ac:dyDescent="0.2">
      <c r="A499" s="1">
        <v>493</v>
      </c>
      <c r="B499" s="1">
        <f t="shared" ca="1" si="57"/>
        <v>0.97664082899457927</v>
      </c>
      <c r="C499" s="1">
        <f t="shared" ca="1" si="61"/>
        <v>1.5003715654173615</v>
      </c>
      <c r="D499" s="1">
        <f t="shared" ca="1" si="58"/>
        <v>-2</v>
      </c>
      <c r="E499" s="1">
        <f t="shared" si="59"/>
        <v>0</v>
      </c>
      <c r="F499" s="1">
        <f t="shared" ca="1" si="60"/>
        <v>-1.1434283996668254E+37</v>
      </c>
      <c r="G499" s="1">
        <f t="shared" ca="1" si="62"/>
        <v>-1.1434283996668254E+39</v>
      </c>
      <c r="H499" s="1">
        <f t="shared" ca="1" si="63"/>
        <v>4.6426296726388889E+39</v>
      </c>
    </row>
    <row r="500" spans="1:8" x14ac:dyDescent="0.2">
      <c r="A500" s="1">
        <v>494</v>
      </c>
      <c r="B500" s="1">
        <f t="shared" ca="1" si="57"/>
        <v>0.76993100242257073</v>
      </c>
      <c r="C500" s="1">
        <f t="shared" ca="1" si="61"/>
        <v>1.5003715654173615</v>
      </c>
      <c r="D500" s="1">
        <f t="shared" ca="1" si="58"/>
        <v>-3</v>
      </c>
      <c r="E500" s="1">
        <f t="shared" si="59"/>
        <v>0</v>
      </c>
      <c r="F500" s="1">
        <f t="shared" ca="1" si="60"/>
        <v>-3.6530758551546567E+37</v>
      </c>
      <c r="G500" s="1">
        <f t="shared" ca="1" si="62"/>
        <v>-3.6530758551546569E+39</v>
      </c>
      <c r="H500" s="1">
        <f t="shared" ca="1" si="63"/>
        <v>-8.3834146674786965E+38</v>
      </c>
    </row>
    <row r="501" spans="1:8" x14ac:dyDescent="0.2">
      <c r="A501" s="1">
        <v>495</v>
      </c>
      <c r="B501" s="1">
        <f t="shared" ca="1" si="57"/>
        <v>0.89516754151281508</v>
      </c>
      <c r="C501" s="1">
        <f t="shared" ca="1" si="61"/>
        <v>1.5003715654173615</v>
      </c>
      <c r="D501" s="1">
        <f t="shared" ca="1" si="58"/>
        <v>-4</v>
      </c>
      <c r="E501" s="1">
        <f t="shared" si="59"/>
        <v>0</v>
      </c>
      <c r="F501" s="1">
        <f t="shared" ca="1" si="60"/>
        <v>-2.5096474554878312E+37</v>
      </c>
      <c r="G501" s="1">
        <f t="shared" ca="1" si="62"/>
        <v>-2.5096474554878312E+39</v>
      </c>
      <c r="H501" s="1">
        <f t="shared" ca="1" si="63"/>
        <v>-4.6037451481838449E+39</v>
      </c>
    </row>
    <row r="502" spans="1:8" x14ac:dyDescent="0.2">
      <c r="A502" s="1">
        <v>496</v>
      </c>
      <c r="B502" s="1">
        <f t="shared" ca="1" si="57"/>
        <v>0.38129462221489629</v>
      </c>
      <c r="C502" s="1">
        <f t="shared" ca="1" si="61"/>
        <v>-1</v>
      </c>
      <c r="D502" s="1">
        <f t="shared" ca="1" si="58"/>
        <v>-3</v>
      </c>
      <c r="E502" s="1">
        <f t="shared" si="59"/>
        <v>0</v>
      </c>
      <c r="F502" s="1">
        <f t="shared" ca="1" si="60"/>
        <v>1.1434283996668254E+37</v>
      </c>
      <c r="G502" s="1">
        <f t="shared" ca="1" si="62"/>
        <v>1.1434283996668254E+39</v>
      </c>
      <c r="H502" s="1">
        <f t="shared" ca="1" si="63"/>
        <v>-5.7471735478506706E+39</v>
      </c>
    </row>
    <row r="503" spans="1:8" x14ac:dyDescent="0.2">
      <c r="A503" s="1">
        <v>497</v>
      </c>
      <c r="B503" s="1">
        <f t="shared" ca="1" si="57"/>
        <v>0.7184297545159184</v>
      </c>
      <c r="C503" s="1">
        <f t="shared" ca="1" si="61"/>
        <v>1.5003715654173615</v>
      </c>
      <c r="D503" s="1">
        <f t="shared" ca="1" si="58"/>
        <v>-4</v>
      </c>
      <c r="E503" s="1">
        <f t="shared" si="59"/>
        <v>0</v>
      </c>
      <c r="F503" s="1">
        <f t="shared" ca="1" si="60"/>
        <v>-1.3662190558210058E+37</v>
      </c>
      <c r="G503" s="1">
        <f t="shared" ca="1" si="62"/>
        <v>-1.3662190558210059E+39</v>
      </c>
      <c r="H503" s="1">
        <f t="shared" ca="1" si="63"/>
        <v>-7.7970097713358625E+39</v>
      </c>
    </row>
    <row r="504" spans="1:8" x14ac:dyDescent="0.2">
      <c r="A504" s="1">
        <v>498</v>
      </c>
      <c r="B504" s="1">
        <f t="shared" ca="1" si="57"/>
        <v>0.48179744708675631</v>
      </c>
      <c r="C504" s="1">
        <f t="shared" ca="1" si="61"/>
        <v>-1</v>
      </c>
      <c r="D504" s="1">
        <f t="shared" ca="1" si="58"/>
        <v>-3</v>
      </c>
      <c r="E504" s="1">
        <f t="shared" si="59"/>
        <v>0</v>
      </c>
      <c r="F504" s="1">
        <f t="shared" ca="1" si="60"/>
        <v>-2.5096474554878312E+37</v>
      </c>
      <c r="G504" s="1">
        <f t="shared" ca="1" si="62"/>
        <v>-2.5096474554878312E+39</v>
      </c>
      <c r="H504" s="1">
        <f t="shared" ca="1" si="63"/>
        <v>-5.2873623158480313E+39</v>
      </c>
    </row>
    <row r="505" spans="1:8" x14ac:dyDescent="0.2">
      <c r="A505" s="1">
        <v>499</v>
      </c>
      <c r="B505" s="1">
        <f t="shared" ca="1" si="57"/>
        <v>0.24441341339334777</v>
      </c>
      <c r="C505" s="1">
        <f t="shared" ca="1" si="61"/>
        <v>-1</v>
      </c>
      <c r="D505" s="1">
        <f t="shared" ca="1" si="58"/>
        <v>-2</v>
      </c>
      <c r="E505" s="1">
        <f t="shared" si="59"/>
        <v>0</v>
      </c>
      <c r="F505" s="1">
        <f t="shared" ca="1" si="60"/>
        <v>-3.875866511308837E+37</v>
      </c>
      <c r="G505" s="1">
        <f t="shared" ca="1" si="62"/>
        <v>-3.8758665113088368E+39</v>
      </c>
      <c r="H505" s="1">
        <f t="shared" ca="1" si="63"/>
        <v>-1.4114958045391945E+39</v>
      </c>
    </row>
    <row r="506" spans="1:8" x14ac:dyDescent="0.2">
      <c r="A506" s="1">
        <v>500</v>
      </c>
      <c r="B506" s="1">
        <f t="shared" ca="1" si="57"/>
        <v>0.1727663877106157</v>
      </c>
      <c r="C506" s="1">
        <f t="shared" ca="1" si="61"/>
        <v>-1</v>
      </c>
      <c r="D506" s="1">
        <f t="shared" ca="1" si="58"/>
        <v>-1</v>
      </c>
      <c r="E506" s="1">
        <f t="shared" si="59"/>
        <v>0</v>
      </c>
      <c r="F506" s="1">
        <f t="shared" ca="1" si="60"/>
        <v>-6.3855139667966677E+37</v>
      </c>
      <c r="G506" s="1">
        <f t="shared" ca="1" si="62"/>
        <v>-6.3855139667966674E+39</v>
      </c>
      <c r="H506" s="1">
        <f t="shared" ca="1" si="63"/>
        <v>4.974018162257473E+39</v>
      </c>
    </row>
    <row r="507" spans="1:8" x14ac:dyDescent="0.2">
      <c r="A507" s="1">
        <v>501</v>
      </c>
      <c r="B507" s="1">
        <f t="shared" ca="1" si="57"/>
        <v>0.38329739966456056</v>
      </c>
      <c r="C507" s="1">
        <f t="shared" ca="1" si="61"/>
        <v>-1</v>
      </c>
      <c r="D507" s="1">
        <f t="shared" ca="1" si="58"/>
        <v>0</v>
      </c>
      <c r="E507" s="1">
        <f t="shared" si="59"/>
        <v>0</v>
      </c>
      <c r="F507" s="1">
        <f t="shared" ca="1" si="60"/>
        <v>-1.0261380478105504E+38</v>
      </c>
      <c r="G507" s="1">
        <f t="shared" ca="1" si="62"/>
        <v>-1.0261380478105504E+40</v>
      </c>
      <c r="H507" s="1">
        <f t="shared" ca="1" si="63"/>
        <v>1.5235398640362977E+40</v>
      </c>
    </row>
    <row r="508" spans="1:8" x14ac:dyDescent="0.2">
      <c r="A508" s="1">
        <v>502</v>
      </c>
      <c r="B508" s="1">
        <f t="shared" ca="1" si="57"/>
        <v>0.89168425093888004</v>
      </c>
      <c r="C508" s="1">
        <f t="shared" ca="1" si="61"/>
        <v>1.5003715654173615</v>
      </c>
      <c r="D508" s="1">
        <f t="shared" ca="1" si="58"/>
        <v>-1</v>
      </c>
      <c r="E508" s="1">
        <f t="shared" si="59"/>
        <v>0</v>
      </c>
      <c r="F508" s="1">
        <f t="shared" ca="1" si="60"/>
        <v>-1.6646894444902172E+38</v>
      </c>
      <c r="G508" s="1">
        <f t="shared" ca="1" si="62"/>
        <v>-1.6646894444902172E+40</v>
      </c>
      <c r="H508" s="1">
        <f t="shared" ca="1" si="63"/>
        <v>-9.7411284372724761E+39</v>
      </c>
    </row>
    <row r="509" spans="1:8" x14ac:dyDescent="0.2">
      <c r="A509" s="1">
        <v>503</v>
      </c>
      <c r="B509" s="1">
        <f t="shared" ca="1" si="57"/>
        <v>0.29934247365026645</v>
      </c>
      <c r="C509" s="1">
        <f t="shared" ca="1" si="61"/>
        <v>-1</v>
      </c>
      <c r="D509" s="1">
        <f t="shared" ca="1" si="58"/>
        <v>0</v>
      </c>
      <c r="E509" s="1">
        <f t="shared" si="59"/>
        <v>0</v>
      </c>
      <c r="F509" s="1">
        <f t="shared" ca="1" si="60"/>
        <v>-6.3855139667966677E+37</v>
      </c>
      <c r="G509" s="1">
        <f t="shared" ca="1" si="62"/>
        <v>-6.3855139667966674E+39</v>
      </c>
      <c r="H509" s="1">
        <f t="shared" ca="1" si="63"/>
        <v>-3.3556144704758087E+39</v>
      </c>
    </row>
    <row r="510" spans="1:8" x14ac:dyDescent="0.2">
      <c r="A510" s="1">
        <v>504</v>
      </c>
      <c r="B510" s="1">
        <f t="shared" ca="1" si="57"/>
        <v>0.24947565782298464</v>
      </c>
      <c r="C510" s="1">
        <f t="shared" ca="1" si="61"/>
        <v>-1</v>
      </c>
      <c r="D510" s="1">
        <f t="shared" ca="1" si="58"/>
        <v>1</v>
      </c>
      <c r="E510" s="1">
        <f t="shared" si="59"/>
        <v>0</v>
      </c>
      <c r="F510" s="1">
        <f t="shared" ca="1" si="60"/>
        <v>-2.3032408411698839E+38</v>
      </c>
      <c r="G510" s="1">
        <f t="shared" ca="1" si="62"/>
        <v>-2.3032408411698838E+40</v>
      </c>
      <c r="H510" s="1">
        <f t="shared" ca="1" si="63"/>
        <v>1.9676793941223028E+40</v>
      </c>
    </row>
    <row r="511" spans="1:8" x14ac:dyDescent="0.2">
      <c r="A511" s="1">
        <v>505</v>
      </c>
      <c r="B511" s="1">
        <f t="shared" ca="1" si="57"/>
        <v>0.85723694737780531</v>
      </c>
      <c r="C511" s="1">
        <f t="shared" ca="1" si="61"/>
        <v>1.5003715654173615</v>
      </c>
      <c r="D511" s="1">
        <f t="shared" ca="1" si="58"/>
        <v>0</v>
      </c>
      <c r="E511" s="1">
        <f t="shared" si="59"/>
        <v>0</v>
      </c>
      <c r="F511" s="1">
        <f t="shared" ca="1" si="60"/>
        <v>-2.9417922378495507E+38</v>
      </c>
      <c r="G511" s="1">
        <f t="shared" ca="1" si="62"/>
        <v>-2.9417922378495509E+40</v>
      </c>
      <c r="H511" s="1">
        <f t="shared" ca="1" si="63"/>
        <v>-2.4461020309126707E+40</v>
      </c>
    </row>
    <row r="512" spans="1:8" x14ac:dyDescent="0.2">
      <c r="A512" s="1">
        <v>506</v>
      </c>
      <c r="B512" s="1">
        <f t="shared" ca="1" si="57"/>
        <v>0.76153064240234991</v>
      </c>
      <c r="C512" s="1">
        <f t="shared" ca="1" si="61"/>
        <v>1.5003715654173615</v>
      </c>
      <c r="D512" s="1">
        <f t="shared" ca="1" si="58"/>
        <v>-1</v>
      </c>
      <c r="E512" s="1">
        <f t="shared" si="59"/>
        <v>0</v>
      </c>
      <c r="F512" s="1">
        <f t="shared" ca="1" si="60"/>
        <v>-6.3855139667966677E+37</v>
      </c>
      <c r="G512" s="1">
        <f t="shared" ca="1" si="62"/>
        <v>-6.3855139667966674E+39</v>
      </c>
      <c r="H512" s="1">
        <f t="shared" ca="1" si="63"/>
        <v>-3.4041663895483848E+40</v>
      </c>
    </row>
    <row r="513" spans="1:8" x14ac:dyDescent="0.2">
      <c r="A513" s="1">
        <v>507</v>
      </c>
      <c r="B513" s="1">
        <f t="shared" ca="1" si="57"/>
        <v>0.38290810689761035</v>
      </c>
      <c r="C513" s="1">
        <f t="shared" ca="1" si="61"/>
        <v>-1</v>
      </c>
      <c r="D513" s="1">
        <f t="shared" ca="1" si="58"/>
        <v>0</v>
      </c>
      <c r="E513" s="1">
        <f t="shared" si="59"/>
        <v>0</v>
      </c>
      <c r="F513" s="1">
        <f t="shared" ca="1" si="60"/>
        <v>2.3032408411698839E+38</v>
      </c>
      <c r="G513" s="1">
        <f t="shared" ca="1" si="62"/>
        <v>2.3032408411698838E+40</v>
      </c>
      <c r="H513" s="1">
        <f t="shared" ca="1" si="63"/>
        <v>-5.7074072307182686E+40</v>
      </c>
    </row>
    <row r="514" spans="1:8" x14ac:dyDescent="0.2">
      <c r="A514" s="1">
        <v>508</v>
      </c>
      <c r="B514" s="1">
        <f t="shared" ca="1" si="57"/>
        <v>0.30815097186406037</v>
      </c>
      <c r="C514" s="1">
        <f t="shared" ca="1" si="61"/>
        <v>-1</v>
      </c>
      <c r="D514" s="1">
        <f t="shared" ca="1" si="58"/>
        <v>1</v>
      </c>
      <c r="E514" s="1">
        <f t="shared" si="59"/>
        <v>0</v>
      </c>
      <c r="F514" s="1">
        <f t="shared" ca="1" si="60"/>
        <v>1.6646894444902172E+38</v>
      </c>
      <c r="G514" s="1">
        <f t="shared" ca="1" si="62"/>
        <v>1.6646894444902172E+40</v>
      </c>
      <c r="H514" s="1">
        <f t="shared" ca="1" si="63"/>
        <v>-7.3720966752084863E+40</v>
      </c>
    </row>
    <row r="515" spans="1:8" x14ac:dyDescent="0.2">
      <c r="A515" s="1">
        <v>509</v>
      </c>
      <c r="B515" s="1">
        <f t="shared" ca="1" si="57"/>
        <v>0.49669774769413311</v>
      </c>
      <c r="C515" s="1">
        <f t="shared" ca="1" si="61"/>
        <v>-1</v>
      </c>
      <c r="D515" s="1">
        <f t="shared" ca="1" si="58"/>
        <v>2</v>
      </c>
      <c r="E515" s="1">
        <f t="shared" si="59"/>
        <v>0</v>
      </c>
      <c r="F515" s="1">
        <f t="shared" ca="1" si="60"/>
        <v>3.9679302856601011E+38</v>
      </c>
      <c r="G515" s="1">
        <f t="shared" ca="1" si="62"/>
        <v>3.967930285660101E+40</v>
      </c>
      <c r="H515" s="1">
        <f t="shared" ca="1" si="63"/>
        <v>-1.1340026960868587E+41</v>
      </c>
    </row>
    <row r="516" spans="1:8" x14ac:dyDescent="0.2">
      <c r="A516" s="1">
        <v>510</v>
      </c>
      <c r="B516" s="1">
        <f t="shared" ca="1" si="57"/>
        <v>0.86732185822640162</v>
      </c>
      <c r="C516" s="1">
        <f t="shared" ca="1" si="61"/>
        <v>1.5003715654173615</v>
      </c>
      <c r="D516" s="1">
        <f t="shared" ca="1" si="58"/>
        <v>1</v>
      </c>
      <c r="E516" s="1">
        <f t="shared" si="59"/>
        <v>0</v>
      </c>
      <c r="F516" s="1">
        <f t="shared" ca="1" si="60"/>
        <v>5.6326197301503186E+38</v>
      </c>
      <c r="G516" s="1">
        <f t="shared" ca="1" si="62"/>
        <v>5.6326197301503181E+40</v>
      </c>
      <c r="H516" s="1">
        <f t="shared" ca="1" si="63"/>
        <v>-2.8890044789422378E+40</v>
      </c>
    </row>
    <row r="517" spans="1:8" x14ac:dyDescent="0.2">
      <c r="A517" s="1">
        <v>511</v>
      </c>
      <c r="B517" s="1">
        <f t="shared" ca="1" si="57"/>
        <v>0.50237740822388499</v>
      </c>
      <c r="C517" s="1">
        <f t="shared" ca="1" si="61"/>
        <v>-1</v>
      </c>
      <c r="D517" s="1">
        <f t="shared" ca="1" si="58"/>
        <v>2</v>
      </c>
      <c r="E517" s="1">
        <f t="shared" si="59"/>
        <v>0</v>
      </c>
      <c r="F517" s="1">
        <f t="shared" ca="1" si="60"/>
        <v>1.6646894444902175E+38</v>
      </c>
      <c r="G517" s="1">
        <f t="shared" ca="1" si="62"/>
        <v>1.6646894444902177E+40</v>
      </c>
      <c r="H517" s="1">
        <f t="shared" ca="1" si="63"/>
        <v>-4.5536939234324554E+40</v>
      </c>
    </row>
    <row r="518" spans="1:8" x14ac:dyDescent="0.2">
      <c r="A518" s="1">
        <v>512</v>
      </c>
      <c r="B518" s="1">
        <f t="shared" ca="1" si="57"/>
        <v>3.2431846354908478E-2</v>
      </c>
      <c r="C518" s="1">
        <f t="shared" ca="1" si="61"/>
        <v>-1</v>
      </c>
      <c r="D518" s="1">
        <f t="shared" ca="1" si="58"/>
        <v>3</v>
      </c>
      <c r="E518" s="1">
        <f t="shared" si="59"/>
        <v>0</v>
      </c>
      <c r="F518" s="1">
        <f t="shared" ca="1" si="60"/>
        <v>7.2973091746405362E+38</v>
      </c>
      <c r="G518" s="1">
        <f t="shared" ca="1" si="62"/>
        <v>7.2973091746405358E+40</v>
      </c>
      <c r="H518" s="1">
        <f t="shared" ca="1" si="63"/>
        <v>-1.1851003098072992E+41</v>
      </c>
    </row>
    <row r="519" spans="1:8" x14ac:dyDescent="0.2">
      <c r="A519" s="1">
        <v>513</v>
      </c>
      <c r="B519" s="1">
        <f t="shared" ca="1" si="57"/>
        <v>0.6801988436324452</v>
      </c>
      <c r="C519" s="1">
        <f t="shared" ca="1" si="61"/>
        <v>1.5003715654173615</v>
      </c>
      <c r="D519" s="1">
        <f t="shared" ca="1" si="58"/>
        <v>2</v>
      </c>
      <c r="E519" s="1">
        <f t="shared" si="59"/>
        <v>0</v>
      </c>
      <c r="F519" s="1">
        <f t="shared" ca="1" si="60"/>
        <v>8.9619986191307537E+38</v>
      </c>
      <c r="G519" s="1">
        <f t="shared" ca="1" si="62"/>
        <v>8.9619986191307534E+40</v>
      </c>
      <c r="H519" s="1">
        <f t="shared" ca="1" si="63"/>
        <v>1.5953247993804483E+40</v>
      </c>
    </row>
    <row r="520" spans="1:8" x14ac:dyDescent="0.2">
      <c r="A520" s="1">
        <v>514</v>
      </c>
      <c r="B520" s="1">
        <f t="shared" ref="B520:B583" ca="1" si="64">RAND()</f>
        <v>0.149126203989845</v>
      </c>
      <c r="C520" s="1">
        <f t="shared" ca="1" si="61"/>
        <v>-1</v>
      </c>
      <c r="D520" s="1">
        <f t="shared" ref="D520:D583" ca="1" si="65">IF($D$3=$S$2,IF(C520&lt;0,IF(E520&gt;E519,0-1,D519-1),IF(C520&gt;0,IF(AND(E519=1,D519=0),D519,IF(E520&lt;E519,0+1,D519+1)),D519)),
IF($D$3=$S$4,IF(C520&lt;0,IF(D519=$F$2,0+1,D519+1),IF(C520&gt;0,D519-1,D519)),
IF($D$3=$S$5,IF(C520&lt;0,IF(D519=$F$2,0+1,D519+1),IF(C520&gt;0,D519-1,D519)),
)))</f>
        <v>3</v>
      </c>
      <c r="E520" s="1">
        <f t="shared" ref="E520:E583" si="66">IF($D$3=$S$2,IF(AND(D519=-$B$2,C520&lt;0),IF(E519=$F$2,1,E519+1),IF(AND(D519=$D$2,C520&gt;0),IF(E519=1,1,E519-1),E519)),)</f>
        <v>0</v>
      </c>
      <c r="F520" s="1">
        <f t="shared" ca="1" si="60"/>
        <v>1.6646894444902175E+38</v>
      </c>
      <c r="G520" s="1">
        <f t="shared" ca="1" si="62"/>
        <v>1.6646894444902177E+40</v>
      </c>
      <c r="H520" s="1">
        <f t="shared" ca="1" si="63"/>
        <v>-6.9364645109769366E+38</v>
      </c>
    </row>
    <row r="521" spans="1:8" x14ac:dyDescent="0.2">
      <c r="A521" s="1">
        <v>515</v>
      </c>
      <c r="B521" s="1">
        <f t="shared" ca="1" si="64"/>
        <v>0.704352975427743</v>
      </c>
      <c r="C521" s="1">
        <f t="shared" ca="1" si="61"/>
        <v>1.5003715654173615</v>
      </c>
      <c r="D521" s="1">
        <f t="shared" ca="1" si="65"/>
        <v>2</v>
      </c>
      <c r="E521" s="1">
        <f t="shared" si="66"/>
        <v>0</v>
      </c>
      <c r="F521" s="1">
        <f t="shared" ca="1" si="60"/>
        <v>1.0626688063620971E+39</v>
      </c>
      <c r="G521" s="1">
        <f t="shared" ca="1" si="62"/>
        <v>1.0626688063620971E+41</v>
      </c>
      <c r="H521" s="1">
        <f t="shared" ca="1" si="63"/>
        <v>1.5874615960107216E+41</v>
      </c>
    </row>
    <row r="522" spans="1:8" x14ac:dyDescent="0.2">
      <c r="A522" s="1">
        <v>516</v>
      </c>
      <c r="B522" s="1">
        <f t="shared" ca="1" si="64"/>
        <v>0.94760938602137579</v>
      </c>
      <c r="C522" s="1">
        <f t="shared" ca="1" si="61"/>
        <v>1.5003715654173615</v>
      </c>
      <c r="D522" s="1">
        <f t="shared" ca="1" si="65"/>
        <v>1</v>
      </c>
      <c r="E522" s="1">
        <f t="shared" si="66"/>
        <v>0</v>
      </c>
      <c r="F522" s="1">
        <f t="shared" ca="1" si="60"/>
        <v>8.9619986191307537E+38</v>
      </c>
      <c r="G522" s="1">
        <f t="shared" ca="1" si="62"/>
        <v>8.9619986191307534E+40</v>
      </c>
      <c r="H522" s="1">
        <f t="shared" ca="1" si="63"/>
        <v>2.9320943857560657E+41</v>
      </c>
    </row>
    <row r="523" spans="1:8" x14ac:dyDescent="0.2">
      <c r="A523" s="1">
        <v>517</v>
      </c>
      <c r="B523" s="1">
        <f t="shared" ca="1" si="64"/>
        <v>0.7744915369523615</v>
      </c>
      <c r="C523" s="1">
        <f t="shared" ca="1" si="61"/>
        <v>1.5003715654173615</v>
      </c>
      <c r="D523" s="1">
        <f t="shared" ca="1" si="65"/>
        <v>0</v>
      </c>
      <c r="E523" s="1">
        <f t="shared" si="66"/>
        <v>0</v>
      </c>
      <c r="F523" s="1">
        <f t="shared" ca="1" si="60"/>
        <v>-1.6646894444902175E+38</v>
      </c>
      <c r="G523" s="1">
        <f t="shared" ca="1" si="62"/>
        <v>-1.6646894444902177E+40</v>
      </c>
      <c r="H523" s="1">
        <f t="shared" ca="1" si="63"/>
        <v>2.682329114979711E+41</v>
      </c>
    </row>
    <row r="524" spans="1:8" x14ac:dyDescent="0.2">
      <c r="A524" s="1">
        <v>518</v>
      </c>
      <c r="B524" s="1">
        <f t="shared" ca="1" si="64"/>
        <v>0.18614706455925056</v>
      </c>
      <c r="C524" s="1">
        <f t="shared" ca="1" si="61"/>
        <v>-1</v>
      </c>
      <c r="D524" s="1">
        <f t="shared" ca="1" si="65"/>
        <v>1</v>
      </c>
      <c r="E524" s="1">
        <f t="shared" si="66"/>
        <v>0</v>
      </c>
      <c r="F524" s="1">
        <f t="shared" ref="F524:F587" ca="1" si="67">IF($D$3=$S$2,IF(IF(E524&gt;E523,ROUNDUP(F523*$F$3,0),IF(E524&lt;E523,IF(AND(E523=$F$2,E524=1),1,ROUNDDOWN(F523/$F$3,0)),F523))=0,1,IF(E524&gt;E523,ROUNDUP(F523*$F$3,0),IF(E524&lt;E523,IF(AND(E523=$F$2,E524=1),1,ROUNDDOWN(F523/$F$3,0)),F523))),
IF($D$3=$S$4,IF(C523&lt;0,IF(F523=$F$2,$H$3,F523+$F$3),IF(AND(C523&gt;0,F523&gt;1),F523-$F$3,F523)),
IF($D$3=$S$5,IF(C523&lt;0,F523+F522,IF(C523&gt;0,F523-F522,F523)),
F523)))</f>
        <v>-1.0626688063620971E+39</v>
      </c>
      <c r="G524" s="1">
        <f t="shared" ca="1" si="62"/>
        <v>-1.0626688063620971E+41</v>
      </c>
      <c r="H524" s="1">
        <f t="shared" ca="1" si="63"/>
        <v>3.7449979213418085E+41</v>
      </c>
    </row>
    <row r="525" spans="1:8" x14ac:dyDescent="0.2">
      <c r="A525" s="1">
        <v>519</v>
      </c>
      <c r="B525" s="1">
        <f t="shared" ca="1" si="64"/>
        <v>7.2918481351398667E-2</v>
      </c>
      <c r="C525" s="1">
        <f t="shared" ca="1" si="61"/>
        <v>-1</v>
      </c>
      <c r="D525" s="1">
        <f t="shared" ca="1" si="65"/>
        <v>2</v>
      </c>
      <c r="E525" s="1">
        <f t="shared" si="66"/>
        <v>0</v>
      </c>
      <c r="F525" s="1">
        <f t="shared" ca="1" si="67"/>
        <v>-1.2291377508111189E+39</v>
      </c>
      <c r="G525" s="1">
        <f t="shared" ca="1" si="62"/>
        <v>-1.2291377508111189E+41</v>
      </c>
      <c r="H525" s="1">
        <f t="shared" ca="1" si="63"/>
        <v>4.9741356721529277E+41</v>
      </c>
    </row>
    <row r="526" spans="1:8" x14ac:dyDescent="0.2">
      <c r="A526" s="1">
        <v>520</v>
      </c>
      <c r="B526" s="1">
        <f t="shared" ca="1" si="64"/>
        <v>0.38609728467363846</v>
      </c>
      <c r="C526" s="1">
        <f t="shared" ca="1" si="61"/>
        <v>-1</v>
      </c>
      <c r="D526" s="1">
        <f t="shared" ca="1" si="65"/>
        <v>3</v>
      </c>
      <c r="E526" s="1">
        <f t="shared" si="66"/>
        <v>0</v>
      </c>
      <c r="F526" s="1">
        <f t="shared" ca="1" si="67"/>
        <v>-2.291806557173216E+39</v>
      </c>
      <c r="G526" s="1">
        <f t="shared" ca="1" si="62"/>
        <v>-2.291806557173216E+41</v>
      </c>
      <c r="H526" s="1">
        <f t="shared" ca="1" si="63"/>
        <v>7.2659422293261441E+41</v>
      </c>
    </row>
    <row r="527" spans="1:8" x14ac:dyDescent="0.2">
      <c r="A527" s="1">
        <v>521</v>
      </c>
      <c r="B527" s="1">
        <f t="shared" ca="1" si="64"/>
        <v>0.82646805273248547</v>
      </c>
      <c r="C527" s="1">
        <f t="shared" ca="1" si="61"/>
        <v>1.5003715654173615</v>
      </c>
      <c r="D527" s="1">
        <f t="shared" ca="1" si="65"/>
        <v>2</v>
      </c>
      <c r="E527" s="1">
        <f t="shared" si="66"/>
        <v>0</v>
      </c>
      <c r="F527" s="1">
        <f t="shared" ca="1" si="67"/>
        <v>-3.5209443079843346E+39</v>
      </c>
      <c r="G527" s="1">
        <f t="shared" ca="1" si="62"/>
        <v>-3.5209443079843349E+41</v>
      </c>
      <c r="H527" s="1">
        <f t="shared" ca="1" si="63"/>
        <v>1.9832175062083389E+41</v>
      </c>
    </row>
    <row r="528" spans="1:8" x14ac:dyDescent="0.2">
      <c r="A528" s="1">
        <v>522</v>
      </c>
      <c r="B528" s="1">
        <f t="shared" ca="1" si="64"/>
        <v>0.78484665228766959</v>
      </c>
      <c r="C528" s="1">
        <f t="shared" ca="1" si="61"/>
        <v>1.5003715654173615</v>
      </c>
      <c r="D528" s="1">
        <f t="shared" ca="1" si="65"/>
        <v>1</v>
      </c>
      <c r="E528" s="1">
        <f t="shared" si="66"/>
        <v>0</v>
      </c>
      <c r="F528" s="1">
        <f t="shared" ca="1" si="67"/>
        <v>-1.2291377508111186E+39</v>
      </c>
      <c r="G528" s="1">
        <f t="shared" ca="1" si="62"/>
        <v>-1.2291377508111185E+41</v>
      </c>
      <c r="H528" s="1">
        <f t="shared" ca="1" si="63"/>
        <v>1.390541749102864E+40</v>
      </c>
    </row>
    <row r="529" spans="1:8" x14ac:dyDescent="0.2">
      <c r="A529" s="1">
        <v>523</v>
      </c>
      <c r="B529" s="1">
        <f t="shared" ca="1" si="64"/>
        <v>0.4617091145071982</v>
      </c>
      <c r="C529" s="1">
        <f t="shared" ca="1" si="61"/>
        <v>-1</v>
      </c>
      <c r="D529" s="1">
        <f t="shared" ca="1" si="65"/>
        <v>2</v>
      </c>
      <c r="E529" s="1">
        <f t="shared" si="66"/>
        <v>0</v>
      </c>
      <c r="F529" s="1">
        <f t="shared" ca="1" si="67"/>
        <v>2.291806557173216E+39</v>
      </c>
      <c r="G529" s="1">
        <f t="shared" ca="1" si="62"/>
        <v>2.291806557173216E+41</v>
      </c>
      <c r="H529" s="1">
        <f t="shared" ca="1" si="63"/>
        <v>-2.1527523822629296E+41</v>
      </c>
    </row>
    <row r="530" spans="1:8" x14ac:dyDescent="0.2">
      <c r="A530" s="1">
        <v>524</v>
      </c>
      <c r="B530" s="1">
        <f t="shared" ca="1" si="64"/>
        <v>0.70343364642257467</v>
      </c>
      <c r="C530" s="1">
        <f t="shared" ca="1" si="61"/>
        <v>1.5003715654173615</v>
      </c>
      <c r="D530" s="1">
        <f t="shared" ca="1" si="65"/>
        <v>1</v>
      </c>
      <c r="E530" s="1">
        <f t="shared" si="66"/>
        <v>0</v>
      </c>
      <c r="F530" s="1">
        <f t="shared" ca="1" si="67"/>
        <v>1.0626688063620974E+39</v>
      </c>
      <c r="G530" s="1">
        <f t="shared" ca="1" si="62"/>
        <v>1.0626688063620975E+41</v>
      </c>
      <c r="H530" s="1">
        <f t="shared" ca="1" si="63"/>
        <v>-5.5835432174123042E+40</v>
      </c>
    </row>
    <row r="531" spans="1:8" x14ac:dyDescent="0.2">
      <c r="A531" s="1">
        <v>525</v>
      </c>
      <c r="B531" s="1">
        <f t="shared" ca="1" si="64"/>
        <v>0.75887811933211846</v>
      </c>
      <c r="C531" s="1">
        <f t="shared" ca="1" si="61"/>
        <v>1.5003715654173615</v>
      </c>
      <c r="D531" s="1">
        <f t="shared" ca="1" si="65"/>
        <v>0</v>
      </c>
      <c r="E531" s="1">
        <f t="shared" si="66"/>
        <v>0</v>
      </c>
      <c r="F531" s="1">
        <f t="shared" ca="1" si="67"/>
        <v>-1.2291377508111186E+39</v>
      </c>
      <c r="G531" s="1">
        <f t="shared" ca="1" si="62"/>
        <v>-1.2291377508111185E+41</v>
      </c>
      <c r="H531" s="1">
        <f t="shared" ca="1" si="63"/>
        <v>-2.4025176530392831E+41</v>
      </c>
    </row>
    <row r="532" spans="1:8" x14ac:dyDescent="0.2">
      <c r="A532" s="1">
        <v>526</v>
      </c>
      <c r="B532" s="1">
        <f t="shared" ca="1" si="64"/>
        <v>0.66001407616625263</v>
      </c>
      <c r="C532" s="1">
        <f t="shared" ca="1" si="61"/>
        <v>1.5003715654173615</v>
      </c>
      <c r="D532" s="1">
        <f t="shared" ca="1" si="65"/>
        <v>-1</v>
      </c>
      <c r="E532" s="1">
        <f t="shared" si="66"/>
        <v>0</v>
      </c>
      <c r="F532" s="1">
        <f t="shared" ca="1" si="67"/>
        <v>-2.291806557173216E+39</v>
      </c>
      <c r="G532" s="1">
        <f t="shared" ca="1" si="62"/>
        <v>-2.291806557173216E+41</v>
      </c>
      <c r="H532" s="1">
        <f t="shared" ca="1" si="63"/>
        <v>-5.8410790448590354E+41</v>
      </c>
    </row>
    <row r="533" spans="1:8" x14ac:dyDescent="0.2">
      <c r="A533" s="1">
        <v>527</v>
      </c>
      <c r="B533" s="1">
        <f t="shared" ca="1" si="64"/>
        <v>0.84303213584104997</v>
      </c>
      <c r="C533" s="1">
        <f t="shared" ca="1" si="61"/>
        <v>1.5003715654173615</v>
      </c>
      <c r="D533" s="1">
        <f t="shared" ca="1" si="65"/>
        <v>-2</v>
      </c>
      <c r="E533" s="1">
        <f t="shared" si="66"/>
        <v>0</v>
      </c>
      <c r="F533" s="1">
        <f t="shared" ca="1" si="67"/>
        <v>-1.0626688063620974E+39</v>
      </c>
      <c r="G533" s="1">
        <f t="shared" ca="1" si="62"/>
        <v>-1.0626688063620975E+41</v>
      </c>
      <c r="H533" s="1">
        <f t="shared" ca="1" si="63"/>
        <v>-7.435477105380734E+41</v>
      </c>
    </row>
    <row r="534" spans="1:8" x14ac:dyDescent="0.2">
      <c r="A534" s="1">
        <v>528</v>
      </c>
      <c r="B534" s="1">
        <f t="shared" ca="1" si="64"/>
        <v>0.25651532065381599</v>
      </c>
      <c r="C534" s="1">
        <f t="shared" ca="1" si="61"/>
        <v>-1</v>
      </c>
      <c r="D534" s="1">
        <f t="shared" ca="1" si="65"/>
        <v>-1</v>
      </c>
      <c r="E534" s="1">
        <f t="shared" si="66"/>
        <v>0</v>
      </c>
      <c r="F534" s="1">
        <f t="shared" ca="1" si="67"/>
        <v>1.2291377508111186E+39</v>
      </c>
      <c r="G534" s="1">
        <f t="shared" ca="1" si="62"/>
        <v>1.2291377508111185E+41</v>
      </c>
      <c r="H534" s="1">
        <f t="shared" ca="1" si="63"/>
        <v>-8.6646148561918517E+41</v>
      </c>
    </row>
    <row r="535" spans="1:8" x14ac:dyDescent="0.2">
      <c r="A535" s="1">
        <v>529</v>
      </c>
      <c r="B535" s="1">
        <f t="shared" ca="1" si="64"/>
        <v>0.12512140689343487</v>
      </c>
      <c r="C535" s="1">
        <f t="shared" ca="1" si="61"/>
        <v>-1</v>
      </c>
      <c r="D535" s="1">
        <f t="shared" ca="1" si="65"/>
        <v>0</v>
      </c>
      <c r="E535" s="1">
        <f t="shared" si="66"/>
        <v>0</v>
      </c>
      <c r="F535" s="1">
        <f t="shared" ca="1" si="67"/>
        <v>1.6646894444902115E+38</v>
      </c>
      <c r="G535" s="1">
        <f t="shared" ca="1" si="62"/>
        <v>1.6646894444902114E+40</v>
      </c>
      <c r="H535" s="1">
        <f t="shared" ca="1" si="63"/>
        <v>-8.8310838006408723E+41</v>
      </c>
    </row>
    <row r="536" spans="1:8" x14ac:dyDescent="0.2">
      <c r="A536" s="1">
        <v>530</v>
      </c>
      <c r="B536" s="1">
        <f t="shared" ca="1" si="64"/>
        <v>0.3623221062701395</v>
      </c>
      <c r="C536" s="1">
        <f t="shared" ca="1" si="61"/>
        <v>-1</v>
      </c>
      <c r="D536" s="1">
        <f t="shared" ca="1" si="65"/>
        <v>1</v>
      </c>
      <c r="E536" s="1">
        <f t="shared" si="66"/>
        <v>0</v>
      </c>
      <c r="F536" s="1">
        <f t="shared" ca="1" si="67"/>
        <v>1.3956066952601397E+39</v>
      </c>
      <c r="G536" s="1">
        <f t="shared" ca="1" si="62"/>
        <v>1.3956066952601397E+41</v>
      </c>
      <c r="H536" s="1">
        <f t="shared" ca="1" si="63"/>
        <v>-1.0226690495901012E+42</v>
      </c>
    </row>
    <row r="537" spans="1:8" x14ac:dyDescent="0.2">
      <c r="A537" s="1">
        <v>531</v>
      </c>
      <c r="B537" s="1">
        <f t="shared" ca="1" si="64"/>
        <v>0.4809659556243705</v>
      </c>
      <c r="C537" s="1">
        <f t="shared" ca="1" si="61"/>
        <v>-1</v>
      </c>
      <c r="D537" s="1">
        <f t="shared" ca="1" si="65"/>
        <v>2</v>
      </c>
      <c r="E537" s="1">
        <f t="shared" si="66"/>
        <v>0</v>
      </c>
      <c r="F537" s="1">
        <f t="shared" ca="1" si="67"/>
        <v>1.5620756397091609E+39</v>
      </c>
      <c r="G537" s="1">
        <f t="shared" ca="1" si="62"/>
        <v>1.5620756397091609E+41</v>
      </c>
      <c r="H537" s="1">
        <f t="shared" ca="1" si="63"/>
        <v>-1.1788766135610173E+42</v>
      </c>
    </row>
    <row r="538" spans="1:8" x14ac:dyDescent="0.2">
      <c r="A538" s="1">
        <v>532</v>
      </c>
      <c r="B538" s="1">
        <f t="shared" ca="1" si="64"/>
        <v>5.4894387271100964E-2</v>
      </c>
      <c r="C538" s="1">
        <f t="shared" ca="1" si="61"/>
        <v>-1</v>
      </c>
      <c r="D538" s="1">
        <f t="shared" ca="1" si="65"/>
        <v>3</v>
      </c>
      <c r="E538" s="1">
        <f t="shared" si="66"/>
        <v>0</v>
      </c>
      <c r="F538" s="1">
        <f t="shared" ca="1" si="67"/>
        <v>2.9576823349693003E+39</v>
      </c>
      <c r="G538" s="1">
        <f t="shared" ca="1" si="62"/>
        <v>2.9576823349693003E+41</v>
      </c>
      <c r="H538" s="1">
        <f t="shared" ca="1" si="63"/>
        <v>-1.4746448470579473E+42</v>
      </c>
    </row>
    <row r="539" spans="1:8" x14ac:dyDescent="0.2">
      <c r="A539" s="1">
        <v>533</v>
      </c>
      <c r="B539" s="1">
        <f t="shared" ca="1" si="64"/>
        <v>0.46991028584055383</v>
      </c>
      <c r="C539" s="1">
        <f t="shared" ca="1" si="61"/>
        <v>-1</v>
      </c>
      <c r="D539" s="1">
        <f t="shared" ca="1" si="65"/>
        <v>1</v>
      </c>
      <c r="E539" s="1">
        <f t="shared" si="66"/>
        <v>0</v>
      </c>
      <c r="F539" s="1">
        <f t="shared" ca="1" si="67"/>
        <v>4.5197579746784609E+39</v>
      </c>
      <c r="G539" s="1">
        <f t="shared" ca="1" si="62"/>
        <v>4.5197579746784608E+41</v>
      </c>
      <c r="H539" s="1">
        <f t="shared" ca="1" si="63"/>
        <v>-1.9266206445257932E+42</v>
      </c>
    </row>
    <row r="540" spans="1:8" x14ac:dyDescent="0.2">
      <c r="A540" s="1">
        <v>534</v>
      </c>
      <c r="B540" s="1">
        <f t="shared" ca="1" si="64"/>
        <v>0.80212028304006489</v>
      </c>
      <c r="C540" s="1">
        <f t="shared" ca="1" si="61"/>
        <v>1.5003715654173615</v>
      </c>
      <c r="D540" s="1">
        <f t="shared" ca="1" si="65"/>
        <v>0</v>
      </c>
      <c r="E540" s="1">
        <f t="shared" si="66"/>
        <v>0</v>
      </c>
      <c r="F540" s="1">
        <f t="shared" ca="1" si="67"/>
        <v>7.4774403096477611E+39</v>
      </c>
      <c r="G540" s="1">
        <f t="shared" ca="1" si="62"/>
        <v>7.4774403096477611E+41</v>
      </c>
      <c r="H540" s="1">
        <f t="shared" ca="1" si="63"/>
        <v>-8.0472676225568408E+41</v>
      </c>
    </row>
    <row r="541" spans="1:8" x14ac:dyDescent="0.2">
      <c r="A541" s="1">
        <v>535</v>
      </c>
      <c r="B541" s="1">
        <f t="shared" ca="1" si="64"/>
        <v>0.55241246211044637</v>
      </c>
      <c r="C541" s="1">
        <f t="shared" ref="C541:C604" ca="1" si="68">IF(B541&lt;$D$1,$F$1,$H$1)</f>
        <v>-1</v>
      </c>
      <c r="D541" s="1">
        <f t="shared" ca="1" si="65"/>
        <v>1</v>
      </c>
      <c r="E541" s="1">
        <f t="shared" si="66"/>
        <v>0</v>
      </c>
      <c r="F541" s="1">
        <f t="shared" ca="1" si="67"/>
        <v>2.9576823349693003E+39</v>
      </c>
      <c r="G541" s="1">
        <f t="shared" ref="G541:G604" ca="1" si="69">F541*$H$2</f>
        <v>2.9576823349693003E+41</v>
      </c>
      <c r="H541" s="1">
        <f t="shared" ref="H541:H604" ca="1" si="70">H540+G541*C541</f>
        <v>-1.1004949957526141E+42</v>
      </c>
    </row>
    <row r="542" spans="1:8" x14ac:dyDescent="0.2">
      <c r="A542" s="1">
        <v>536</v>
      </c>
      <c r="B542" s="1">
        <f t="shared" ca="1" si="64"/>
        <v>0.69612161513105242</v>
      </c>
      <c r="C542" s="1">
        <f t="shared" ca="1" si="68"/>
        <v>1.5003715654173615</v>
      </c>
      <c r="D542" s="1">
        <f t="shared" ca="1" si="65"/>
        <v>0</v>
      </c>
      <c r="E542" s="1">
        <f t="shared" si="66"/>
        <v>0</v>
      </c>
      <c r="F542" s="1">
        <f t="shared" ca="1" si="67"/>
        <v>1.0435122644617061E+40</v>
      </c>
      <c r="G542" s="1">
        <f t="shared" ca="1" si="69"/>
        <v>1.0435122644617061E+42</v>
      </c>
      <c r="H542" s="1">
        <f t="shared" ca="1" si="70"/>
        <v>4.6516113401001161E+41</v>
      </c>
    </row>
    <row r="543" spans="1:8" x14ac:dyDescent="0.2">
      <c r="A543" s="1">
        <v>537</v>
      </c>
      <c r="B543" s="1">
        <f t="shared" ca="1" si="64"/>
        <v>0.3607794036205284</v>
      </c>
      <c r="C543" s="1">
        <f t="shared" ca="1" si="68"/>
        <v>-1</v>
      </c>
      <c r="D543" s="1">
        <f t="shared" ca="1" si="65"/>
        <v>1</v>
      </c>
      <c r="E543" s="1">
        <f t="shared" si="66"/>
        <v>0</v>
      </c>
      <c r="F543" s="1">
        <f t="shared" ca="1" si="67"/>
        <v>7.4774403096477611E+39</v>
      </c>
      <c r="G543" s="1">
        <f t="shared" ca="1" si="69"/>
        <v>7.4774403096477611E+41</v>
      </c>
      <c r="H543" s="1">
        <f t="shared" ca="1" si="70"/>
        <v>-2.825828969547645E+41</v>
      </c>
    </row>
    <row r="544" spans="1:8" x14ac:dyDescent="0.2">
      <c r="A544" s="1">
        <v>538</v>
      </c>
      <c r="B544" s="1">
        <f t="shared" ca="1" si="64"/>
        <v>0.42790149113664366</v>
      </c>
      <c r="C544" s="1">
        <f t="shared" ca="1" si="68"/>
        <v>-1</v>
      </c>
      <c r="D544" s="1">
        <f t="shared" ca="1" si="65"/>
        <v>2</v>
      </c>
      <c r="E544" s="1">
        <f t="shared" si="66"/>
        <v>0</v>
      </c>
      <c r="F544" s="1">
        <f t="shared" ca="1" si="67"/>
        <v>1.7912562954264824E+40</v>
      </c>
      <c r="G544" s="1">
        <f t="shared" ca="1" si="69"/>
        <v>1.7912562954264823E+42</v>
      </c>
      <c r="H544" s="1">
        <f t="shared" ca="1" si="70"/>
        <v>-2.0738391923812468E+42</v>
      </c>
    </row>
    <row r="545" spans="1:8" x14ac:dyDescent="0.2">
      <c r="A545" s="1">
        <v>539</v>
      </c>
      <c r="B545" s="1">
        <f t="shared" ca="1" si="64"/>
        <v>0.69615078236071304</v>
      </c>
      <c r="C545" s="1">
        <f t="shared" ca="1" si="68"/>
        <v>1.5003715654173615</v>
      </c>
      <c r="D545" s="1">
        <f t="shared" ca="1" si="65"/>
        <v>1</v>
      </c>
      <c r="E545" s="1">
        <f t="shared" si="66"/>
        <v>0</v>
      </c>
      <c r="F545" s="1">
        <f t="shared" ca="1" si="67"/>
        <v>2.5390003263912585E+40</v>
      </c>
      <c r="G545" s="1">
        <f t="shared" ca="1" si="69"/>
        <v>2.5390003263912585E+42</v>
      </c>
      <c r="H545" s="1">
        <f t="shared" ca="1" si="70"/>
        <v>1.7356047019215979E+42</v>
      </c>
    </row>
    <row r="546" spans="1:8" x14ac:dyDescent="0.2">
      <c r="A546" s="1">
        <v>540</v>
      </c>
      <c r="B546" s="1">
        <f t="shared" ca="1" si="64"/>
        <v>0.23951459225679528</v>
      </c>
      <c r="C546" s="1">
        <f t="shared" ca="1" si="68"/>
        <v>-1</v>
      </c>
      <c r="D546" s="1">
        <f t="shared" ca="1" si="65"/>
        <v>2</v>
      </c>
      <c r="E546" s="1">
        <f t="shared" si="66"/>
        <v>0</v>
      </c>
      <c r="F546" s="1">
        <f t="shared" ca="1" si="67"/>
        <v>7.4774403096477611E+39</v>
      </c>
      <c r="G546" s="1">
        <f t="shared" ca="1" si="69"/>
        <v>7.4774403096477611E+41</v>
      </c>
      <c r="H546" s="1">
        <f t="shared" ca="1" si="70"/>
        <v>9.8786067095682176E+41</v>
      </c>
    </row>
    <row r="547" spans="1:8" x14ac:dyDescent="0.2">
      <c r="A547" s="1">
        <v>541</v>
      </c>
      <c r="B547" s="1">
        <f t="shared" ca="1" si="64"/>
        <v>0.28609185790591085</v>
      </c>
      <c r="C547" s="1">
        <f t="shared" ca="1" si="68"/>
        <v>-1</v>
      </c>
      <c r="D547" s="1">
        <f t="shared" ca="1" si="65"/>
        <v>3</v>
      </c>
      <c r="E547" s="1">
        <f t="shared" si="66"/>
        <v>0</v>
      </c>
      <c r="F547" s="1">
        <f t="shared" ca="1" si="67"/>
        <v>3.2867443573560346E+40</v>
      </c>
      <c r="G547" s="1">
        <f t="shared" ca="1" si="69"/>
        <v>3.2867443573560345E+42</v>
      </c>
      <c r="H547" s="1">
        <f t="shared" ca="1" si="70"/>
        <v>-2.2988836863992129E+42</v>
      </c>
    </row>
    <row r="548" spans="1:8" x14ac:dyDescent="0.2">
      <c r="A548" s="1">
        <v>542</v>
      </c>
      <c r="B548" s="1">
        <f t="shared" ca="1" si="64"/>
        <v>0.5044208077763499</v>
      </c>
      <c r="C548" s="1">
        <f t="shared" ca="1" si="68"/>
        <v>-1</v>
      </c>
      <c r="D548" s="1">
        <f t="shared" ca="1" si="65"/>
        <v>1</v>
      </c>
      <c r="E548" s="1">
        <f t="shared" si="66"/>
        <v>0</v>
      </c>
      <c r="F548" s="1">
        <f t="shared" ca="1" si="67"/>
        <v>4.0344883883208107E+40</v>
      </c>
      <c r="G548" s="1">
        <f t="shared" ca="1" si="69"/>
        <v>4.0344883883208105E+42</v>
      </c>
      <c r="H548" s="1">
        <f t="shared" ca="1" si="70"/>
        <v>-6.3333720747200233E+42</v>
      </c>
    </row>
    <row r="549" spans="1:8" x14ac:dyDescent="0.2">
      <c r="A549" s="1">
        <v>543</v>
      </c>
      <c r="B549" s="1">
        <f t="shared" ca="1" si="64"/>
        <v>0.60986917443179767</v>
      </c>
      <c r="C549" s="1">
        <f t="shared" ca="1" si="68"/>
        <v>1.5003715654173615</v>
      </c>
      <c r="D549" s="1">
        <f t="shared" ca="1" si="65"/>
        <v>0</v>
      </c>
      <c r="E549" s="1">
        <f t="shared" si="66"/>
        <v>0</v>
      </c>
      <c r="F549" s="1">
        <f t="shared" ca="1" si="67"/>
        <v>7.3212327456768453E+40</v>
      </c>
      <c r="G549" s="1">
        <f t="shared" ca="1" si="69"/>
        <v>7.3212327456768449E+42</v>
      </c>
      <c r="H549" s="1">
        <f t="shared" ca="1" si="70"/>
        <v>4.6511973606959926E+42</v>
      </c>
    </row>
    <row r="550" spans="1:8" x14ac:dyDescent="0.2">
      <c r="A550" s="1">
        <v>544</v>
      </c>
      <c r="B550" s="1">
        <f t="shared" ca="1" si="64"/>
        <v>0.86449894927531401</v>
      </c>
      <c r="C550" s="1">
        <f t="shared" ca="1" si="68"/>
        <v>1.5003715654173615</v>
      </c>
      <c r="D550" s="1">
        <f t="shared" ca="1" si="65"/>
        <v>-1</v>
      </c>
      <c r="E550" s="1">
        <f t="shared" si="66"/>
        <v>0</v>
      </c>
      <c r="F550" s="1">
        <f t="shared" ca="1" si="67"/>
        <v>3.2867443573560346E+40</v>
      </c>
      <c r="G550" s="1">
        <f t="shared" ca="1" si="69"/>
        <v>3.2867443573560345E+42</v>
      </c>
      <c r="H550" s="1">
        <f t="shared" ca="1" si="70"/>
        <v>9.5825351372689453E+42</v>
      </c>
    </row>
    <row r="551" spans="1:8" x14ac:dyDescent="0.2">
      <c r="A551" s="1">
        <v>545</v>
      </c>
      <c r="B551" s="1">
        <f t="shared" ca="1" si="64"/>
        <v>0.64008491882891883</v>
      </c>
      <c r="C551" s="1">
        <f t="shared" ca="1" si="68"/>
        <v>1.5003715654173615</v>
      </c>
      <c r="D551" s="1">
        <f t="shared" ca="1" si="65"/>
        <v>-2</v>
      </c>
      <c r="E551" s="1">
        <f t="shared" si="66"/>
        <v>0</v>
      </c>
      <c r="F551" s="1">
        <f t="shared" ca="1" si="67"/>
        <v>-4.0344883883208107E+40</v>
      </c>
      <c r="G551" s="1">
        <f t="shared" ca="1" si="69"/>
        <v>-4.0344883883208105E+42</v>
      </c>
      <c r="H551" s="1">
        <f t="shared" ca="1" si="70"/>
        <v>3.5293034784258833E+42</v>
      </c>
    </row>
    <row r="552" spans="1:8" x14ac:dyDescent="0.2">
      <c r="A552" s="1">
        <v>546</v>
      </c>
      <c r="B552" s="1">
        <f t="shared" ca="1" si="64"/>
        <v>0.70365094444398935</v>
      </c>
      <c r="C552" s="1">
        <f t="shared" ca="1" si="68"/>
        <v>1.5003715654173615</v>
      </c>
      <c r="D552" s="1">
        <f t="shared" ca="1" si="65"/>
        <v>-3</v>
      </c>
      <c r="E552" s="1">
        <f t="shared" si="66"/>
        <v>0</v>
      </c>
      <c r="F552" s="1">
        <f t="shared" ca="1" si="67"/>
        <v>-7.3212327456768453E+40</v>
      </c>
      <c r="G552" s="1">
        <f t="shared" ca="1" si="69"/>
        <v>-7.3212327456768449E+42</v>
      </c>
      <c r="H552" s="1">
        <f t="shared" ca="1" si="70"/>
        <v>-7.4552659569901326E+42</v>
      </c>
    </row>
    <row r="553" spans="1:8" x14ac:dyDescent="0.2">
      <c r="A553" s="1">
        <v>547</v>
      </c>
      <c r="B553" s="1">
        <f t="shared" ca="1" si="64"/>
        <v>0.43155650662877365</v>
      </c>
      <c r="C553" s="1">
        <f t="shared" ca="1" si="68"/>
        <v>-1</v>
      </c>
      <c r="D553" s="1">
        <f t="shared" ca="1" si="65"/>
        <v>-2</v>
      </c>
      <c r="E553" s="1">
        <f t="shared" si="66"/>
        <v>0</v>
      </c>
      <c r="F553" s="1">
        <f t="shared" ca="1" si="67"/>
        <v>-3.2867443573560346E+40</v>
      </c>
      <c r="G553" s="1">
        <f t="shared" ca="1" si="69"/>
        <v>-3.2867443573560345E+42</v>
      </c>
      <c r="H553" s="1">
        <f t="shared" ca="1" si="70"/>
        <v>-4.1685215996340982E+42</v>
      </c>
    </row>
    <row r="554" spans="1:8" x14ac:dyDescent="0.2">
      <c r="A554" s="1">
        <v>548</v>
      </c>
      <c r="B554" s="1">
        <f t="shared" ca="1" si="64"/>
        <v>0.11195968837498416</v>
      </c>
      <c r="C554" s="1">
        <f t="shared" ca="1" si="68"/>
        <v>-1</v>
      </c>
      <c r="D554" s="1">
        <f t="shared" ca="1" si="65"/>
        <v>-1</v>
      </c>
      <c r="E554" s="1">
        <f t="shared" si="66"/>
        <v>0</v>
      </c>
      <c r="F554" s="1">
        <f t="shared" ca="1" si="67"/>
        <v>-1.0607977103032879E+41</v>
      </c>
      <c r="G554" s="1">
        <f t="shared" ca="1" si="69"/>
        <v>-1.0607977103032879E+43</v>
      </c>
      <c r="H554" s="1">
        <f t="shared" ca="1" si="70"/>
        <v>6.43945550339878E+42</v>
      </c>
    </row>
    <row r="555" spans="1:8" x14ac:dyDescent="0.2">
      <c r="A555" s="1">
        <v>549</v>
      </c>
      <c r="B555" s="1">
        <f t="shared" ca="1" si="64"/>
        <v>1.6326105582977313E-2</v>
      </c>
      <c r="C555" s="1">
        <f t="shared" ca="1" si="68"/>
        <v>-1</v>
      </c>
      <c r="D555" s="1">
        <f t="shared" ca="1" si="65"/>
        <v>0</v>
      </c>
      <c r="E555" s="1">
        <f t="shared" si="66"/>
        <v>0</v>
      </c>
      <c r="F555" s="1">
        <f t="shared" ca="1" si="67"/>
        <v>-1.3894721460388915E+41</v>
      </c>
      <c r="G555" s="1">
        <f t="shared" ca="1" si="69"/>
        <v>-1.3894721460388915E+43</v>
      </c>
      <c r="H555" s="1">
        <f t="shared" ca="1" si="70"/>
        <v>2.0334176963787695E+43</v>
      </c>
    </row>
    <row r="556" spans="1:8" x14ac:dyDescent="0.2">
      <c r="A556" s="1">
        <v>550</v>
      </c>
      <c r="B556" s="1">
        <f t="shared" ca="1" si="64"/>
        <v>3.1598483886521755E-2</v>
      </c>
      <c r="C556" s="1">
        <f t="shared" ca="1" si="68"/>
        <v>-1</v>
      </c>
      <c r="D556" s="1">
        <f t="shared" ca="1" si="65"/>
        <v>1</v>
      </c>
      <c r="E556" s="1">
        <f t="shared" si="66"/>
        <v>0</v>
      </c>
      <c r="F556" s="1">
        <f t="shared" ca="1" si="67"/>
        <v>-2.4502698563421794E+41</v>
      </c>
      <c r="G556" s="1">
        <f t="shared" ca="1" si="69"/>
        <v>-2.4502698563421792E+43</v>
      </c>
      <c r="H556" s="1">
        <f t="shared" ca="1" si="70"/>
        <v>4.4836875527209484E+43</v>
      </c>
    </row>
    <row r="557" spans="1:8" x14ac:dyDescent="0.2">
      <c r="A557" s="1">
        <v>551</v>
      </c>
      <c r="B557" s="1">
        <f t="shared" ca="1" si="64"/>
        <v>9.2439844999833598E-2</v>
      </c>
      <c r="C557" s="1">
        <f t="shared" ca="1" si="68"/>
        <v>-1</v>
      </c>
      <c r="D557" s="1">
        <f t="shared" ca="1" si="65"/>
        <v>2</v>
      </c>
      <c r="E557" s="1">
        <f t="shared" si="66"/>
        <v>0</v>
      </c>
      <c r="F557" s="1">
        <f t="shared" ca="1" si="67"/>
        <v>-3.8397420023810704E+41</v>
      </c>
      <c r="G557" s="1">
        <f t="shared" ca="1" si="69"/>
        <v>-3.8397420023810707E+43</v>
      </c>
      <c r="H557" s="1">
        <f t="shared" ca="1" si="70"/>
        <v>8.3234295551020191E+43</v>
      </c>
    </row>
    <row r="558" spans="1:8" x14ac:dyDescent="0.2">
      <c r="A558" s="1">
        <v>552</v>
      </c>
      <c r="B558" s="1">
        <f t="shared" ca="1" si="64"/>
        <v>7.2458322997830615E-2</v>
      </c>
      <c r="C558" s="1">
        <f t="shared" ca="1" si="68"/>
        <v>-1</v>
      </c>
      <c r="D558" s="1">
        <f t="shared" ca="1" si="65"/>
        <v>3</v>
      </c>
      <c r="E558" s="1">
        <f t="shared" si="66"/>
        <v>0</v>
      </c>
      <c r="F558" s="1">
        <f t="shared" ca="1" si="67"/>
        <v>-6.2900118587232494E+41</v>
      </c>
      <c r="G558" s="1">
        <f t="shared" ca="1" si="69"/>
        <v>-6.2900118587232498E+43</v>
      </c>
      <c r="H558" s="1">
        <f t="shared" ca="1" si="70"/>
        <v>1.461344141382527E+44</v>
      </c>
    </row>
    <row r="559" spans="1:8" x14ac:dyDescent="0.2">
      <c r="A559" s="1">
        <v>553</v>
      </c>
      <c r="B559" s="1">
        <f t="shared" ca="1" si="64"/>
        <v>0.46403126526696326</v>
      </c>
      <c r="C559" s="1">
        <f t="shared" ca="1" si="68"/>
        <v>-1</v>
      </c>
      <c r="D559" s="1">
        <f t="shared" ca="1" si="65"/>
        <v>1</v>
      </c>
      <c r="E559" s="1">
        <f t="shared" si="66"/>
        <v>0</v>
      </c>
      <c r="F559" s="1">
        <f t="shared" ca="1" si="67"/>
        <v>-1.012975386110432E+42</v>
      </c>
      <c r="G559" s="1">
        <f t="shared" ca="1" si="69"/>
        <v>-1.012975386110432E+44</v>
      </c>
      <c r="H559" s="1">
        <f t="shared" ca="1" si="70"/>
        <v>2.474319527492959E+44</v>
      </c>
    </row>
    <row r="560" spans="1:8" x14ac:dyDescent="0.2">
      <c r="A560" s="1">
        <v>554</v>
      </c>
      <c r="B560" s="1">
        <f t="shared" ca="1" si="64"/>
        <v>0.68340763282451067</v>
      </c>
      <c r="C560" s="1">
        <f t="shared" ca="1" si="68"/>
        <v>1.5003715654173615</v>
      </c>
      <c r="D560" s="1">
        <f t="shared" ca="1" si="65"/>
        <v>0</v>
      </c>
      <c r="E560" s="1">
        <f t="shared" si="66"/>
        <v>0</v>
      </c>
      <c r="F560" s="1">
        <f t="shared" ca="1" si="67"/>
        <v>-1.6419765719827569E+42</v>
      </c>
      <c r="G560" s="1">
        <f t="shared" ca="1" si="69"/>
        <v>-1.6419765719827568E+44</v>
      </c>
      <c r="H560" s="1">
        <f t="shared" ca="1" si="70"/>
        <v>1.0744567808557072E+42</v>
      </c>
    </row>
    <row r="561" spans="1:8" x14ac:dyDescent="0.2">
      <c r="A561" s="1">
        <v>555</v>
      </c>
      <c r="B561" s="1">
        <f t="shared" ca="1" si="64"/>
        <v>0.50183364202412284</v>
      </c>
      <c r="C561" s="1">
        <f t="shared" ca="1" si="68"/>
        <v>-1</v>
      </c>
      <c r="D561" s="1">
        <f t="shared" ca="1" si="65"/>
        <v>1</v>
      </c>
      <c r="E561" s="1">
        <f t="shared" si="66"/>
        <v>0</v>
      </c>
      <c r="F561" s="1">
        <f t="shared" ca="1" si="67"/>
        <v>-6.2900118587232494E+41</v>
      </c>
      <c r="G561" s="1">
        <f t="shared" ca="1" si="69"/>
        <v>-6.2900118587232498E+43</v>
      </c>
      <c r="H561" s="1">
        <f t="shared" ca="1" si="70"/>
        <v>6.3974575368088205E+43</v>
      </c>
    </row>
    <row r="562" spans="1:8" x14ac:dyDescent="0.2">
      <c r="A562" s="1">
        <v>556</v>
      </c>
      <c r="B562" s="1">
        <f t="shared" ca="1" si="64"/>
        <v>0.3613657122999373</v>
      </c>
      <c r="C562" s="1">
        <f t="shared" ca="1" si="68"/>
        <v>-1</v>
      </c>
      <c r="D562" s="1">
        <f t="shared" ca="1" si="65"/>
        <v>2</v>
      </c>
      <c r="E562" s="1">
        <f t="shared" si="66"/>
        <v>0</v>
      </c>
      <c r="F562" s="1">
        <f t="shared" ca="1" si="67"/>
        <v>-2.270977757855082E+42</v>
      </c>
      <c r="G562" s="1">
        <f t="shared" ca="1" si="69"/>
        <v>-2.270977757855082E+44</v>
      </c>
      <c r="H562" s="1">
        <f t="shared" ca="1" si="70"/>
        <v>2.9107235115359641E+44</v>
      </c>
    </row>
    <row r="563" spans="1:8" x14ac:dyDescent="0.2">
      <c r="A563" s="1">
        <v>557</v>
      </c>
      <c r="B563" s="1">
        <f t="shared" ca="1" si="64"/>
        <v>0.42073340841103068</v>
      </c>
      <c r="C563" s="1">
        <f t="shared" ca="1" si="68"/>
        <v>-1</v>
      </c>
      <c r="D563" s="1">
        <f t="shared" ca="1" si="65"/>
        <v>3</v>
      </c>
      <c r="E563" s="1">
        <f t="shared" si="66"/>
        <v>0</v>
      </c>
      <c r="F563" s="1">
        <f t="shared" ca="1" si="67"/>
        <v>-2.8999789437274068E+42</v>
      </c>
      <c r="G563" s="1">
        <f t="shared" ca="1" si="69"/>
        <v>-2.8999789437274066E+44</v>
      </c>
      <c r="H563" s="1">
        <f t="shared" ca="1" si="70"/>
        <v>5.8107024552633711E+44</v>
      </c>
    </row>
    <row r="564" spans="1:8" x14ac:dyDescent="0.2">
      <c r="A564" s="1">
        <v>558</v>
      </c>
      <c r="B564" s="1">
        <f t="shared" ca="1" si="64"/>
        <v>0.12699530865623276</v>
      </c>
      <c r="C564" s="1">
        <f t="shared" ca="1" si="68"/>
        <v>-1</v>
      </c>
      <c r="D564" s="1">
        <f t="shared" ca="1" si="65"/>
        <v>1</v>
      </c>
      <c r="E564" s="1">
        <f t="shared" si="66"/>
        <v>0</v>
      </c>
      <c r="F564" s="1">
        <f t="shared" ca="1" si="67"/>
        <v>-5.1709567015824888E+42</v>
      </c>
      <c r="G564" s="1">
        <f t="shared" ca="1" si="69"/>
        <v>-5.1709567015824886E+44</v>
      </c>
      <c r="H564" s="1">
        <f t="shared" ca="1" si="70"/>
        <v>1.0981659156845859E+45</v>
      </c>
    </row>
    <row r="565" spans="1:8" x14ac:dyDescent="0.2">
      <c r="A565" s="1">
        <v>559</v>
      </c>
      <c r="B565" s="1">
        <f t="shared" ca="1" si="64"/>
        <v>0.92662612902964725</v>
      </c>
      <c r="C565" s="1">
        <f t="shared" ca="1" si="68"/>
        <v>1.5003715654173615</v>
      </c>
      <c r="D565" s="1">
        <f t="shared" ca="1" si="65"/>
        <v>0</v>
      </c>
      <c r="E565" s="1">
        <f t="shared" si="66"/>
        <v>0</v>
      </c>
      <c r="F565" s="1">
        <f t="shared" ca="1" si="67"/>
        <v>-8.0709356453098956E+42</v>
      </c>
      <c r="G565" s="1">
        <f t="shared" ca="1" si="69"/>
        <v>-8.0709356453098952E+44</v>
      </c>
      <c r="H565" s="1">
        <f t="shared" ca="1" si="70"/>
        <v>-1.1277431916905306E+44</v>
      </c>
    </row>
    <row r="566" spans="1:8" x14ac:dyDescent="0.2">
      <c r="A566" s="1">
        <v>560</v>
      </c>
      <c r="B566" s="1">
        <f t="shared" ca="1" si="64"/>
        <v>0.4423762550671626</v>
      </c>
      <c r="C566" s="1">
        <f t="shared" ca="1" si="68"/>
        <v>-1</v>
      </c>
      <c r="D566" s="1">
        <f t="shared" ca="1" si="65"/>
        <v>1</v>
      </c>
      <c r="E566" s="1">
        <f t="shared" si="66"/>
        <v>0</v>
      </c>
      <c r="F566" s="1">
        <f t="shared" ca="1" si="67"/>
        <v>-2.8999789437274068E+42</v>
      </c>
      <c r="G566" s="1">
        <f t="shared" ca="1" si="69"/>
        <v>-2.8999789437274066E+44</v>
      </c>
      <c r="H566" s="1">
        <f t="shared" ca="1" si="70"/>
        <v>1.772235752036876E+44</v>
      </c>
    </row>
    <row r="567" spans="1:8" x14ac:dyDescent="0.2">
      <c r="A567" s="1">
        <v>561</v>
      </c>
      <c r="B567" s="1">
        <f t="shared" ca="1" si="64"/>
        <v>0.78993155722764774</v>
      </c>
      <c r="C567" s="1">
        <f t="shared" ca="1" si="68"/>
        <v>1.5003715654173615</v>
      </c>
      <c r="D567" s="1">
        <f t="shared" ca="1" si="65"/>
        <v>0</v>
      </c>
      <c r="E567" s="1">
        <f t="shared" si="66"/>
        <v>0</v>
      </c>
      <c r="F567" s="1">
        <f t="shared" ca="1" si="67"/>
        <v>-1.0970914589037302E+43</v>
      </c>
      <c r="G567" s="1">
        <f t="shared" ca="1" si="69"/>
        <v>-1.0970914589037303E+45</v>
      </c>
      <c r="H567" s="1">
        <f t="shared" ca="1" si="70"/>
        <v>-1.4688212543977191E+45</v>
      </c>
    </row>
    <row r="568" spans="1:8" x14ac:dyDescent="0.2">
      <c r="A568" s="1">
        <v>562</v>
      </c>
      <c r="B568" s="1">
        <f t="shared" ca="1" si="64"/>
        <v>9.2090219313072041E-2</v>
      </c>
      <c r="C568" s="1">
        <f t="shared" ca="1" si="68"/>
        <v>-1</v>
      </c>
      <c r="D568" s="1">
        <f t="shared" ca="1" si="65"/>
        <v>1</v>
      </c>
      <c r="E568" s="1">
        <f t="shared" si="66"/>
        <v>0</v>
      </c>
      <c r="F568" s="1">
        <f t="shared" ca="1" si="67"/>
        <v>-8.0709356453098956E+42</v>
      </c>
      <c r="G568" s="1">
        <f t="shared" ca="1" si="69"/>
        <v>-8.0709356453098952E+44</v>
      </c>
      <c r="H568" s="1">
        <f t="shared" ca="1" si="70"/>
        <v>-6.6172768986672957E+44</v>
      </c>
    </row>
    <row r="569" spans="1:8" x14ac:dyDescent="0.2">
      <c r="A569" s="1">
        <v>563</v>
      </c>
      <c r="B569" s="1">
        <f t="shared" ca="1" si="64"/>
        <v>0.75902922353479607</v>
      </c>
      <c r="C569" s="1">
        <f t="shared" ca="1" si="68"/>
        <v>1.5003715654173615</v>
      </c>
      <c r="D569" s="1">
        <f t="shared" ca="1" si="65"/>
        <v>0</v>
      </c>
      <c r="E569" s="1">
        <f t="shared" si="66"/>
        <v>0</v>
      </c>
      <c r="F569" s="1">
        <f t="shared" ca="1" si="67"/>
        <v>-1.9041850234347198E+43</v>
      </c>
      <c r="G569" s="1">
        <f t="shared" ca="1" si="69"/>
        <v>-1.9041850234347199E+45</v>
      </c>
      <c r="H569" s="1">
        <f t="shared" ca="1" si="70"/>
        <v>-3.5187127543217761E+45</v>
      </c>
    </row>
    <row r="570" spans="1:8" x14ac:dyDescent="0.2">
      <c r="A570" s="1">
        <v>564</v>
      </c>
      <c r="B570" s="1">
        <f t="shared" ca="1" si="64"/>
        <v>0.95214637685340509</v>
      </c>
      <c r="C570" s="1">
        <f t="shared" ca="1" si="68"/>
        <v>1.5003715654173615</v>
      </c>
      <c r="D570" s="1">
        <f t="shared" ca="1" si="65"/>
        <v>-1</v>
      </c>
      <c r="E570" s="1">
        <f t="shared" si="66"/>
        <v>0</v>
      </c>
      <c r="F570" s="1">
        <f t="shared" ca="1" si="67"/>
        <v>-1.0970914589037302E+43</v>
      </c>
      <c r="G570" s="1">
        <f t="shared" ca="1" si="69"/>
        <v>-1.0970914589037303E+45</v>
      </c>
      <c r="H570" s="1">
        <f t="shared" ca="1" si="70"/>
        <v>-5.164757583923183E+45</v>
      </c>
    </row>
    <row r="571" spans="1:8" x14ac:dyDescent="0.2">
      <c r="A571" s="1">
        <v>565</v>
      </c>
      <c r="B571" s="1">
        <f t="shared" ca="1" si="64"/>
        <v>0.20088242284284119</v>
      </c>
      <c r="C571" s="1">
        <f t="shared" ca="1" si="68"/>
        <v>-1</v>
      </c>
      <c r="D571" s="1">
        <f t="shared" ca="1" si="65"/>
        <v>0</v>
      </c>
      <c r="E571" s="1">
        <f t="shared" si="66"/>
        <v>0</v>
      </c>
      <c r="F571" s="1">
        <f t="shared" ca="1" si="67"/>
        <v>8.0709356453098956E+42</v>
      </c>
      <c r="G571" s="1">
        <f t="shared" ca="1" si="69"/>
        <v>8.0709356453098952E+44</v>
      </c>
      <c r="H571" s="1">
        <f t="shared" ca="1" si="70"/>
        <v>-5.9718511484541732E+45</v>
      </c>
    </row>
    <row r="572" spans="1:8" x14ac:dyDescent="0.2">
      <c r="A572" s="1">
        <v>566</v>
      </c>
      <c r="B572" s="1">
        <f t="shared" ca="1" si="64"/>
        <v>0.65329681750214319</v>
      </c>
      <c r="C572" s="1">
        <f t="shared" ca="1" si="68"/>
        <v>1.5003715654173615</v>
      </c>
      <c r="D572" s="1">
        <f t="shared" ca="1" si="65"/>
        <v>-1</v>
      </c>
      <c r="E572" s="1">
        <f t="shared" si="66"/>
        <v>0</v>
      </c>
      <c r="F572" s="1">
        <f t="shared" ca="1" si="67"/>
        <v>-2.8999789437274068E+42</v>
      </c>
      <c r="G572" s="1">
        <f t="shared" ca="1" si="69"/>
        <v>-2.8999789437274066E+44</v>
      </c>
      <c r="H572" s="1">
        <f t="shared" ca="1" si="70"/>
        <v>-6.4069557432019402E+45</v>
      </c>
    </row>
    <row r="573" spans="1:8" x14ac:dyDescent="0.2">
      <c r="A573" s="1">
        <v>567</v>
      </c>
      <c r="B573" s="1">
        <f t="shared" ca="1" si="64"/>
        <v>0.66212610703735109</v>
      </c>
      <c r="C573" s="1">
        <f t="shared" ca="1" si="68"/>
        <v>1.5003715654173615</v>
      </c>
      <c r="D573" s="1">
        <f t="shared" ca="1" si="65"/>
        <v>-2</v>
      </c>
      <c r="E573" s="1">
        <f t="shared" si="66"/>
        <v>0</v>
      </c>
      <c r="F573" s="1">
        <f t="shared" ca="1" si="67"/>
        <v>-1.0970914589037302E+43</v>
      </c>
      <c r="G573" s="1">
        <f t="shared" ca="1" si="69"/>
        <v>-1.0970914589037303E+45</v>
      </c>
      <c r="H573" s="1">
        <f t="shared" ca="1" si="70"/>
        <v>-8.0530005728033471E+45</v>
      </c>
    </row>
    <row r="574" spans="1:8" x14ac:dyDescent="0.2">
      <c r="A574" s="1">
        <v>568</v>
      </c>
      <c r="B574" s="1">
        <f t="shared" ca="1" si="64"/>
        <v>0.18070028270729532</v>
      </c>
      <c r="C574" s="1">
        <f t="shared" ca="1" si="68"/>
        <v>-1</v>
      </c>
      <c r="D574" s="1">
        <f t="shared" ca="1" si="65"/>
        <v>-1</v>
      </c>
      <c r="E574" s="1">
        <f t="shared" si="66"/>
        <v>0</v>
      </c>
      <c r="F574" s="1">
        <f t="shared" ca="1" si="67"/>
        <v>-8.0709356453098956E+42</v>
      </c>
      <c r="G574" s="1">
        <f t="shared" ca="1" si="69"/>
        <v>-8.0709356453098952E+44</v>
      </c>
      <c r="H574" s="1">
        <f t="shared" ca="1" si="70"/>
        <v>-7.2459070082723582E+45</v>
      </c>
    </row>
    <row r="575" spans="1:8" x14ac:dyDescent="0.2">
      <c r="A575" s="1">
        <v>569</v>
      </c>
      <c r="B575" s="1">
        <f t="shared" ca="1" si="64"/>
        <v>0.58565471864742147</v>
      </c>
      <c r="C575" s="1">
        <f t="shared" ca="1" si="68"/>
        <v>-1</v>
      </c>
      <c r="D575" s="1">
        <f t="shared" ca="1" si="65"/>
        <v>0</v>
      </c>
      <c r="E575" s="1">
        <f t="shared" si="66"/>
        <v>0</v>
      </c>
      <c r="F575" s="1">
        <f t="shared" ca="1" si="67"/>
        <v>-1.9041850234347198E+43</v>
      </c>
      <c r="G575" s="1">
        <f t="shared" ca="1" si="69"/>
        <v>-1.9041850234347199E+45</v>
      </c>
      <c r="H575" s="1">
        <f t="shared" ca="1" si="70"/>
        <v>-5.341721984837638E+45</v>
      </c>
    </row>
    <row r="576" spans="1:8" x14ac:dyDescent="0.2">
      <c r="A576" s="1">
        <v>570</v>
      </c>
      <c r="B576" s="1">
        <f t="shared" ca="1" si="64"/>
        <v>0.6860430898113129</v>
      </c>
      <c r="C576" s="1">
        <f t="shared" ca="1" si="68"/>
        <v>1.5003715654173615</v>
      </c>
      <c r="D576" s="1">
        <f t="shared" ca="1" si="65"/>
        <v>-1</v>
      </c>
      <c r="E576" s="1">
        <f t="shared" si="66"/>
        <v>0</v>
      </c>
      <c r="F576" s="1">
        <f t="shared" ca="1" si="67"/>
        <v>-2.7112785879657094E+43</v>
      </c>
      <c r="G576" s="1">
        <f t="shared" ca="1" si="69"/>
        <v>-2.7112785879657095E+45</v>
      </c>
      <c r="H576" s="1">
        <f t="shared" ca="1" si="70"/>
        <v>-9.4096472841463234E+45</v>
      </c>
    </row>
    <row r="577" spans="1:8" x14ac:dyDescent="0.2">
      <c r="A577" s="1">
        <v>571</v>
      </c>
      <c r="B577" s="1">
        <f t="shared" ca="1" si="64"/>
        <v>8.2858485520959091E-3</v>
      </c>
      <c r="C577" s="1">
        <f t="shared" ca="1" si="68"/>
        <v>-1</v>
      </c>
      <c r="D577" s="1">
        <f t="shared" ca="1" si="65"/>
        <v>0</v>
      </c>
      <c r="E577" s="1">
        <f t="shared" si="66"/>
        <v>0</v>
      </c>
      <c r="F577" s="1">
        <f t="shared" ca="1" si="67"/>
        <v>-8.0709356453098956E+42</v>
      </c>
      <c r="G577" s="1">
        <f t="shared" ca="1" si="69"/>
        <v>-8.0709356453098952E+44</v>
      </c>
      <c r="H577" s="1">
        <f t="shared" ca="1" si="70"/>
        <v>-8.6025537196153333E+45</v>
      </c>
    </row>
    <row r="578" spans="1:8" x14ac:dyDescent="0.2">
      <c r="A578" s="1">
        <v>572</v>
      </c>
      <c r="B578" s="1">
        <f t="shared" ca="1" si="64"/>
        <v>0.56134497107298065</v>
      </c>
      <c r="C578" s="1">
        <f t="shared" ca="1" si="68"/>
        <v>-1</v>
      </c>
      <c r="D578" s="1">
        <f t="shared" ca="1" si="65"/>
        <v>1</v>
      </c>
      <c r="E578" s="1">
        <f t="shared" si="66"/>
        <v>0</v>
      </c>
      <c r="F578" s="1">
        <f t="shared" ca="1" si="67"/>
        <v>-3.5183721524966989E+43</v>
      </c>
      <c r="G578" s="1">
        <f t="shared" ca="1" si="69"/>
        <v>-3.5183721524966987E+45</v>
      </c>
      <c r="H578" s="1">
        <f t="shared" ca="1" si="70"/>
        <v>-5.0841815671186346E+45</v>
      </c>
    </row>
    <row r="579" spans="1:8" x14ac:dyDescent="0.2">
      <c r="A579" s="1">
        <v>573</v>
      </c>
      <c r="B579" s="1">
        <f t="shared" ca="1" si="64"/>
        <v>0.18630139718587346</v>
      </c>
      <c r="C579" s="1">
        <f t="shared" ca="1" si="68"/>
        <v>-1</v>
      </c>
      <c r="D579" s="1">
        <f t="shared" ca="1" si="65"/>
        <v>2</v>
      </c>
      <c r="E579" s="1">
        <f t="shared" si="66"/>
        <v>0</v>
      </c>
      <c r="F579" s="1">
        <f t="shared" ca="1" si="67"/>
        <v>-4.3254657170276885E+43</v>
      </c>
      <c r="G579" s="1">
        <f t="shared" ca="1" si="69"/>
        <v>-4.3254657170276882E+45</v>
      </c>
      <c r="H579" s="1">
        <f t="shared" ca="1" si="70"/>
        <v>-7.5871585009094644E+44</v>
      </c>
    </row>
    <row r="580" spans="1:8" x14ac:dyDescent="0.2">
      <c r="A580" s="1">
        <v>574</v>
      </c>
      <c r="B580" s="1">
        <f t="shared" ca="1" si="64"/>
        <v>0.9854014307537543</v>
      </c>
      <c r="C580" s="1">
        <f t="shared" ca="1" si="68"/>
        <v>1.5003715654173615</v>
      </c>
      <c r="D580" s="1">
        <f t="shared" ca="1" si="65"/>
        <v>1</v>
      </c>
      <c r="E580" s="1">
        <f t="shared" si="66"/>
        <v>0</v>
      </c>
      <c r="F580" s="1">
        <f t="shared" ca="1" si="67"/>
        <v>-7.8438378695243874E+43</v>
      </c>
      <c r="G580" s="1">
        <f t="shared" ca="1" si="69"/>
        <v>-7.8438378695243875E+45</v>
      </c>
      <c r="H580" s="1">
        <f t="shared" ca="1" si="70"/>
        <v>-1.2527387153269234E+46</v>
      </c>
    </row>
    <row r="581" spans="1:8" x14ac:dyDescent="0.2">
      <c r="A581" s="1">
        <v>575</v>
      </c>
      <c r="B581" s="1">
        <f t="shared" ca="1" si="64"/>
        <v>0.14713762166466082</v>
      </c>
      <c r="C581" s="1">
        <f t="shared" ca="1" si="68"/>
        <v>-1</v>
      </c>
      <c r="D581" s="1">
        <f t="shared" ca="1" si="65"/>
        <v>2</v>
      </c>
      <c r="E581" s="1">
        <f t="shared" si="66"/>
        <v>0</v>
      </c>
      <c r="F581" s="1">
        <f t="shared" ca="1" si="67"/>
        <v>-3.5183721524966989E+43</v>
      </c>
      <c r="G581" s="1">
        <f t="shared" ca="1" si="69"/>
        <v>-3.5183721524966987E+45</v>
      </c>
      <c r="H581" s="1">
        <f t="shared" ca="1" si="70"/>
        <v>-9.0090150007725346E+45</v>
      </c>
    </row>
    <row r="582" spans="1:8" x14ac:dyDescent="0.2">
      <c r="A582" s="1">
        <v>576</v>
      </c>
      <c r="B582" s="1">
        <f t="shared" ca="1" si="64"/>
        <v>0.83928664641111461</v>
      </c>
      <c r="C582" s="1">
        <f t="shared" ca="1" si="68"/>
        <v>1.5003715654173615</v>
      </c>
      <c r="D582" s="1">
        <f t="shared" ca="1" si="65"/>
        <v>1</v>
      </c>
      <c r="E582" s="1">
        <f t="shared" si="66"/>
        <v>0</v>
      </c>
      <c r="F582" s="1">
        <f t="shared" ca="1" si="67"/>
        <v>-1.1362210022021086E+44</v>
      </c>
      <c r="G582" s="1">
        <f t="shared" ca="1" si="69"/>
        <v>-1.1362210022021086E+46</v>
      </c>
      <c r="H582" s="1">
        <f t="shared" ca="1" si="70"/>
        <v>-2.6056551838113142E+46</v>
      </c>
    </row>
    <row r="583" spans="1:8" x14ac:dyDescent="0.2">
      <c r="A583" s="1">
        <v>577</v>
      </c>
      <c r="B583" s="1">
        <f t="shared" ca="1" si="64"/>
        <v>0.30669060768644119</v>
      </c>
      <c r="C583" s="1">
        <f t="shared" ca="1" si="68"/>
        <v>-1</v>
      </c>
      <c r="D583" s="1">
        <f t="shared" ca="1" si="65"/>
        <v>2</v>
      </c>
      <c r="E583" s="1">
        <f t="shared" si="66"/>
        <v>0</v>
      </c>
      <c r="F583" s="1">
        <f t="shared" ca="1" si="67"/>
        <v>-7.8438378695243874E+43</v>
      </c>
      <c r="G583" s="1">
        <f t="shared" ca="1" si="69"/>
        <v>-7.8438378695243875E+45</v>
      </c>
      <c r="H583" s="1">
        <f t="shared" ca="1" si="70"/>
        <v>-1.8212713968588755E+46</v>
      </c>
    </row>
    <row r="584" spans="1:8" x14ac:dyDescent="0.2">
      <c r="A584" s="1">
        <v>578</v>
      </c>
      <c r="B584" s="1">
        <f t="shared" ref="B584:B647" ca="1" si="71">RAND()</f>
        <v>0.95322778126468011</v>
      </c>
      <c r="C584" s="1">
        <f t="shared" ca="1" si="68"/>
        <v>1.5003715654173615</v>
      </c>
      <c r="D584" s="1">
        <f t="shared" ref="D584:D647" ca="1" si="72">IF($D$3=$S$2,IF(C584&lt;0,IF(E584&gt;E583,0-1,D583-1),IF(C584&gt;0,IF(AND(E583=1,D583=0),D583,IF(E584&lt;E583,0+1,D583+1)),D583)),
IF($D$3=$S$4,IF(C584&lt;0,IF(D583=$F$2,0+1,D583+1),IF(C584&gt;0,D583-1,D583)),
IF($D$3=$S$5,IF(C584&lt;0,IF(D583=$F$2,0+1,D583+1),IF(C584&gt;0,D583-1,D583)),
)))</f>
        <v>1</v>
      </c>
      <c r="E584" s="1">
        <f t="shared" ref="E584:E647" si="73">IF($D$3=$S$2,IF(AND(D583=-$B$2,C584&lt;0),IF(E583=$F$2,1,E583+1),IF(AND(D583=$D$2,C584&gt;0),IF(E583=1,1,E583-1),E583)),)</f>
        <v>0</v>
      </c>
      <c r="F584" s="1">
        <f t="shared" ca="1" si="67"/>
        <v>-1.9206047891545475E+44</v>
      </c>
      <c r="G584" s="1">
        <f t="shared" ca="1" si="69"/>
        <v>-1.9206047891545474E+46</v>
      </c>
      <c r="H584" s="1">
        <f t="shared" ca="1" si="70"/>
        <v>-4.7028922109107654E+46</v>
      </c>
    </row>
    <row r="585" spans="1:8" x14ac:dyDescent="0.2">
      <c r="A585" s="1">
        <v>579</v>
      </c>
      <c r="B585" s="1">
        <f t="shared" ca="1" si="71"/>
        <v>6.4299397722150542E-2</v>
      </c>
      <c r="C585" s="1">
        <f t="shared" ca="1" si="68"/>
        <v>-1</v>
      </c>
      <c r="D585" s="1">
        <f t="shared" ca="1" si="72"/>
        <v>2</v>
      </c>
      <c r="E585" s="1">
        <f t="shared" si="73"/>
        <v>0</v>
      </c>
      <c r="F585" s="1">
        <f t="shared" ca="1" si="67"/>
        <v>-1.1362210022021088E+44</v>
      </c>
      <c r="G585" s="1">
        <f t="shared" ca="1" si="69"/>
        <v>-1.1362210022021088E+46</v>
      </c>
      <c r="H585" s="1">
        <f t="shared" ca="1" si="70"/>
        <v>-3.5666712087086566E+46</v>
      </c>
    </row>
    <row r="586" spans="1:8" x14ac:dyDescent="0.2">
      <c r="A586" s="1">
        <v>580</v>
      </c>
      <c r="B586" s="1">
        <f t="shared" ca="1" si="71"/>
        <v>0.30669434685271857</v>
      </c>
      <c r="C586" s="1">
        <f t="shared" ca="1" si="68"/>
        <v>-1</v>
      </c>
      <c r="D586" s="1">
        <f t="shared" ca="1" si="72"/>
        <v>3</v>
      </c>
      <c r="E586" s="1">
        <f t="shared" si="73"/>
        <v>0</v>
      </c>
      <c r="F586" s="1">
        <f t="shared" ca="1" si="67"/>
        <v>-3.0568257913566561E+44</v>
      </c>
      <c r="G586" s="1">
        <f t="shared" ca="1" si="69"/>
        <v>-3.0568257913566562E+46</v>
      </c>
      <c r="H586" s="1">
        <f t="shared" ca="1" si="70"/>
        <v>-5.0984541735200041E+45</v>
      </c>
    </row>
    <row r="587" spans="1:8" x14ac:dyDescent="0.2">
      <c r="A587" s="1">
        <v>581</v>
      </c>
      <c r="B587" s="1">
        <f t="shared" ca="1" si="71"/>
        <v>0.47929752489746147</v>
      </c>
      <c r="C587" s="1">
        <f t="shared" ca="1" si="68"/>
        <v>-1</v>
      </c>
      <c r="D587" s="1">
        <f t="shared" ca="1" si="72"/>
        <v>1</v>
      </c>
      <c r="E587" s="1">
        <f t="shared" si="73"/>
        <v>0</v>
      </c>
      <c r="F587" s="1">
        <f t="shared" ca="1" si="67"/>
        <v>-4.1930467935587647E+44</v>
      </c>
      <c r="G587" s="1">
        <f t="shared" ca="1" si="69"/>
        <v>-4.1930467935587645E+46</v>
      </c>
      <c r="H587" s="1">
        <f t="shared" ca="1" si="70"/>
        <v>3.6832013762067641E+46</v>
      </c>
    </row>
    <row r="588" spans="1:8" x14ac:dyDescent="0.2">
      <c r="A588" s="1">
        <v>582</v>
      </c>
      <c r="B588" s="1">
        <f t="shared" ca="1" si="71"/>
        <v>0.47862732812718567</v>
      </c>
      <c r="C588" s="1">
        <f t="shared" ca="1" si="68"/>
        <v>-1</v>
      </c>
      <c r="D588" s="1">
        <f t="shared" ca="1" si="72"/>
        <v>2</v>
      </c>
      <c r="E588" s="1">
        <f t="shared" si="73"/>
        <v>0</v>
      </c>
      <c r="F588" s="1">
        <f t="shared" ref="F588:F651" ca="1" si="74">IF($D$3=$S$2,IF(IF(E588&gt;E587,ROUNDUP(F587*$F$3,0),IF(E588&lt;E587,IF(AND(E587=$F$2,E588=1),1,ROUNDDOWN(F587/$F$3,0)),F587))=0,1,IF(E588&gt;E587,ROUNDUP(F587*$F$3,0),IF(E588&lt;E587,IF(AND(E587=$F$2,E588=1),1,ROUNDDOWN(F587/$F$3,0)),F587))),
IF($D$3=$S$4,IF(C587&lt;0,IF(F587=$F$2,$H$3,F587+$F$3),IF(AND(C587&gt;0,F587&gt;1),F587-$F$3,F587)),
IF($D$3=$S$5,IF(C587&lt;0,F587+F586,IF(C587&gt;0,F587-F586,F587)),
F587)))</f>
        <v>-7.24987258491542E+44</v>
      </c>
      <c r="G588" s="1">
        <f t="shared" ca="1" si="69"/>
        <v>-7.2498725849154203E+46</v>
      </c>
      <c r="H588" s="1">
        <f t="shared" ca="1" si="70"/>
        <v>1.0933073961122185E+47</v>
      </c>
    </row>
    <row r="589" spans="1:8" x14ac:dyDescent="0.2">
      <c r="A589" s="1">
        <v>583</v>
      </c>
      <c r="B589" s="1">
        <f t="shared" ca="1" si="71"/>
        <v>0.81924641674158949</v>
      </c>
      <c r="C589" s="1">
        <f t="shared" ca="1" si="68"/>
        <v>1.5003715654173615</v>
      </c>
      <c r="D589" s="1">
        <f t="shared" ca="1" si="72"/>
        <v>1</v>
      </c>
      <c r="E589" s="1">
        <f t="shared" si="73"/>
        <v>0</v>
      </c>
      <c r="F589" s="1">
        <f t="shared" ca="1" si="74"/>
        <v>-1.1442919378474184E+45</v>
      </c>
      <c r="G589" s="1">
        <f t="shared" ca="1" si="69"/>
        <v>-1.1442919378474185E+47</v>
      </c>
      <c r="H589" s="1">
        <f t="shared" ca="1" si="70"/>
        <v>-6.2355568997037899E+46</v>
      </c>
    </row>
    <row r="590" spans="1:8" x14ac:dyDescent="0.2">
      <c r="A590" s="1">
        <v>584</v>
      </c>
      <c r="B590" s="1">
        <f t="shared" ca="1" si="71"/>
        <v>0.46017908958006781</v>
      </c>
      <c r="C590" s="1">
        <f t="shared" ca="1" si="68"/>
        <v>-1</v>
      </c>
      <c r="D590" s="1">
        <f t="shared" ca="1" si="72"/>
        <v>2</v>
      </c>
      <c r="E590" s="1">
        <f t="shared" si="73"/>
        <v>0</v>
      </c>
      <c r="F590" s="1">
        <f t="shared" ca="1" si="74"/>
        <v>-4.1930467935587639E+44</v>
      </c>
      <c r="G590" s="1">
        <f t="shared" ca="1" si="69"/>
        <v>-4.193046793558764E+46</v>
      </c>
      <c r="H590" s="1">
        <f t="shared" ca="1" si="70"/>
        <v>-2.0425101061450259E+46</v>
      </c>
    </row>
    <row r="591" spans="1:8" x14ac:dyDescent="0.2">
      <c r="A591" s="1">
        <v>585</v>
      </c>
      <c r="B591" s="1">
        <f t="shared" ca="1" si="71"/>
        <v>0.35600750148698512</v>
      </c>
      <c r="C591" s="1">
        <f t="shared" ca="1" si="68"/>
        <v>-1</v>
      </c>
      <c r="D591" s="1">
        <f t="shared" ca="1" si="72"/>
        <v>3</v>
      </c>
      <c r="E591" s="1">
        <f t="shared" si="73"/>
        <v>0</v>
      </c>
      <c r="F591" s="1">
        <f t="shared" ca="1" si="74"/>
        <v>-1.5635966172032948E+45</v>
      </c>
      <c r="G591" s="1">
        <f t="shared" ca="1" si="69"/>
        <v>-1.5635966172032948E+47</v>
      </c>
      <c r="H591" s="1">
        <f t="shared" ca="1" si="70"/>
        <v>1.3593456065887922E+47</v>
      </c>
    </row>
    <row r="592" spans="1:8" x14ac:dyDescent="0.2">
      <c r="A592" s="1">
        <v>586</v>
      </c>
      <c r="B592" s="1">
        <f t="shared" ca="1" si="71"/>
        <v>0.53770355772566547</v>
      </c>
      <c r="C592" s="1">
        <f t="shared" ca="1" si="68"/>
        <v>-1</v>
      </c>
      <c r="D592" s="1">
        <f t="shared" ca="1" si="72"/>
        <v>1</v>
      </c>
      <c r="E592" s="1">
        <f t="shared" si="73"/>
        <v>0</v>
      </c>
      <c r="F592" s="1">
        <f t="shared" ca="1" si="74"/>
        <v>-1.9829012965591712E+45</v>
      </c>
      <c r="G592" s="1">
        <f t="shared" ca="1" si="69"/>
        <v>-1.982901296559171E+47</v>
      </c>
      <c r="H592" s="1">
        <f t="shared" ca="1" si="70"/>
        <v>3.3422469031479632E+47</v>
      </c>
    </row>
    <row r="593" spans="1:8" x14ac:dyDescent="0.2">
      <c r="A593" s="1">
        <v>587</v>
      </c>
      <c r="B593" s="1">
        <f t="shared" ca="1" si="71"/>
        <v>0.90528930370131688</v>
      </c>
      <c r="C593" s="1">
        <f t="shared" ca="1" si="68"/>
        <v>1.5003715654173615</v>
      </c>
      <c r="D593" s="1">
        <f t="shared" ca="1" si="72"/>
        <v>0</v>
      </c>
      <c r="E593" s="1">
        <f t="shared" si="73"/>
        <v>0</v>
      </c>
      <c r="F593" s="1">
        <f t="shared" ca="1" si="74"/>
        <v>-3.5464979137624663E+45</v>
      </c>
      <c r="G593" s="1">
        <f t="shared" ca="1" si="69"/>
        <v>-3.5464979137624662E+47</v>
      </c>
      <c r="H593" s="1">
        <f t="shared" ca="1" si="70"/>
        <v>-1.9788177234732347E+47</v>
      </c>
    </row>
    <row r="594" spans="1:8" x14ac:dyDescent="0.2">
      <c r="A594" s="1">
        <v>588</v>
      </c>
      <c r="B594" s="1">
        <f t="shared" ca="1" si="71"/>
        <v>0.57713087099069471</v>
      </c>
      <c r="C594" s="1">
        <f t="shared" ca="1" si="68"/>
        <v>-1</v>
      </c>
      <c r="D594" s="1">
        <f t="shared" ca="1" si="72"/>
        <v>1</v>
      </c>
      <c r="E594" s="1">
        <f t="shared" si="73"/>
        <v>0</v>
      </c>
      <c r="F594" s="1">
        <f t="shared" ca="1" si="74"/>
        <v>-1.5635966172032951E+45</v>
      </c>
      <c r="G594" s="1">
        <f t="shared" ca="1" si="69"/>
        <v>-1.563596617203295E+47</v>
      </c>
      <c r="H594" s="1">
        <f t="shared" ca="1" si="70"/>
        <v>-4.1522110626993968E+46</v>
      </c>
    </row>
    <row r="595" spans="1:8" x14ac:dyDescent="0.2">
      <c r="A595" s="1">
        <v>589</v>
      </c>
      <c r="B595" s="1">
        <f t="shared" ca="1" si="71"/>
        <v>0.41904054693462967</v>
      </c>
      <c r="C595" s="1">
        <f t="shared" ca="1" si="68"/>
        <v>-1</v>
      </c>
      <c r="D595" s="1">
        <f t="shared" ca="1" si="72"/>
        <v>2</v>
      </c>
      <c r="E595" s="1">
        <f t="shared" si="73"/>
        <v>0</v>
      </c>
      <c r="F595" s="1">
        <f t="shared" ca="1" si="74"/>
        <v>-5.110094530965761E+45</v>
      </c>
      <c r="G595" s="1">
        <f t="shared" ca="1" si="69"/>
        <v>-5.110094530965761E+47</v>
      </c>
      <c r="H595" s="1">
        <f t="shared" ca="1" si="70"/>
        <v>4.6948734246958212E+47</v>
      </c>
    </row>
    <row r="596" spans="1:8" x14ac:dyDescent="0.2">
      <c r="A596" s="1">
        <v>590</v>
      </c>
      <c r="B596" s="1">
        <f t="shared" ca="1" si="71"/>
        <v>8.9276415207402149E-2</v>
      </c>
      <c r="C596" s="1">
        <f t="shared" ca="1" si="68"/>
        <v>-1</v>
      </c>
      <c r="D596" s="1">
        <f t="shared" ca="1" si="72"/>
        <v>3</v>
      </c>
      <c r="E596" s="1">
        <f t="shared" si="73"/>
        <v>0</v>
      </c>
      <c r="F596" s="1">
        <f t="shared" ca="1" si="74"/>
        <v>-6.6736911481690558E+45</v>
      </c>
      <c r="G596" s="1">
        <f t="shared" ca="1" si="69"/>
        <v>-6.6736911481690555E+47</v>
      </c>
      <c r="H596" s="1">
        <f t="shared" ca="1" si="70"/>
        <v>1.1368564572864876E+48</v>
      </c>
    </row>
    <row r="597" spans="1:8" x14ac:dyDescent="0.2">
      <c r="A597" s="1">
        <v>591</v>
      </c>
      <c r="B597" s="1">
        <f t="shared" ca="1" si="71"/>
        <v>0.89788150125401878</v>
      </c>
      <c r="C597" s="1">
        <f t="shared" ca="1" si="68"/>
        <v>1.5003715654173615</v>
      </c>
      <c r="D597" s="1">
        <f t="shared" ca="1" si="72"/>
        <v>2</v>
      </c>
      <c r="E597" s="1">
        <f t="shared" si="73"/>
        <v>0</v>
      </c>
      <c r="F597" s="1">
        <f t="shared" ca="1" si="74"/>
        <v>-1.1783785679134818E+46</v>
      </c>
      <c r="G597" s="1">
        <f t="shared" ca="1" si="69"/>
        <v>-1.1783785679134817E+48</v>
      </c>
      <c r="H597" s="1">
        <f t="shared" ca="1" si="70"/>
        <v>-6.3114923930813168E+47</v>
      </c>
    </row>
    <row r="598" spans="1:8" x14ac:dyDescent="0.2">
      <c r="A598" s="1">
        <v>592</v>
      </c>
      <c r="B598" s="1">
        <f t="shared" ca="1" si="71"/>
        <v>0.63358090458293581</v>
      </c>
      <c r="C598" s="1">
        <f t="shared" ca="1" si="68"/>
        <v>1.5003715654173615</v>
      </c>
      <c r="D598" s="1">
        <f t="shared" ca="1" si="72"/>
        <v>1</v>
      </c>
      <c r="E598" s="1">
        <f t="shared" si="73"/>
        <v>0</v>
      </c>
      <c r="F598" s="1">
        <f t="shared" ca="1" si="74"/>
        <v>-5.1100945309657623E+45</v>
      </c>
      <c r="G598" s="1">
        <f t="shared" ca="1" si="69"/>
        <v>-5.1100945309657627E+47</v>
      </c>
      <c r="H598" s="1">
        <f t="shared" ca="1" si="70"/>
        <v>-1.3978532923937117E+48</v>
      </c>
    </row>
    <row r="599" spans="1:8" x14ac:dyDescent="0.2">
      <c r="A599" s="1">
        <v>593</v>
      </c>
      <c r="B599" s="1">
        <f t="shared" ca="1" si="71"/>
        <v>0.81057136577600719</v>
      </c>
      <c r="C599" s="1">
        <f t="shared" ca="1" si="68"/>
        <v>1.5003715654173615</v>
      </c>
      <c r="D599" s="1">
        <f t="shared" ca="1" si="72"/>
        <v>0</v>
      </c>
      <c r="E599" s="1">
        <f t="shared" si="73"/>
        <v>0</v>
      </c>
      <c r="F599" s="1">
        <f t="shared" ca="1" si="74"/>
        <v>6.6736911481690558E+45</v>
      </c>
      <c r="G599" s="1">
        <f t="shared" ca="1" si="69"/>
        <v>6.6736911481690555E+47</v>
      </c>
      <c r="H599" s="1">
        <f t="shared" ca="1" si="70"/>
        <v>-3.9655164888467221E+47</v>
      </c>
    </row>
    <row r="600" spans="1:8" x14ac:dyDescent="0.2">
      <c r="A600" s="1">
        <v>594</v>
      </c>
      <c r="B600" s="1">
        <f t="shared" ca="1" si="71"/>
        <v>0.54688020295054596</v>
      </c>
      <c r="C600" s="1">
        <f t="shared" ca="1" si="68"/>
        <v>-1</v>
      </c>
      <c r="D600" s="1">
        <f t="shared" ca="1" si="72"/>
        <v>1</v>
      </c>
      <c r="E600" s="1">
        <f t="shared" si="73"/>
        <v>0</v>
      </c>
      <c r="F600" s="1">
        <f t="shared" ca="1" si="74"/>
        <v>1.1783785679134818E+46</v>
      </c>
      <c r="G600" s="1">
        <f t="shared" ca="1" si="69"/>
        <v>1.1783785679134817E+48</v>
      </c>
      <c r="H600" s="1">
        <f t="shared" ca="1" si="70"/>
        <v>-1.5749302167981541E+48</v>
      </c>
    </row>
    <row r="601" spans="1:8" x14ac:dyDescent="0.2">
      <c r="A601" s="1">
        <v>595</v>
      </c>
      <c r="B601" s="1">
        <f t="shared" ca="1" si="71"/>
        <v>2.4683123745396607E-2</v>
      </c>
      <c r="C601" s="1">
        <f t="shared" ca="1" si="68"/>
        <v>-1</v>
      </c>
      <c r="D601" s="1">
        <f t="shared" ca="1" si="72"/>
        <v>2</v>
      </c>
      <c r="E601" s="1">
        <f t="shared" si="73"/>
        <v>0</v>
      </c>
      <c r="F601" s="1">
        <f t="shared" ca="1" si="74"/>
        <v>1.8457476827303875E+46</v>
      </c>
      <c r="G601" s="1">
        <f t="shared" ca="1" si="69"/>
        <v>1.8457476827303877E+48</v>
      </c>
      <c r="H601" s="1">
        <f t="shared" ca="1" si="70"/>
        <v>-3.4206778995285418E+48</v>
      </c>
    </row>
    <row r="602" spans="1:8" x14ac:dyDescent="0.2">
      <c r="A602" s="1">
        <v>596</v>
      </c>
      <c r="B602" s="1">
        <f t="shared" ca="1" si="71"/>
        <v>0.16683846886023068</v>
      </c>
      <c r="C602" s="1">
        <f t="shared" ca="1" si="68"/>
        <v>-1</v>
      </c>
      <c r="D602" s="1">
        <f t="shared" ca="1" si="72"/>
        <v>3</v>
      </c>
      <c r="E602" s="1">
        <f t="shared" si="73"/>
        <v>0</v>
      </c>
      <c r="F602" s="1">
        <f t="shared" ca="1" si="74"/>
        <v>3.0241262506438693E+46</v>
      </c>
      <c r="G602" s="1">
        <f t="shared" ca="1" si="69"/>
        <v>3.0241262506438694E+48</v>
      </c>
      <c r="H602" s="1">
        <f t="shared" ca="1" si="70"/>
        <v>-6.4448041501724119E+48</v>
      </c>
    </row>
    <row r="603" spans="1:8" x14ac:dyDescent="0.2">
      <c r="A603" s="1">
        <v>597</v>
      </c>
      <c r="B603" s="1">
        <f t="shared" ca="1" si="71"/>
        <v>0.99826452212745109</v>
      </c>
      <c r="C603" s="1">
        <f t="shared" ca="1" si="68"/>
        <v>1.5003715654173615</v>
      </c>
      <c r="D603" s="1">
        <f t="shared" ca="1" si="72"/>
        <v>2</v>
      </c>
      <c r="E603" s="1">
        <f t="shared" si="73"/>
        <v>0</v>
      </c>
      <c r="F603" s="1">
        <f t="shared" ca="1" si="74"/>
        <v>4.8698739333742569E+46</v>
      </c>
      <c r="G603" s="1">
        <f t="shared" ca="1" si="69"/>
        <v>4.8698739333742571E+48</v>
      </c>
      <c r="H603" s="1">
        <f t="shared" ca="1" si="70"/>
        <v>8.6181622662952576E+47</v>
      </c>
    </row>
    <row r="604" spans="1:8" x14ac:dyDescent="0.2">
      <c r="A604" s="1">
        <v>598</v>
      </c>
      <c r="B604" s="1">
        <f t="shared" ca="1" si="71"/>
        <v>0.41604249375923541</v>
      </c>
      <c r="C604" s="1">
        <f t="shared" ca="1" si="68"/>
        <v>-1</v>
      </c>
      <c r="D604" s="1">
        <f t="shared" ca="1" si="72"/>
        <v>3</v>
      </c>
      <c r="E604" s="1">
        <f t="shared" si="73"/>
        <v>0</v>
      </c>
      <c r="F604" s="1">
        <f t="shared" ca="1" si="74"/>
        <v>1.8457476827303875E+46</v>
      </c>
      <c r="G604" s="1">
        <f t="shared" ca="1" si="69"/>
        <v>1.8457476827303877E+48</v>
      </c>
      <c r="H604" s="1">
        <f t="shared" ca="1" si="70"/>
        <v>-9.8393145610086192E+47</v>
      </c>
    </row>
    <row r="605" spans="1:8" x14ac:dyDescent="0.2">
      <c r="A605" s="1">
        <v>599</v>
      </c>
      <c r="B605" s="1">
        <f t="shared" ca="1" si="71"/>
        <v>0.12274694550880283</v>
      </c>
      <c r="C605" s="1">
        <f t="shared" ref="C605:C668" ca="1" si="75">IF(B605&lt;$D$1,$F$1,$H$1)</f>
        <v>-1</v>
      </c>
      <c r="D605" s="1">
        <f t="shared" ca="1" si="72"/>
        <v>1</v>
      </c>
      <c r="E605" s="1">
        <f t="shared" si="73"/>
        <v>0</v>
      </c>
      <c r="F605" s="1">
        <f t="shared" ca="1" si="74"/>
        <v>6.7156216161046444E+46</v>
      </c>
      <c r="G605" s="1">
        <f t="shared" ref="G605:G668" ca="1" si="76">F605*$H$2</f>
        <v>6.7156216161046448E+48</v>
      </c>
      <c r="H605" s="1">
        <f t="shared" ref="H605:H668" ca="1" si="77">H604+G605*C605</f>
        <v>-7.6995530722055067E+48</v>
      </c>
    </row>
    <row r="606" spans="1:8" x14ac:dyDescent="0.2">
      <c r="A606" s="1">
        <v>600</v>
      </c>
      <c r="B606" s="1">
        <f t="shared" ca="1" si="71"/>
        <v>0.95885792722431495</v>
      </c>
      <c r="C606" s="1">
        <f t="shared" ca="1" si="75"/>
        <v>1.5003715654173615</v>
      </c>
      <c r="D606" s="1">
        <f t="shared" ca="1" si="72"/>
        <v>0</v>
      </c>
      <c r="E606" s="1">
        <f t="shared" si="73"/>
        <v>0</v>
      </c>
      <c r="F606" s="1">
        <f t="shared" ca="1" si="74"/>
        <v>8.5613692988350319E+46</v>
      </c>
      <c r="G606" s="1">
        <f t="shared" ca="1" si="76"/>
        <v>8.5613692988350325E+48</v>
      </c>
      <c r="H606" s="1">
        <f t="shared" ca="1" si="77"/>
        <v>5.1456819848037499E+48</v>
      </c>
    </row>
    <row r="607" spans="1:8" x14ac:dyDescent="0.2">
      <c r="A607" s="1">
        <v>601</v>
      </c>
      <c r="B607" s="1">
        <f t="shared" ca="1" si="71"/>
        <v>0.83780368649750314</v>
      </c>
      <c r="C607" s="1">
        <f t="shared" ca="1" si="75"/>
        <v>1.5003715654173615</v>
      </c>
      <c r="D607" s="1">
        <f t="shared" ca="1" si="72"/>
        <v>-1</v>
      </c>
      <c r="E607" s="1">
        <f t="shared" si="73"/>
        <v>0</v>
      </c>
      <c r="F607" s="1">
        <f t="shared" ca="1" si="74"/>
        <v>1.8457476827303875E+46</v>
      </c>
      <c r="G607" s="1">
        <f t="shared" ca="1" si="76"/>
        <v>1.8457476827303877E+48</v>
      </c>
      <c r="H607" s="1">
        <f t="shared" ca="1" si="77"/>
        <v>7.9149893249074094E+48</v>
      </c>
    </row>
    <row r="608" spans="1:8" x14ac:dyDescent="0.2">
      <c r="A608" s="1">
        <v>602</v>
      </c>
      <c r="B608" s="1">
        <f t="shared" ca="1" si="71"/>
        <v>0.8470002039927681</v>
      </c>
      <c r="C608" s="1">
        <f t="shared" ca="1" si="75"/>
        <v>1.5003715654173615</v>
      </c>
      <c r="D608" s="1">
        <f t="shared" ca="1" si="72"/>
        <v>-2</v>
      </c>
      <c r="E608" s="1">
        <f t="shared" si="73"/>
        <v>0</v>
      </c>
      <c r="F608" s="1">
        <f t="shared" ca="1" si="74"/>
        <v>-6.7156216161046444E+46</v>
      </c>
      <c r="G608" s="1">
        <f t="shared" ca="1" si="76"/>
        <v>-6.7156216161046448E+48</v>
      </c>
      <c r="H608" s="1">
        <f t="shared" ca="1" si="77"/>
        <v>-2.1609383919981877E+48</v>
      </c>
    </row>
    <row r="609" spans="1:8" x14ac:dyDescent="0.2">
      <c r="A609" s="1">
        <v>603</v>
      </c>
      <c r="B609" s="1">
        <f t="shared" ca="1" si="71"/>
        <v>0.41108832185137523</v>
      </c>
      <c r="C609" s="1">
        <f t="shared" ca="1" si="75"/>
        <v>-1</v>
      </c>
      <c r="D609" s="1">
        <f t="shared" ca="1" si="72"/>
        <v>-1</v>
      </c>
      <c r="E609" s="1">
        <f t="shared" si="73"/>
        <v>0</v>
      </c>
      <c r="F609" s="1">
        <f t="shared" ca="1" si="74"/>
        <v>-8.5613692988350319E+46</v>
      </c>
      <c r="G609" s="1">
        <f t="shared" ca="1" si="76"/>
        <v>-8.5613692988350325E+48</v>
      </c>
      <c r="H609" s="1">
        <f t="shared" ca="1" si="77"/>
        <v>6.4004309068368448E+48</v>
      </c>
    </row>
    <row r="610" spans="1:8" x14ac:dyDescent="0.2">
      <c r="A610" s="1">
        <v>604</v>
      </c>
      <c r="B610" s="1">
        <f t="shared" ca="1" si="71"/>
        <v>0.67772013378066054</v>
      </c>
      <c r="C610" s="1">
        <f t="shared" ca="1" si="75"/>
        <v>1.5003715654173615</v>
      </c>
      <c r="D610" s="1">
        <f t="shared" ca="1" si="72"/>
        <v>-2</v>
      </c>
      <c r="E610" s="1">
        <f t="shared" si="73"/>
        <v>0</v>
      </c>
      <c r="F610" s="1">
        <f t="shared" ca="1" si="74"/>
        <v>-1.5276990914939676E+47</v>
      </c>
      <c r="G610" s="1">
        <f t="shared" ca="1" si="76"/>
        <v>-1.5276990914939677E+49</v>
      </c>
      <c r="H610" s="1">
        <f t="shared" ca="1" si="77"/>
        <v>-1.6520731867078009E+49</v>
      </c>
    </row>
    <row r="611" spans="1:8" x14ac:dyDescent="0.2">
      <c r="A611" s="1">
        <v>605</v>
      </c>
      <c r="B611" s="1">
        <f t="shared" ca="1" si="71"/>
        <v>0.99101068571833983</v>
      </c>
      <c r="C611" s="1">
        <f t="shared" ca="1" si="75"/>
        <v>1.5003715654173615</v>
      </c>
      <c r="D611" s="1">
        <f t="shared" ca="1" si="72"/>
        <v>-3</v>
      </c>
      <c r="E611" s="1">
        <f t="shared" si="73"/>
        <v>0</v>
      </c>
      <c r="F611" s="1">
        <f t="shared" ca="1" si="74"/>
        <v>-6.7156216161046444E+46</v>
      </c>
      <c r="G611" s="1">
        <f t="shared" ca="1" si="76"/>
        <v>-6.7156216161046448E+48</v>
      </c>
      <c r="H611" s="1">
        <f t="shared" ca="1" si="77"/>
        <v>-2.6596659583983606E+49</v>
      </c>
    </row>
    <row r="612" spans="1:8" x14ac:dyDescent="0.2">
      <c r="A612" s="1">
        <v>606</v>
      </c>
      <c r="B612" s="1">
        <f t="shared" ca="1" si="71"/>
        <v>0.53830688986778208</v>
      </c>
      <c r="C612" s="1">
        <f t="shared" ca="1" si="75"/>
        <v>-1</v>
      </c>
      <c r="D612" s="1">
        <f t="shared" ca="1" si="72"/>
        <v>-2</v>
      </c>
      <c r="E612" s="1">
        <f t="shared" si="73"/>
        <v>0</v>
      </c>
      <c r="F612" s="1">
        <f t="shared" ca="1" si="74"/>
        <v>8.5613692988350319E+46</v>
      </c>
      <c r="G612" s="1">
        <f t="shared" ca="1" si="76"/>
        <v>8.5613692988350325E+48</v>
      </c>
      <c r="H612" s="1">
        <f t="shared" ca="1" si="77"/>
        <v>-3.5158028882818637E+49</v>
      </c>
    </row>
    <row r="613" spans="1:8" x14ac:dyDescent="0.2">
      <c r="A613" s="1">
        <v>607</v>
      </c>
      <c r="B613" s="1">
        <f t="shared" ca="1" si="71"/>
        <v>0.52076732034395878</v>
      </c>
      <c r="C613" s="1">
        <f t="shared" ca="1" si="75"/>
        <v>-1</v>
      </c>
      <c r="D613" s="1">
        <f t="shared" ca="1" si="72"/>
        <v>-1</v>
      </c>
      <c r="E613" s="1">
        <f t="shared" si="73"/>
        <v>0</v>
      </c>
      <c r="F613" s="1">
        <f t="shared" ca="1" si="74"/>
        <v>1.8457476827303875E+46</v>
      </c>
      <c r="G613" s="1">
        <f t="shared" ca="1" si="76"/>
        <v>1.8457476827303877E+48</v>
      </c>
      <c r="H613" s="1">
        <f t="shared" ca="1" si="77"/>
        <v>-3.7003776565549028E+49</v>
      </c>
    </row>
    <row r="614" spans="1:8" x14ac:dyDescent="0.2">
      <c r="A614" s="1">
        <v>608</v>
      </c>
      <c r="B614" s="1">
        <f t="shared" ca="1" si="71"/>
        <v>0.57239163220305656</v>
      </c>
      <c r="C614" s="1">
        <f t="shared" ca="1" si="75"/>
        <v>-1</v>
      </c>
      <c r="D614" s="1">
        <f t="shared" ca="1" si="72"/>
        <v>0</v>
      </c>
      <c r="E614" s="1">
        <f t="shared" si="73"/>
        <v>0</v>
      </c>
      <c r="F614" s="1">
        <f t="shared" ca="1" si="74"/>
        <v>1.0407116981565419E+47</v>
      </c>
      <c r="G614" s="1">
        <f t="shared" ca="1" si="76"/>
        <v>1.0407116981565419E+49</v>
      </c>
      <c r="H614" s="1">
        <f t="shared" ca="1" si="77"/>
        <v>-4.7410893547114444E+49</v>
      </c>
    </row>
    <row r="615" spans="1:8" x14ac:dyDescent="0.2">
      <c r="A615" s="1">
        <v>609</v>
      </c>
      <c r="B615" s="1">
        <f t="shared" ca="1" si="71"/>
        <v>0.89422977003610349</v>
      </c>
      <c r="C615" s="1">
        <f t="shared" ca="1" si="75"/>
        <v>1.5003715654173615</v>
      </c>
      <c r="D615" s="1">
        <f t="shared" ca="1" si="72"/>
        <v>-1</v>
      </c>
      <c r="E615" s="1">
        <f t="shared" si="73"/>
        <v>0</v>
      </c>
      <c r="F615" s="1">
        <f t="shared" ca="1" si="74"/>
        <v>1.2252864664295807E+47</v>
      </c>
      <c r="G615" s="1">
        <f t="shared" ca="1" si="76"/>
        <v>1.2252864664295807E+49</v>
      </c>
      <c r="H615" s="1">
        <f t="shared" ca="1" si="77"/>
        <v>-2.9027043809897868E+49</v>
      </c>
    </row>
    <row r="616" spans="1:8" x14ac:dyDescent="0.2">
      <c r="A616" s="1">
        <v>610</v>
      </c>
      <c r="B616" s="1">
        <f t="shared" ca="1" si="71"/>
        <v>0.41535903420393627</v>
      </c>
      <c r="C616" s="1">
        <f t="shared" ca="1" si="75"/>
        <v>-1</v>
      </c>
      <c r="D616" s="1">
        <f t="shared" ca="1" si="72"/>
        <v>0</v>
      </c>
      <c r="E616" s="1">
        <f t="shared" si="73"/>
        <v>0</v>
      </c>
      <c r="F616" s="1">
        <f t="shared" ca="1" si="74"/>
        <v>1.8457476827303875E+46</v>
      </c>
      <c r="G616" s="1">
        <f t="shared" ca="1" si="76"/>
        <v>1.8457476827303877E+48</v>
      </c>
      <c r="H616" s="1">
        <f t="shared" ca="1" si="77"/>
        <v>-3.0872791492628253E+49</v>
      </c>
    </row>
    <row r="617" spans="1:8" x14ac:dyDescent="0.2">
      <c r="A617" s="1">
        <v>611</v>
      </c>
      <c r="B617" s="1">
        <f t="shared" ca="1" si="71"/>
        <v>0.73840775314538443</v>
      </c>
      <c r="C617" s="1">
        <f t="shared" ca="1" si="75"/>
        <v>1.5003715654173615</v>
      </c>
      <c r="D617" s="1">
        <f t="shared" ca="1" si="72"/>
        <v>-1</v>
      </c>
      <c r="E617" s="1">
        <f t="shared" si="73"/>
        <v>0</v>
      </c>
      <c r="F617" s="1">
        <f t="shared" ca="1" si="74"/>
        <v>1.4098612347026194E+47</v>
      </c>
      <c r="G617" s="1">
        <f t="shared" ca="1" si="76"/>
        <v>1.4098612347026194E+49</v>
      </c>
      <c r="H617" s="1">
        <f t="shared" ca="1" si="77"/>
        <v>-9.7196344153080207E+48</v>
      </c>
    </row>
    <row r="618" spans="1:8" x14ac:dyDescent="0.2">
      <c r="A618" s="1">
        <v>612</v>
      </c>
      <c r="B618" s="1">
        <f t="shared" ca="1" si="71"/>
        <v>0.17923970312741366</v>
      </c>
      <c r="C618" s="1">
        <f t="shared" ca="1" si="75"/>
        <v>-1</v>
      </c>
      <c r="D618" s="1">
        <f t="shared" ca="1" si="72"/>
        <v>0</v>
      </c>
      <c r="E618" s="1">
        <f t="shared" si="73"/>
        <v>0</v>
      </c>
      <c r="F618" s="1">
        <f t="shared" ca="1" si="74"/>
        <v>1.2252864664295807E+47</v>
      </c>
      <c r="G618" s="1">
        <f t="shared" ca="1" si="76"/>
        <v>1.2252864664295807E+49</v>
      </c>
      <c r="H618" s="1">
        <f t="shared" ca="1" si="77"/>
        <v>-2.1972499079603827E+49</v>
      </c>
    </row>
    <row r="619" spans="1:8" x14ac:dyDescent="0.2">
      <c r="A619" s="1">
        <v>613</v>
      </c>
      <c r="B619" s="1">
        <f t="shared" ca="1" si="71"/>
        <v>0.8936907920220889</v>
      </c>
      <c r="C619" s="1">
        <f t="shared" ca="1" si="75"/>
        <v>1.5003715654173615</v>
      </c>
      <c r="D619" s="1">
        <f t="shared" ca="1" si="72"/>
        <v>-1</v>
      </c>
      <c r="E619" s="1">
        <f t="shared" si="73"/>
        <v>0</v>
      </c>
      <c r="F619" s="1">
        <f t="shared" ca="1" si="74"/>
        <v>2.6351477011322001E+47</v>
      </c>
      <c r="G619" s="1">
        <f t="shared" ca="1" si="76"/>
        <v>2.6351477011322003E+49</v>
      </c>
      <c r="H619" s="1">
        <f t="shared" ca="1" si="77"/>
        <v>1.7564507734932981E+49</v>
      </c>
    </row>
    <row r="620" spans="1:8" x14ac:dyDescent="0.2">
      <c r="A620" s="1">
        <v>614</v>
      </c>
      <c r="B620" s="1">
        <f t="shared" ca="1" si="71"/>
        <v>0.87981316767729534</v>
      </c>
      <c r="C620" s="1">
        <f t="shared" ca="1" si="75"/>
        <v>1.5003715654173615</v>
      </c>
      <c r="D620" s="1">
        <f t="shared" ca="1" si="72"/>
        <v>-2</v>
      </c>
      <c r="E620" s="1">
        <f t="shared" si="73"/>
        <v>0</v>
      </c>
      <c r="F620" s="1">
        <f t="shared" ca="1" si="74"/>
        <v>1.4098612347026194E+47</v>
      </c>
      <c r="G620" s="1">
        <f t="shared" ca="1" si="76"/>
        <v>1.4098612347026194E+49</v>
      </c>
      <c r="H620" s="1">
        <f t="shared" ca="1" si="77"/>
        <v>3.8717664812253214E+49</v>
      </c>
    </row>
    <row r="621" spans="1:8" x14ac:dyDescent="0.2">
      <c r="A621" s="1">
        <v>615</v>
      </c>
      <c r="B621" s="1">
        <f t="shared" ca="1" si="71"/>
        <v>0.87247348114083578</v>
      </c>
      <c r="C621" s="1">
        <f t="shared" ca="1" si="75"/>
        <v>1.5003715654173615</v>
      </c>
      <c r="D621" s="1">
        <f t="shared" ca="1" si="72"/>
        <v>-3</v>
      </c>
      <c r="E621" s="1">
        <f t="shared" si="73"/>
        <v>0</v>
      </c>
      <c r="F621" s="1">
        <f t="shared" ca="1" si="74"/>
        <v>-1.2252864664295807E+47</v>
      </c>
      <c r="G621" s="1">
        <f t="shared" ca="1" si="76"/>
        <v>-1.2252864664295807E+49</v>
      </c>
      <c r="H621" s="1">
        <f t="shared" ca="1" si="77"/>
        <v>2.033381507503664E+49</v>
      </c>
    </row>
    <row r="622" spans="1:8" x14ac:dyDescent="0.2">
      <c r="A622" s="1">
        <v>616</v>
      </c>
      <c r="B622" s="1">
        <f t="shared" ca="1" si="71"/>
        <v>9.3058059278440575E-2</v>
      </c>
      <c r="C622" s="1">
        <f t="shared" ca="1" si="75"/>
        <v>-1</v>
      </c>
      <c r="D622" s="1">
        <f t="shared" ca="1" si="72"/>
        <v>-2</v>
      </c>
      <c r="E622" s="1">
        <f t="shared" si="73"/>
        <v>0</v>
      </c>
      <c r="F622" s="1">
        <f t="shared" ca="1" si="74"/>
        <v>-2.6351477011322001E+47</v>
      </c>
      <c r="G622" s="1">
        <f t="shared" ca="1" si="76"/>
        <v>-2.6351477011322003E+49</v>
      </c>
      <c r="H622" s="1">
        <f t="shared" ca="1" si="77"/>
        <v>4.6685292086358641E+49</v>
      </c>
    </row>
    <row r="623" spans="1:8" x14ac:dyDescent="0.2">
      <c r="A623" s="1">
        <v>617</v>
      </c>
      <c r="B623" s="1">
        <f t="shared" ca="1" si="71"/>
        <v>0.85929900423140282</v>
      </c>
      <c r="C623" s="1">
        <f t="shared" ca="1" si="75"/>
        <v>1.5003715654173615</v>
      </c>
      <c r="D623" s="1">
        <f t="shared" ca="1" si="72"/>
        <v>-3</v>
      </c>
      <c r="E623" s="1">
        <f t="shared" si="73"/>
        <v>0</v>
      </c>
      <c r="F623" s="1">
        <f t="shared" ca="1" si="74"/>
        <v>-3.8604341675617806E+47</v>
      </c>
      <c r="G623" s="1">
        <f t="shared" ca="1" si="76"/>
        <v>-3.8604341675617805E+49</v>
      </c>
      <c r="H623" s="1">
        <f t="shared" ca="1" si="77"/>
        <v>-1.1235564465394732E+49</v>
      </c>
    </row>
    <row r="624" spans="1:8" x14ac:dyDescent="0.2">
      <c r="A624" s="1">
        <v>618</v>
      </c>
      <c r="B624" s="1">
        <f t="shared" ca="1" si="71"/>
        <v>0.18666808697569259</v>
      </c>
      <c r="C624" s="1">
        <f t="shared" ca="1" si="75"/>
        <v>-1</v>
      </c>
      <c r="D624" s="1">
        <f t="shared" ca="1" si="72"/>
        <v>-2</v>
      </c>
      <c r="E624" s="1">
        <f t="shared" si="73"/>
        <v>0</v>
      </c>
      <c r="F624" s="1">
        <f t="shared" ca="1" si="74"/>
        <v>-1.2252864664295805E+47</v>
      </c>
      <c r="G624" s="1">
        <f t="shared" ca="1" si="76"/>
        <v>-1.2252864664295804E+49</v>
      </c>
      <c r="H624" s="1">
        <f t="shared" ca="1" si="77"/>
        <v>1.0173001989010717E+48</v>
      </c>
    </row>
    <row r="625" spans="1:8" x14ac:dyDescent="0.2">
      <c r="A625" s="1">
        <v>619</v>
      </c>
      <c r="B625" s="1">
        <f t="shared" ca="1" si="71"/>
        <v>0.4746287877403963</v>
      </c>
      <c r="C625" s="1">
        <f t="shared" ca="1" si="75"/>
        <v>-1</v>
      </c>
      <c r="D625" s="1">
        <f t="shared" ca="1" si="72"/>
        <v>-1</v>
      </c>
      <c r="E625" s="1">
        <f t="shared" si="73"/>
        <v>0</v>
      </c>
      <c r="F625" s="1">
        <f t="shared" ca="1" si="74"/>
        <v>-5.0857206339913611E+47</v>
      </c>
      <c r="G625" s="1">
        <f t="shared" ca="1" si="76"/>
        <v>-5.0857206339913611E+49</v>
      </c>
      <c r="H625" s="1">
        <f t="shared" ca="1" si="77"/>
        <v>5.187450653881468E+49</v>
      </c>
    </row>
    <row r="626" spans="1:8" x14ac:dyDescent="0.2">
      <c r="A626" s="1">
        <v>620</v>
      </c>
      <c r="B626" s="1">
        <f t="shared" ca="1" si="71"/>
        <v>0.19449568845870524</v>
      </c>
      <c r="C626" s="1">
        <f t="shared" ca="1" si="75"/>
        <v>-1</v>
      </c>
      <c r="D626" s="1">
        <f t="shared" ca="1" si="72"/>
        <v>0</v>
      </c>
      <c r="E626" s="1">
        <f t="shared" si="73"/>
        <v>0</v>
      </c>
      <c r="F626" s="1">
        <f t="shared" ca="1" si="74"/>
        <v>-6.3110071004209416E+47</v>
      </c>
      <c r="G626" s="1">
        <f t="shared" ca="1" si="76"/>
        <v>-6.3110071004209413E+49</v>
      </c>
      <c r="H626" s="1">
        <f t="shared" ca="1" si="77"/>
        <v>1.1498457754302409E+50</v>
      </c>
    </row>
    <row r="627" spans="1:8" x14ac:dyDescent="0.2">
      <c r="A627" s="1">
        <v>621</v>
      </c>
      <c r="B627" s="1">
        <f t="shared" ca="1" si="71"/>
        <v>0.6622900101561654</v>
      </c>
      <c r="C627" s="1">
        <f t="shared" ca="1" si="75"/>
        <v>1.5003715654173615</v>
      </c>
      <c r="D627" s="1">
        <f t="shared" ca="1" si="72"/>
        <v>-1</v>
      </c>
      <c r="E627" s="1">
        <f t="shared" si="73"/>
        <v>0</v>
      </c>
      <c r="F627" s="1">
        <f t="shared" ca="1" si="74"/>
        <v>-1.1396727734412304E+48</v>
      </c>
      <c r="G627" s="1">
        <f t="shared" ca="1" si="76"/>
        <v>-1.1396727734412303E+50</v>
      </c>
      <c r="H627" s="1">
        <f t="shared" ca="1" si="77"/>
        <v>-5.6008684772132391E+49</v>
      </c>
    </row>
    <row r="628" spans="1:8" x14ac:dyDescent="0.2">
      <c r="A628" s="1">
        <v>622</v>
      </c>
      <c r="B628" s="1">
        <f t="shared" ca="1" si="71"/>
        <v>0.29813901486715155</v>
      </c>
      <c r="C628" s="1">
        <f t="shared" ca="1" si="75"/>
        <v>-1</v>
      </c>
      <c r="D628" s="1">
        <f t="shared" ca="1" si="72"/>
        <v>0</v>
      </c>
      <c r="E628" s="1">
        <f t="shared" si="73"/>
        <v>0</v>
      </c>
      <c r="F628" s="1">
        <f t="shared" ca="1" si="74"/>
        <v>-5.0857206339913619E+47</v>
      </c>
      <c r="G628" s="1">
        <f t="shared" ca="1" si="76"/>
        <v>-5.0857206339913622E+49</v>
      </c>
      <c r="H628" s="1">
        <f t="shared" ca="1" si="77"/>
        <v>-5.1514784322187697E+48</v>
      </c>
    </row>
    <row r="629" spans="1:8" x14ac:dyDescent="0.2">
      <c r="A629" s="1">
        <v>623</v>
      </c>
      <c r="B629" s="1">
        <f t="shared" ca="1" si="71"/>
        <v>0.43045846137210775</v>
      </c>
      <c r="C629" s="1">
        <f t="shared" ca="1" si="75"/>
        <v>-1</v>
      </c>
      <c r="D629" s="1">
        <f t="shared" ca="1" si="72"/>
        <v>1</v>
      </c>
      <c r="E629" s="1">
        <f t="shared" si="73"/>
        <v>0</v>
      </c>
      <c r="F629" s="1">
        <f t="shared" ca="1" si="74"/>
        <v>-1.6482448368403665E+48</v>
      </c>
      <c r="G629" s="1">
        <f t="shared" ca="1" si="76"/>
        <v>-1.6482448368403665E+50</v>
      </c>
      <c r="H629" s="1">
        <f t="shared" ca="1" si="77"/>
        <v>1.5967300525181787E+50</v>
      </c>
    </row>
    <row r="630" spans="1:8" x14ac:dyDescent="0.2">
      <c r="A630" s="1">
        <v>624</v>
      </c>
      <c r="B630" s="1">
        <f t="shared" ca="1" si="71"/>
        <v>0.86691665552996666</v>
      </c>
      <c r="C630" s="1">
        <f t="shared" ca="1" si="75"/>
        <v>1.5003715654173615</v>
      </c>
      <c r="D630" s="1">
        <f t="shared" ca="1" si="72"/>
        <v>0</v>
      </c>
      <c r="E630" s="1">
        <f t="shared" si="73"/>
        <v>0</v>
      </c>
      <c r="F630" s="1">
        <f t="shared" ca="1" si="74"/>
        <v>-2.1568169002395026E+48</v>
      </c>
      <c r="G630" s="1">
        <f t="shared" ca="1" si="76"/>
        <v>-2.1568169002395028E+50</v>
      </c>
      <c r="H630" s="1">
        <f t="shared" ca="1" si="77"/>
        <v>-1.6392966964127854E+50</v>
      </c>
    </row>
    <row r="631" spans="1:8" x14ac:dyDescent="0.2">
      <c r="A631" s="1">
        <v>625</v>
      </c>
      <c r="B631" s="1">
        <f t="shared" ca="1" si="71"/>
        <v>0.56439922297873824</v>
      </c>
      <c r="C631" s="1">
        <f t="shared" ca="1" si="75"/>
        <v>-1</v>
      </c>
      <c r="D631" s="1">
        <f t="shared" ca="1" si="72"/>
        <v>1</v>
      </c>
      <c r="E631" s="1">
        <f t="shared" si="73"/>
        <v>0</v>
      </c>
      <c r="F631" s="1">
        <f t="shared" ca="1" si="74"/>
        <v>-5.0857206339913611E+47</v>
      </c>
      <c r="G631" s="1">
        <f t="shared" ca="1" si="76"/>
        <v>-5.0857206339913611E+49</v>
      </c>
      <c r="H631" s="1">
        <f t="shared" ca="1" si="77"/>
        <v>-1.1307246330136493E+50</v>
      </c>
    </row>
    <row r="632" spans="1:8" x14ac:dyDescent="0.2">
      <c r="A632" s="1">
        <v>626</v>
      </c>
      <c r="B632" s="1">
        <f t="shared" ca="1" si="71"/>
        <v>0.86955485613116801</v>
      </c>
      <c r="C632" s="1">
        <f t="shared" ca="1" si="75"/>
        <v>1.5003715654173615</v>
      </c>
      <c r="D632" s="1">
        <f t="shared" ca="1" si="72"/>
        <v>0</v>
      </c>
      <c r="E632" s="1">
        <f t="shared" si="73"/>
        <v>0</v>
      </c>
      <c r="F632" s="1">
        <f t="shared" ca="1" si="74"/>
        <v>-2.6653889636386387E+48</v>
      </c>
      <c r="G632" s="1">
        <f t="shared" ca="1" si="76"/>
        <v>-2.6653889636386389E+50</v>
      </c>
      <c r="H632" s="1">
        <f t="shared" ca="1" si="77"/>
        <v>-5.1297984448343135E+50</v>
      </c>
    </row>
    <row r="633" spans="1:8" x14ac:dyDescent="0.2">
      <c r="A633" s="1">
        <v>627</v>
      </c>
      <c r="B633" s="1">
        <f t="shared" ca="1" si="71"/>
        <v>0.72776617438889335</v>
      </c>
      <c r="C633" s="1">
        <f t="shared" ca="1" si="75"/>
        <v>1.5003715654173615</v>
      </c>
      <c r="D633" s="1">
        <f t="shared" ca="1" si="72"/>
        <v>-1</v>
      </c>
      <c r="E633" s="1">
        <f t="shared" si="73"/>
        <v>0</v>
      </c>
      <c r="F633" s="1">
        <f t="shared" ca="1" si="74"/>
        <v>-2.1568169002395026E+48</v>
      </c>
      <c r="G633" s="1">
        <f t="shared" ca="1" si="76"/>
        <v>-2.1568169002395028E+50</v>
      </c>
      <c r="H633" s="1">
        <f t="shared" ca="1" si="77"/>
        <v>-8.3658251937652767E+50</v>
      </c>
    </row>
    <row r="634" spans="1:8" x14ac:dyDescent="0.2">
      <c r="A634" s="1">
        <v>628</v>
      </c>
      <c r="B634" s="1">
        <f t="shared" ca="1" si="71"/>
        <v>0.90442956030090893</v>
      </c>
      <c r="C634" s="1">
        <f t="shared" ca="1" si="75"/>
        <v>1.5003715654173615</v>
      </c>
      <c r="D634" s="1">
        <f t="shared" ca="1" si="72"/>
        <v>-2</v>
      </c>
      <c r="E634" s="1">
        <f t="shared" si="73"/>
        <v>0</v>
      </c>
      <c r="F634" s="1">
        <f t="shared" ca="1" si="74"/>
        <v>5.0857206339913611E+47</v>
      </c>
      <c r="G634" s="1">
        <f t="shared" ca="1" si="76"/>
        <v>5.0857206339913611E+49</v>
      </c>
      <c r="H634" s="1">
        <f t="shared" ca="1" si="77"/>
        <v>-7.6027781308755769E+50</v>
      </c>
    </row>
    <row r="635" spans="1:8" x14ac:dyDescent="0.2">
      <c r="A635" s="1">
        <v>629</v>
      </c>
      <c r="B635" s="1">
        <f t="shared" ca="1" si="71"/>
        <v>7.5146774116643611E-2</v>
      </c>
      <c r="C635" s="1">
        <f t="shared" ca="1" si="75"/>
        <v>-1</v>
      </c>
      <c r="D635" s="1">
        <f t="shared" ca="1" si="72"/>
        <v>-1</v>
      </c>
      <c r="E635" s="1">
        <f t="shared" si="73"/>
        <v>0</v>
      </c>
      <c r="F635" s="1">
        <f t="shared" ca="1" si="74"/>
        <v>2.6653889636386387E+48</v>
      </c>
      <c r="G635" s="1">
        <f t="shared" ca="1" si="76"/>
        <v>2.6653889636386389E+50</v>
      </c>
      <c r="H635" s="1">
        <f t="shared" ca="1" si="77"/>
        <v>-1.0268167094514215E+51</v>
      </c>
    </row>
    <row r="636" spans="1:8" x14ac:dyDescent="0.2">
      <c r="A636" s="1">
        <v>630</v>
      </c>
      <c r="B636" s="1">
        <f t="shared" ca="1" si="71"/>
        <v>0.88835706626768962</v>
      </c>
      <c r="C636" s="1">
        <f t="shared" ca="1" si="75"/>
        <v>1.5003715654173615</v>
      </c>
      <c r="D636" s="1">
        <f t="shared" ca="1" si="72"/>
        <v>-2</v>
      </c>
      <c r="E636" s="1">
        <f t="shared" si="73"/>
        <v>0</v>
      </c>
      <c r="F636" s="1">
        <f t="shared" ca="1" si="74"/>
        <v>3.1739610270377745E+48</v>
      </c>
      <c r="G636" s="1">
        <f t="shared" ca="1" si="76"/>
        <v>3.1739610270377746E+50</v>
      </c>
      <c r="H636" s="1">
        <f t="shared" ca="1" si="77"/>
        <v>-5.5060462198038534E+50</v>
      </c>
    </row>
    <row r="637" spans="1:8" x14ac:dyDescent="0.2">
      <c r="A637" s="1">
        <v>631</v>
      </c>
      <c r="B637" s="1">
        <f t="shared" ca="1" si="71"/>
        <v>0.23190121490186244</v>
      </c>
      <c r="C637" s="1">
        <f t="shared" ca="1" si="75"/>
        <v>-1</v>
      </c>
      <c r="D637" s="1">
        <f t="shared" ca="1" si="72"/>
        <v>-1</v>
      </c>
      <c r="E637" s="1">
        <f t="shared" si="73"/>
        <v>0</v>
      </c>
      <c r="F637" s="1">
        <f t="shared" ca="1" si="74"/>
        <v>5.0857206339913579E+47</v>
      </c>
      <c r="G637" s="1">
        <f t="shared" ca="1" si="76"/>
        <v>5.085720633991358E+49</v>
      </c>
      <c r="H637" s="1">
        <f t="shared" ca="1" si="77"/>
        <v>-6.0146182832029895E+50</v>
      </c>
    </row>
    <row r="638" spans="1:8" x14ac:dyDescent="0.2">
      <c r="A638" s="1">
        <v>632</v>
      </c>
      <c r="B638" s="1">
        <f t="shared" ca="1" si="71"/>
        <v>0.30876353772227716</v>
      </c>
      <c r="C638" s="1">
        <f t="shared" ca="1" si="75"/>
        <v>-1</v>
      </c>
      <c r="D638" s="1">
        <f t="shared" ca="1" si="72"/>
        <v>0</v>
      </c>
      <c r="E638" s="1">
        <f t="shared" si="73"/>
        <v>0</v>
      </c>
      <c r="F638" s="1">
        <f t="shared" ca="1" si="74"/>
        <v>3.6825330904369106E+48</v>
      </c>
      <c r="G638" s="1">
        <f t="shared" ca="1" si="76"/>
        <v>3.6825330904369107E+50</v>
      </c>
      <c r="H638" s="1">
        <f t="shared" ca="1" si="77"/>
        <v>-9.6971513736399011E+50</v>
      </c>
    </row>
    <row r="639" spans="1:8" x14ac:dyDescent="0.2">
      <c r="A639" s="1">
        <v>633</v>
      </c>
      <c r="B639" s="1">
        <f t="shared" ca="1" si="71"/>
        <v>0.68805010263285027</v>
      </c>
      <c r="C639" s="1">
        <f t="shared" ca="1" si="75"/>
        <v>1.5003715654173615</v>
      </c>
      <c r="D639" s="1">
        <f t="shared" ca="1" si="72"/>
        <v>-1</v>
      </c>
      <c r="E639" s="1">
        <f t="shared" si="73"/>
        <v>0</v>
      </c>
      <c r="F639" s="1">
        <f t="shared" ca="1" si="74"/>
        <v>4.1911051538360467E+48</v>
      </c>
      <c r="G639" s="1">
        <f t="shared" ca="1" si="76"/>
        <v>4.1911051538360468E+50</v>
      </c>
      <c r="H639" s="1">
        <f t="shared" ca="1" si="77"/>
        <v>-3.4089363731501395E+50</v>
      </c>
    </row>
    <row r="640" spans="1:8" x14ac:dyDescent="0.2">
      <c r="A640" s="1">
        <v>634</v>
      </c>
      <c r="B640" s="1">
        <f t="shared" ca="1" si="71"/>
        <v>0.45733572987618043</v>
      </c>
      <c r="C640" s="1">
        <f t="shared" ca="1" si="75"/>
        <v>-1</v>
      </c>
      <c r="D640" s="1">
        <f t="shared" ca="1" si="72"/>
        <v>0</v>
      </c>
      <c r="E640" s="1">
        <f t="shared" si="73"/>
        <v>0</v>
      </c>
      <c r="F640" s="1">
        <f t="shared" ca="1" si="74"/>
        <v>5.0857206339913611E+47</v>
      </c>
      <c r="G640" s="1">
        <f t="shared" ca="1" si="76"/>
        <v>5.0857206339913611E+49</v>
      </c>
      <c r="H640" s="1">
        <f t="shared" ca="1" si="77"/>
        <v>-3.9175084365492756E+50</v>
      </c>
    </row>
    <row r="641" spans="1:8" x14ac:dyDescent="0.2">
      <c r="A641" s="1">
        <v>635</v>
      </c>
      <c r="B641" s="1">
        <f t="shared" ca="1" si="71"/>
        <v>0.20799708581188625</v>
      </c>
      <c r="C641" s="1">
        <f t="shared" ca="1" si="75"/>
        <v>-1</v>
      </c>
      <c r="D641" s="1">
        <f t="shared" ca="1" si="72"/>
        <v>1</v>
      </c>
      <c r="E641" s="1">
        <f t="shared" si="73"/>
        <v>0</v>
      </c>
      <c r="F641" s="1">
        <f t="shared" ca="1" si="74"/>
        <v>4.6996772172351828E+48</v>
      </c>
      <c r="G641" s="1">
        <f t="shared" ca="1" si="76"/>
        <v>4.6996772172351829E+50</v>
      </c>
      <c r="H641" s="1">
        <f t="shared" ca="1" si="77"/>
        <v>-8.6171856537844593E+50</v>
      </c>
    </row>
    <row r="642" spans="1:8" x14ac:dyDescent="0.2">
      <c r="A642" s="1">
        <v>636</v>
      </c>
      <c r="B642" s="1">
        <f t="shared" ca="1" si="71"/>
        <v>0.55959701166473774</v>
      </c>
      <c r="C642" s="1">
        <f t="shared" ca="1" si="75"/>
        <v>-1</v>
      </c>
      <c r="D642" s="1">
        <f t="shared" ca="1" si="72"/>
        <v>2</v>
      </c>
      <c r="E642" s="1">
        <f t="shared" si="73"/>
        <v>0</v>
      </c>
      <c r="F642" s="1">
        <f t="shared" ca="1" si="74"/>
        <v>5.2082492806343189E+48</v>
      </c>
      <c r="G642" s="1">
        <f t="shared" ca="1" si="76"/>
        <v>5.208249280634319E+50</v>
      </c>
      <c r="H642" s="1">
        <f t="shared" ca="1" si="77"/>
        <v>-1.3825434934418778E+51</v>
      </c>
    </row>
    <row r="643" spans="1:8" x14ac:dyDescent="0.2">
      <c r="A643" s="1">
        <v>637</v>
      </c>
      <c r="B643" s="1">
        <f t="shared" ca="1" si="71"/>
        <v>0.19976640127926926</v>
      </c>
      <c r="C643" s="1">
        <f t="shared" ca="1" si="75"/>
        <v>-1</v>
      </c>
      <c r="D643" s="1">
        <f t="shared" ca="1" si="72"/>
        <v>3</v>
      </c>
      <c r="E643" s="1">
        <f t="shared" si="73"/>
        <v>0</v>
      </c>
      <c r="F643" s="1">
        <f t="shared" ca="1" si="74"/>
        <v>9.9079264978695018E+48</v>
      </c>
      <c r="G643" s="1">
        <f t="shared" ca="1" si="76"/>
        <v>9.907926497869502E+50</v>
      </c>
      <c r="H643" s="1">
        <f t="shared" ca="1" si="77"/>
        <v>-2.3733361432288282E+51</v>
      </c>
    </row>
    <row r="644" spans="1:8" x14ac:dyDescent="0.2">
      <c r="A644" s="1">
        <v>638</v>
      </c>
      <c r="B644" s="1">
        <f t="shared" ca="1" si="71"/>
        <v>0.44032033069070842</v>
      </c>
      <c r="C644" s="1">
        <f t="shared" ca="1" si="75"/>
        <v>-1</v>
      </c>
      <c r="D644" s="1">
        <f t="shared" ca="1" si="72"/>
        <v>1</v>
      </c>
      <c r="E644" s="1">
        <f t="shared" si="73"/>
        <v>0</v>
      </c>
      <c r="F644" s="1">
        <f t="shared" ca="1" si="74"/>
        <v>1.5116175778503821E+49</v>
      </c>
      <c r="G644" s="1">
        <f t="shared" ca="1" si="76"/>
        <v>1.5116175778503819E+51</v>
      </c>
      <c r="H644" s="1">
        <f t="shared" ca="1" si="77"/>
        <v>-3.8849537210792098E+51</v>
      </c>
    </row>
    <row r="645" spans="1:8" x14ac:dyDescent="0.2">
      <c r="A645" s="1">
        <v>639</v>
      </c>
      <c r="B645" s="1">
        <f t="shared" ca="1" si="71"/>
        <v>0.84453970937437994</v>
      </c>
      <c r="C645" s="1">
        <f t="shared" ca="1" si="75"/>
        <v>1.5003715654173615</v>
      </c>
      <c r="D645" s="1">
        <f t="shared" ca="1" si="72"/>
        <v>0</v>
      </c>
      <c r="E645" s="1">
        <f t="shared" si="73"/>
        <v>0</v>
      </c>
      <c r="F645" s="1">
        <f t="shared" ca="1" si="74"/>
        <v>2.5024102276373325E+49</v>
      </c>
      <c r="G645" s="1">
        <f t="shared" ca="1" si="76"/>
        <v>2.5024102276373325E+51</v>
      </c>
      <c r="H645" s="1">
        <f t="shared" ca="1" si="77"/>
        <v>-1.3040857052256908E+50</v>
      </c>
    </row>
    <row r="646" spans="1:8" x14ac:dyDescent="0.2">
      <c r="A646" s="1">
        <v>640</v>
      </c>
      <c r="B646" s="1">
        <f t="shared" ca="1" si="71"/>
        <v>0.68307011833193521</v>
      </c>
      <c r="C646" s="1">
        <f t="shared" ca="1" si="75"/>
        <v>1.5003715654173615</v>
      </c>
      <c r="D646" s="1">
        <f t="shared" ca="1" si="72"/>
        <v>-1</v>
      </c>
      <c r="E646" s="1">
        <f t="shared" si="73"/>
        <v>0</v>
      </c>
      <c r="F646" s="1">
        <f t="shared" ca="1" si="74"/>
        <v>9.9079264978695043E+48</v>
      </c>
      <c r="G646" s="1">
        <f t="shared" ca="1" si="76"/>
        <v>9.9079264978695036E+50</v>
      </c>
      <c r="H646" s="1">
        <f t="shared" ca="1" si="77"/>
        <v>1.3561485484422932E+51</v>
      </c>
    </row>
    <row r="647" spans="1:8" x14ac:dyDescent="0.2">
      <c r="A647" s="1">
        <v>641</v>
      </c>
      <c r="B647" s="1">
        <f t="shared" ca="1" si="71"/>
        <v>0.51767263418114595</v>
      </c>
      <c r="C647" s="1">
        <f t="shared" ca="1" si="75"/>
        <v>-1</v>
      </c>
      <c r="D647" s="1">
        <f t="shared" ca="1" si="72"/>
        <v>0</v>
      </c>
      <c r="E647" s="1">
        <f t="shared" si="73"/>
        <v>0</v>
      </c>
      <c r="F647" s="1">
        <f t="shared" ca="1" si="74"/>
        <v>-1.5116175778503821E+49</v>
      </c>
      <c r="G647" s="1">
        <f t="shared" ca="1" si="76"/>
        <v>-1.5116175778503819E+51</v>
      </c>
      <c r="H647" s="1">
        <f t="shared" ca="1" si="77"/>
        <v>2.8677661262926751E+51</v>
      </c>
    </row>
    <row r="648" spans="1:8" x14ac:dyDescent="0.2">
      <c r="A648" s="1">
        <v>642</v>
      </c>
      <c r="B648" s="1">
        <f t="shared" ref="B648:B711" ca="1" si="78">RAND()</f>
        <v>0.82452300559594394</v>
      </c>
      <c r="C648" s="1">
        <f t="shared" ca="1" si="75"/>
        <v>1.5003715654173615</v>
      </c>
      <c r="D648" s="1">
        <f t="shared" ref="D648:D711" ca="1" si="79">IF($D$3=$S$2,IF(C648&lt;0,IF(E648&gt;E647,0-1,D647-1),IF(C648&gt;0,IF(AND(E647=1,D647=0),D647,IF(E648&lt;E647,0+1,D647+1)),D647)),
IF($D$3=$S$4,IF(C648&lt;0,IF(D647=$F$2,0+1,D647+1),IF(C648&gt;0,D647-1,D647)),
IF($D$3=$S$5,IF(C648&lt;0,IF(D647=$F$2,0+1,D647+1),IF(C648&gt;0,D647-1,D647)),
)))</f>
        <v>-1</v>
      </c>
      <c r="E648" s="1">
        <f t="shared" ref="E648:E711" si="80">IF($D$3=$S$2,IF(AND(D647=-$B$2,C648&lt;0),IF(E647=$F$2,1,E647+1),IF(AND(D647=$D$2,C648&gt;0),IF(E647=1,1,E647-1),E647)),)</f>
        <v>0</v>
      </c>
      <c r="F648" s="1">
        <f t="shared" ca="1" si="74"/>
        <v>-5.2082492806343163E+48</v>
      </c>
      <c r="G648" s="1">
        <f t="shared" ca="1" si="76"/>
        <v>-5.2082492806343165E+50</v>
      </c>
      <c r="H648" s="1">
        <f t="shared" ca="1" si="77"/>
        <v>2.0863352136657592E+51</v>
      </c>
    </row>
    <row r="649" spans="1:8" x14ac:dyDescent="0.2">
      <c r="A649" s="1">
        <v>643</v>
      </c>
      <c r="B649" s="1">
        <f t="shared" ca="1" si="78"/>
        <v>0.69436986492627917</v>
      </c>
      <c r="C649" s="1">
        <f t="shared" ca="1" si="75"/>
        <v>1.5003715654173615</v>
      </c>
      <c r="D649" s="1">
        <f t="shared" ca="1" si="79"/>
        <v>-2</v>
      </c>
      <c r="E649" s="1">
        <f t="shared" si="80"/>
        <v>0</v>
      </c>
      <c r="F649" s="1">
        <f t="shared" ca="1" si="74"/>
        <v>9.9079264978695043E+48</v>
      </c>
      <c r="G649" s="1">
        <f t="shared" ca="1" si="76"/>
        <v>9.9079264978695036E+50</v>
      </c>
      <c r="H649" s="1">
        <f t="shared" ca="1" si="77"/>
        <v>3.5728923326306215E+51</v>
      </c>
    </row>
    <row r="650" spans="1:8" x14ac:dyDescent="0.2">
      <c r="A650" s="1">
        <v>644</v>
      </c>
      <c r="B650" s="1">
        <f t="shared" ca="1" si="78"/>
        <v>0.62540967430384498</v>
      </c>
      <c r="C650" s="1">
        <f t="shared" ca="1" si="75"/>
        <v>1.5003715654173615</v>
      </c>
      <c r="D650" s="1">
        <f t="shared" ca="1" si="79"/>
        <v>-3</v>
      </c>
      <c r="E650" s="1">
        <f t="shared" si="80"/>
        <v>0</v>
      </c>
      <c r="F650" s="1">
        <f t="shared" ca="1" si="74"/>
        <v>1.5116175778503821E+49</v>
      </c>
      <c r="G650" s="1">
        <f t="shared" ca="1" si="76"/>
        <v>1.5116175778503819E+51</v>
      </c>
      <c r="H650" s="1">
        <f t="shared" ca="1" si="77"/>
        <v>5.8408803642223993E+51</v>
      </c>
    </row>
    <row r="651" spans="1:8" x14ac:dyDescent="0.2">
      <c r="A651" s="1">
        <v>645</v>
      </c>
      <c r="B651" s="1">
        <f t="shared" ca="1" si="78"/>
        <v>0.99908298109081717</v>
      </c>
      <c r="C651" s="1">
        <f t="shared" ca="1" si="75"/>
        <v>1.5003715654173615</v>
      </c>
      <c r="D651" s="1">
        <f t="shared" ca="1" si="79"/>
        <v>-4</v>
      </c>
      <c r="E651" s="1">
        <f t="shared" si="80"/>
        <v>0</v>
      </c>
      <c r="F651" s="1">
        <f t="shared" ca="1" si="74"/>
        <v>5.2082492806343163E+48</v>
      </c>
      <c r="G651" s="1">
        <f t="shared" ca="1" si="76"/>
        <v>5.2082492806343165E+50</v>
      </c>
      <c r="H651" s="1">
        <f t="shared" ca="1" si="77"/>
        <v>6.6223112768493155E+51</v>
      </c>
    </row>
    <row r="652" spans="1:8" x14ac:dyDescent="0.2">
      <c r="A652" s="1">
        <v>646</v>
      </c>
      <c r="B652" s="1">
        <f t="shared" ca="1" si="78"/>
        <v>0.1638197475723866</v>
      </c>
      <c r="C652" s="1">
        <f t="shared" ca="1" si="75"/>
        <v>-1</v>
      </c>
      <c r="D652" s="1">
        <f t="shared" ca="1" si="79"/>
        <v>-3</v>
      </c>
      <c r="E652" s="1">
        <f t="shared" si="80"/>
        <v>0</v>
      </c>
      <c r="F652" s="1">
        <f t="shared" ref="F652:F715" ca="1" si="81">IF($D$3=$S$2,IF(IF(E652&gt;E651,ROUNDUP(F651*$F$3,0),IF(E652&lt;E651,IF(AND(E651=$F$2,E652=1),1,ROUNDDOWN(F651/$F$3,0)),F651))=0,1,IF(E652&gt;E651,ROUNDUP(F651*$F$3,0),IF(E652&lt;E651,IF(AND(E651=$F$2,E652=1),1,ROUNDDOWN(F651/$F$3,0)),F651))),
IF($D$3=$S$4,IF(C651&lt;0,IF(F651=$F$2,$H$3,F651+$F$3),IF(AND(C651&gt;0,F651&gt;1),F651-$F$3,F651)),
IF($D$3=$S$5,IF(C651&lt;0,F651+F650,IF(C651&gt;0,F651-F650,F651)),
F651)))</f>
        <v>-9.9079264978695043E+48</v>
      </c>
      <c r="G652" s="1">
        <f t="shared" ca="1" si="76"/>
        <v>-9.9079264978695036E+50</v>
      </c>
      <c r="H652" s="1">
        <f t="shared" ca="1" si="77"/>
        <v>7.6131039266362654E+51</v>
      </c>
    </row>
    <row r="653" spans="1:8" x14ac:dyDescent="0.2">
      <c r="A653" s="1">
        <v>647</v>
      </c>
      <c r="B653" s="1">
        <f t="shared" ca="1" si="78"/>
        <v>0.17354163265381084</v>
      </c>
      <c r="C653" s="1">
        <f t="shared" ca="1" si="75"/>
        <v>-1</v>
      </c>
      <c r="D653" s="1">
        <f t="shared" ca="1" si="79"/>
        <v>-2</v>
      </c>
      <c r="E653" s="1">
        <f t="shared" si="80"/>
        <v>0</v>
      </c>
      <c r="F653" s="1">
        <f t="shared" ca="1" si="81"/>
        <v>-4.699677217235188E+48</v>
      </c>
      <c r="G653" s="1">
        <f t="shared" ca="1" si="76"/>
        <v>-4.6996772172351879E+50</v>
      </c>
      <c r="H653" s="1">
        <f t="shared" ca="1" si="77"/>
        <v>8.0830716483597841E+51</v>
      </c>
    </row>
    <row r="654" spans="1:8" x14ac:dyDescent="0.2">
      <c r="A654" s="1">
        <v>648</v>
      </c>
      <c r="B654" s="1">
        <f t="shared" ca="1" si="78"/>
        <v>2.2041600403359451E-2</v>
      </c>
      <c r="C654" s="1">
        <f t="shared" ca="1" si="75"/>
        <v>-1</v>
      </c>
      <c r="D654" s="1">
        <f t="shared" ca="1" si="79"/>
        <v>-1</v>
      </c>
      <c r="E654" s="1">
        <f t="shared" si="80"/>
        <v>0</v>
      </c>
      <c r="F654" s="1">
        <f t="shared" ca="1" si="81"/>
        <v>-1.4607603715104692E+49</v>
      </c>
      <c r="G654" s="1">
        <f t="shared" ca="1" si="76"/>
        <v>-1.4607603715104693E+51</v>
      </c>
      <c r="H654" s="1">
        <f t="shared" ca="1" si="77"/>
        <v>9.5438320198702528E+51</v>
      </c>
    </row>
    <row r="655" spans="1:8" x14ac:dyDescent="0.2">
      <c r="A655" s="1">
        <v>649</v>
      </c>
      <c r="B655" s="1">
        <f t="shared" ca="1" si="78"/>
        <v>0.22799264452418022</v>
      </c>
      <c r="C655" s="1">
        <f t="shared" ca="1" si="75"/>
        <v>-1</v>
      </c>
      <c r="D655" s="1">
        <f t="shared" ca="1" si="79"/>
        <v>0</v>
      </c>
      <c r="E655" s="1">
        <f t="shared" si="80"/>
        <v>0</v>
      </c>
      <c r="F655" s="1">
        <f t="shared" ca="1" si="81"/>
        <v>-1.930728093233988E+49</v>
      </c>
      <c r="G655" s="1">
        <f t="shared" ca="1" si="76"/>
        <v>-1.9307280932339881E+51</v>
      </c>
      <c r="H655" s="1">
        <f t="shared" ca="1" si="77"/>
        <v>1.1474560113104242E+52</v>
      </c>
    </row>
    <row r="656" spans="1:8" x14ac:dyDescent="0.2">
      <c r="A656" s="1">
        <v>650</v>
      </c>
      <c r="B656" s="1">
        <f t="shared" ca="1" si="78"/>
        <v>0.47624520336910459</v>
      </c>
      <c r="C656" s="1">
        <f t="shared" ca="1" si="75"/>
        <v>-1</v>
      </c>
      <c r="D656" s="1">
        <f t="shared" ca="1" si="79"/>
        <v>1</v>
      </c>
      <c r="E656" s="1">
        <f t="shared" si="80"/>
        <v>0</v>
      </c>
      <c r="F656" s="1">
        <f t="shared" ca="1" si="81"/>
        <v>-3.391488464744457E+49</v>
      </c>
      <c r="G656" s="1">
        <f t="shared" ca="1" si="76"/>
        <v>-3.3914884647444568E+51</v>
      </c>
      <c r="H656" s="1">
        <f t="shared" ca="1" si="77"/>
        <v>1.4866048577848699E+52</v>
      </c>
    </row>
    <row r="657" spans="1:8" x14ac:dyDescent="0.2">
      <c r="A657" s="1">
        <v>651</v>
      </c>
      <c r="B657" s="1">
        <f t="shared" ca="1" si="78"/>
        <v>0.73908370285599023</v>
      </c>
      <c r="C657" s="1">
        <f t="shared" ca="1" si="75"/>
        <v>1.5003715654173615</v>
      </c>
      <c r="D657" s="1">
        <f t="shared" ca="1" si="79"/>
        <v>0</v>
      </c>
      <c r="E657" s="1">
        <f t="shared" si="80"/>
        <v>0</v>
      </c>
      <c r="F657" s="1">
        <f t="shared" ca="1" si="81"/>
        <v>-5.3222165579784448E+49</v>
      </c>
      <c r="G657" s="1">
        <f t="shared" ca="1" si="76"/>
        <v>-5.3222165579784449E+51</v>
      </c>
      <c r="H657" s="1">
        <f t="shared" ca="1" si="77"/>
        <v>6.8807461892643786E+51</v>
      </c>
    </row>
    <row r="658" spans="1:8" x14ac:dyDescent="0.2">
      <c r="A658" s="1">
        <v>652</v>
      </c>
      <c r="B658" s="1">
        <f t="shared" ca="1" si="78"/>
        <v>0.58072004946008915</v>
      </c>
      <c r="C658" s="1">
        <f t="shared" ca="1" si="75"/>
        <v>-1</v>
      </c>
      <c r="D658" s="1">
        <f t="shared" ca="1" si="79"/>
        <v>1</v>
      </c>
      <c r="E658" s="1">
        <f t="shared" si="80"/>
        <v>0</v>
      </c>
      <c r="F658" s="1">
        <f t="shared" ca="1" si="81"/>
        <v>-1.9307280932339878E+49</v>
      </c>
      <c r="G658" s="1">
        <f t="shared" ca="1" si="76"/>
        <v>-1.9307280932339878E+51</v>
      </c>
      <c r="H658" s="1">
        <f t="shared" ca="1" si="77"/>
        <v>8.8114742824983661E+51</v>
      </c>
    </row>
    <row r="659" spans="1:8" x14ac:dyDescent="0.2">
      <c r="A659" s="1">
        <v>653</v>
      </c>
      <c r="B659" s="1">
        <f t="shared" ca="1" si="78"/>
        <v>0.56832388900320308</v>
      </c>
      <c r="C659" s="1">
        <f t="shared" ca="1" si="75"/>
        <v>-1</v>
      </c>
      <c r="D659" s="1">
        <f t="shared" ca="1" si="79"/>
        <v>2</v>
      </c>
      <c r="E659" s="1">
        <f t="shared" si="80"/>
        <v>0</v>
      </c>
      <c r="F659" s="1">
        <f t="shared" ca="1" si="81"/>
        <v>-7.2529446512124326E+49</v>
      </c>
      <c r="G659" s="1">
        <f t="shared" ca="1" si="76"/>
        <v>-7.2529446512124323E+51</v>
      </c>
      <c r="H659" s="1">
        <f t="shared" ca="1" si="77"/>
        <v>1.6064418933710797E+52</v>
      </c>
    </row>
    <row r="660" spans="1:8" x14ac:dyDescent="0.2">
      <c r="A660" s="1">
        <v>654</v>
      </c>
      <c r="B660" s="1">
        <f t="shared" ca="1" si="78"/>
        <v>0.5819361463658963</v>
      </c>
      <c r="C660" s="1">
        <f t="shared" ca="1" si="75"/>
        <v>-1</v>
      </c>
      <c r="D660" s="1">
        <f t="shared" ca="1" si="79"/>
        <v>3</v>
      </c>
      <c r="E660" s="1">
        <f t="shared" si="80"/>
        <v>0</v>
      </c>
      <c r="F660" s="1">
        <f t="shared" ca="1" si="81"/>
        <v>-9.1836727444464203E+49</v>
      </c>
      <c r="G660" s="1">
        <f t="shared" ca="1" si="76"/>
        <v>-9.1836727444464198E+51</v>
      </c>
      <c r="H660" s="1">
        <f t="shared" ca="1" si="77"/>
        <v>2.5248091678157218E+52</v>
      </c>
    </row>
    <row r="661" spans="1:8" x14ac:dyDescent="0.2">
      <c r="A661" s="1">
        <v>655</v>
      </c>
      <c r="B661" s="1">
        <f t="shared" ca="1" si="78"/>
        <v>0.15296352352041542</v>
      </c>
      <c r="C661" s="1">
        <f t="shared" ca="1" si="75"/>
        <v>-1</v>
      </c>
      <c r="D661" s="1">
        <f t="shared" ca="1" si="79"/>
        <v>1</v>
      </c>
      <c r="E661" s="1">
        <f t="shared" si="80"/>
        <v>0</v>
      </c>
      <c r="F661" s="1">
        <f t="shared" ca="1" si="81"/>
        <v>-1.6436617395658853E+50</v>
      </c>
      <c r="G661" s="1">
        <f t="shared" ca="1" si="76"/>
        <v>-1.6436617395658853E+52</v>
      </c>
      <c r="H661" s="1">
        <f t="shared" ca="1" si="77"/>
        <v>4.1684709073816069E+52</v>
      </c>
    </row>
    <row r="662" spans="1:8" x14ac:dyDescent="0.2">
      <c r="A662" s="1">
        <v>656</v>
      </c>
      <c r="B662" s="1">
        <f t="shared" ca="1" si="78"/>
        <v>0.59728547038632918</v>
      </c>
      <c r="C662" s="1">
        <f t="shared" ca="1" si="75"/>
        <v>-1</v>
      </c>
      <c r="D662" s="1">
        <f t="shared" ca="1" si="79"/>
        <v>2</v>
      </c>
      <c r="E662" s="1">
        <f t="shared" si="80"/>
        <v>0</v>
      </c>
      <c r="F662" s="1">
        <f t="shared" ca="1" si="81"/>
        <v>-2.5620290140105271E+50</v>
      </c>
      <c r="G662" s="1">
        <f t="shared" ca="1" si="76"/>
        <v>-2.5620290140105272E+52</v>
      </c>
      <c r="H662" s="1">
        <f t="shared" ca="1" si="77"/>
        <v>6.7304999213921341E+52</v>
      </c>
    </row>
    <row r="663" spans="1:8" x14ac:dyDescent="0.2">
      <c r="A663" s="1">
        <v>657</v>
      </c>
      <c r="B663" s="1">
        <f t="shared" ca="1" si="78"/>
        <v>0.67987926107669339</v>
      </c>
      <c r="C663" s="1">
        <f t="shared" ca="1" si="75"/>
        <v>1.5003715654173615</v>
      </c>
      <c r="D663" s="1">
        <f t="shared" ca="1" si="79"/>
        <v>1</v>
      </c>
      <c r="E663" s="1">
        <f t="shared" si="80"/>
        <v>0</v>
      </c>
      <c r="F663" s="1">
        <f t="shared" ca="1" si="81"/>
        <v>-4.205690753576412E+50</v>
      </c>
      <c r="G663" s="1">
        <f t="shared" ca="1" si="76"/>
        <v>-4.2056907535764117E+52</v>
      </c>
      <c r="H663" s="1">
        <f t="shared" ca="1" si="77"/>
        <v>4.2040110178737093E+51</v>
      </c>
    </row>
    <row r="664" spans="1:8" x14ac:dyDescent="0.2">
      <c r="A664" s="1">
        <v>658</v>
      </c>
      <c r="B664" s="1">
        <f t="shared" ca="1" si="78"/>
        <v>2.2331339269689443E-2</v>
      </c>
      <c r="C664" s="1">
        <f t="shared" ca="1" si="75"/>
        <v>-1</v>
      </c>
      <c r="D664" s="1">
        <f t="shared" ca="1" si="79"/>
        <v>2</v>
      </c>
      <c r="E664" s="1">
        <f t="shared" si="80"/>
        <v>0</v>
      </c>
      <c r="F664" s="1">
        <f t="shared" ca="1" si="81"/>
        <v>-1.6436617395658849E+50</v>
      </c>
      <c r="G664" s="1">
        <f t="shared" ca="1" si="76"/>
        <v>-1.6436617395658848E+52</v>
      </c>
      <c r="H664" s="1">
        <f t="shared" ca="1" si="77"/>
        <v>2.0640628413532557E+52</v>
      </c>
    </row>
    <row r="665" spans="1:8" x14ac:dyDescent="0.2">
      <c r="A665" s="1">
        <v>659</v>
      </c>
      <c r="B665" s="1">
        <f t="shared" ca="1" si="78"/>
        <v>0.90758043097825347</v>
      </c>
      <c r="C665" s="1">
        <f t="shared" ca="1" si="75"/>
        <v>1.5003715654173615</v>
      </c>
      <c r="D665" s="1">
        <f t="shared" ca="1" si="79"/>
        <v>1</v>
      </c>
      <c r="E665" s="1">
        <f t="shared" si="80"/>
        <v>0</v>
      </c>
      <c r="F665" s="1">
        <f t="shared" ca="1" si="81"/>
        <v>-5.8493524931422969E+50</v>
      </c>
      <c r="G665" s="1">
        <f t="shared" ca="1" si="76"/>
        <v>-5.8493524931422973E+52</v>
      </c>
      <c r="H665" s="1">
        <f t="shared" ca="1" si="77"/>
        <v>-6.7121393154606E+52</v>
      </c>
    </row>
    <row r="666" spans="1:8" x14ac:dyDescent="0.2">
      <c r="A666" s="1">
        <v>660</v>
      </c>
      <c r="B666" s="1">
        <f t="shared" ca="1" si="78"/>
        <v>0.59061376411315847</v>
      </c>
      <c r="C666" s="1">
        <f t="shared" ca="1" si="75"/>
        <v>-1</v>
      </c>
      <c r="D666" s="1">
        <f t="shared" ca="1" si="79"/>
        <v>2</v>
      </c>
      <c r="E666" s="1">
        <f t="shared" si="80"/>
        <v>0</v>
      </c>
      <c r="F666" s="1">
        <f t="shared" ca="1" si="81"/>
        <v>-4.205690753576412E+50</v>
      </c>
      <c r="G666" s="1">
        <f t="shared" ca="1" si="76"/>
        <v>-4.2056907535764117E+52</v>
      </c>
      <c r="H666" s="1">
        <f t="shared" ca="1" si="77"/>
        <v>-2.5064485618841883E+52</v>
      </c>
    </row>
    <row r="667" spans="1:8" x14ac:dyDescent="0.2">
      <c r="A667" s="1">
        <v>661</v>
      </c>
      <c r="B667" s="1">
        <f t="shared" ca="1" si="78"/>
        <v>0.12089430555357439</v>
      </c>
      <c r="C667" s="1">
        <f t="shared" ca="1" si="75"/>
        <v>-1</v>
      </c>
      <c r="D667" s="1">
        <f t="shared" ca="1" si="79"/>
        <v>3</v>
      </c>
      <c r="E667" s="1">
        <f t="shared" si="80"/>
        <v>0</v>
      </c>
      <c r="F667" s="1">
        <f t="shared" ca="1" si="81"/>
        <v>-1.0055043246718709E+51</v>
      </c>
      <c r="G667" s="1">
        <f t="shared" ca="1" si="76"/>
        <v>-1.0055043246718709E+53</v>
      </c>
      <c r="H667" s="1">
        <f t="shared" ca="1" si="77"/>
        <v>7.5485946848345208E+52</v>
      </c>
    </row>
    <row r="668" spans="1:8" x14ac:dyDescent="0.2">
      <c r="A668" s="1">
        <v>662</v>
      </c>
      <c r="B668" s="1">
        <f t="shared" ca="1" si="78"/>
        <v>0.14559794535434045</v>
      </c>
      <c r="C668" s="1">
        <f t="shared" ca="1" si="75"/>
        <v>-1</v>
      </c>
      <c r="D668" s="1">
        <f t="shared" ca="1" si="79"/>
        <v>1</v>
      </c>
      <c r="E668" s="1">
        <f t="shared" si="80"/>
        <v>0</v>
      </c>
      <c r="F668" s="1">
        <f t="shared" ca="1" si="81"/>
        <v>-1.4260734000295121E+51</v>
      </c>
      <c r="G668" s="1">
        <f t="shared" ca="1" si="76"/>
        <v>-1.4260734000295122E+53</v>
      </c>
      <c r="H668" s="1">
        <f t="shared" ca="1" si="77"/>
        <v>2.1809328685129641E+53</v>
      </c>
    </row>
    <row r="669" spans="1:8" x14ac:dyDescent="0.2">
      <c r="A669" s="1">
        <v>663</v>
      </c>
      <c r="B669" s="1">
        <f t="shared" ca="1" si="78"/>
        <v>0.21033410742157721</v>
      </c>
      <c r="C669" s="1">
        <f t="shared" ref="C669:C732" ca="1" si="82">IF(B669&lt;$D$1,$F$1,$H$1)</f>
        <v>-1</v>
      </c>
      <c r="D669" s="1">
        <f t="shared" ca="1" si="79"/>
        <v>2</v>
      </c>
      <c r="E669" s="1">
        <f t="shared" si="80"/>
        <v>0</v>
      </c>
      <c r="F669" s="1">
        <f t="shared" ca="1" si="81"/>
        <v>-2.431577724701383E+51</v>
      </c>
      <c r="G669" s="1">
        <f t="shared" ref="G669:G732" ca="1" si="83">F669*$H$2</f>
        <v>-2.4315777247013829E+53</v>
      </c>
      <c r="H669" s="1">
        <f t="shared" ref="H669:H732" ca="1" si="84">H668+G669*C669</f>
        <v>4.6125105932143469E+53</v>
      </c>
    </row>
    <row r="670" spans="1:8" x14ac:dyDescent="0.2">
      <c r="A670" s="1">
        <v>664</v>
      </c>
      <c r="B670" s="1">
        <f t="shared" ca="1" si="78"/>
        <v>0.66288510991103411</v>
      </c>
      <c r="C670" s="1">
        <f t="shared" ca="1" si="82"/>
        <v>1.5003715654173615</v>
      </c>
      <c r="D670" s="1">
        <f t="shared" ca="1" si="79"/>
        <v>1</v>
      </c>
      <c r="E670" s="1">
        <f t="shared" si="80"/>
        <v>0</v>
      </c>
      <c r="F670" s="1">
        <f t="shared" ca="1" si="81"/>
        <v>-3.8576511247308952E+51</v>
      </c>
      <c r="G670" s="1">
        <f t="shared" ca="1" si="83"/>
        <v>-3.8576511247308953E+53</v>
      </c>
      <c r="H670" s="1">
        <f t="shared" ca="1" si="84"/>
        <v>-1.1753994636321916E+53</v>
      </c>
    </row>
    <row r="671" spans="1:8" x14ac:dyDescent="0.2">
      <c r="A671" s="1">
        <v>665</v>
      </c>
      <c r="B671" s="1">
        <f t="shared" ca="1" si="78"/>
        <v>4.382412066897734E-2</v>
      </c>
      <c r="C671" s="1">
        <f t="shared" ca="1" si="82"/>
        <v>-1</v>
      </c>
      <c r="D671" s="1">
        <f t="shared" ca="1" si="79"/>
        <v>2</v>
      </c>
      <c r="E671" s="1">
        <f t="shared" si="80"/>
        <v>0</v>
      </c>
      <c r="F671" s="1">
        <f t="shared" ca="1" si="81"/>
        <v>-1.4260734000295123E+51</v>
      </c>
      <c r="G671" s="1">
        <f t="shared" ca="1" si="83"/>
        <v>-1.4260734000295122E+53</v>
      </c>
      <c r="H671" s="1">
        <f t="shared" ca="1" si="84"/>
        <v>2.5067393639732059E+52</v>
      </c>
    </row>
    <row r="672" spans="1:8" x14ac:dyDescent="0.2">
      <c r="A672" s="1">
        <v>666</v>
      </c>
      <c r="B672" s="1">
        <f t="shared" ca="1" si="78"/>
        <v>0.14597251872376604</v>
      </c>
      <c r="C672" s="1">
        <f t="shared" ca="1" si="82"/>
        <v>-1</v>
      </c>
      <c r="D672" s="1">
        <f t="shared" ca="1" si="79"/>
        <v>3</v>
      </c>
      <c r="E672" s="1">
        <f t="shared" si="80"/>
        <v>0</v>
      </c>
      <c r="F672" s="1">
        <f t="shared" ca="1" si="81"/>
        <v>-5.2837245247604071E+51</v>
      </c>
      <c r="G672" s="1">
        <f t="shared" ca="1" si="83"/>
        <v>-5.2837245247604068E+53</v>
      </c>
      <c r="H672" s="1">
        <f t="shared" ca="1" si="84"/>
        <v>5.5343984611577276E+53</v>
      </c>
    </row>
    <row r="673" spans="1:8" x14ac:dyDescent="0.2">
      <c r="A673" s="1">
        <v>667</v>
      </c>
      <c r="B673" s="1">
        <f t="shared" ca="1" si="78"/>
        <v>0.34925180030814118</v>
      </c>
      <c r="C673" s="1">
        <f t="shared" ca="1" si="82"/>
        <v>-1</v>
      </c>
      <c r="D673" s="1">
        <f t="shared" ca="1" si="79"/>
        <v>1</v>
      </c>
      <c r="E673" s="1">
        <f t="shared" si="80"/>
        <v>0</v>
      </c>
      <c r="F673" s="1">
        <f t="shared" ca="1" si="81"/>
        <v>-6.7097979247899191E+51</v>
      </c>
      <c r="G673" s="1">
        <f t="shared" ca="1" si="83"/>
        <v>-6.7097979247899192E+53</v>
      </c>
      <c r="H673" s="1">
        <f t="shared" ca="1" si="84"/>
        <v>1.2244196385947647E+54</v>
      </c>
    </row>
    <row r="674" spans="1:8" x14ac:dyDescent="0.2">
      <c r="A674" s="1">
        <v>668</v>
      </c>
      <c r="B674" s="1">
        <f t="shared" ca="1" si="78"/>
        <v>0.84976242900919896</v>
      </c>
      <c r="C674" s="1">
        <f t="shared" ca="1" si="82"/>
        <v>1.5003715654173615</v>
      </c>
      <c r="D674" s="1">
        <f t="shared" ca="1" si="79"/>
        <v>0</v>
      </c>
      <c r="E674" s="1">
        <f t="shared" si="80"/>
        <v>0</v>
      </c>
      <c r="F674" s="1">
        <f t="shared" ca="1" si="81"/>
        <v>-1.1993522449550328E+52</v>
      </c>
      <c r="G674" s="1">
        <f t="shared" ca="1" si="83"/>
        <v>-1.1993522449550328E+54</v>
      </c>
      <c r="H674" s="1">
        <f t="shared" ca="1" si="84"/>
        <v>-5.7505436665524456E+53</v>
      </c>
    </row>
    <row r="675" spans="1:8" x14ac:dyDescent="0.2">
      <c r="A675" s="1">
        <v>669</v>
      </c>
      <c r="B675" s="1">
        <f t="shared" ca="1" si="78"/>
        <v>0.61881600415131932</v>
      </c>
      <c r="C675" s="1">
        <f t="shared" ca="1" si="82"/>
        <v>1.5003715654173615</v>
      </c>
      <c r="D675" s="1">
        <f t="shared" ca="1" si="79"/>
        <v>-1</v>
      </c>
      <c r="E675" s="1">
        <f t="shared" si="80"/>
        <v>0</v>
      </c>
      <c r="F675" s="1">
        <f t="shared" ca="1" si="81"/>
        <v>-5.2837245247604085E+51</v>
      </c>
      <c r="G675" s="1">
        <f t="shared" ca="1" si="83"/>
        <v>-5.2837245247604085E+53</v>
      </c>
      <c r="H675" s="1">
        <f t="shared" ca="1" si="84"/>
        <v>-1.3678093703001324E+54</v>
      </c>
    </row>
    <row r="676" spans="1:8" x14ac:dyDescent="0.2">
      <c r="A676" s="1">
        <v>670</v>
      </c>
      <c r="B676" s="1">
        <f t="shared" ca="1" si="78"/>
        <v>0.67605956605874373</v>
      </c>
      <c r="C676" s="1">
        <f t="shared" ca="1" si="82"/>
        <v>1.5003715654173615</v>
      </c>
      <c r="D676" s="1">
        <f t="shared" ca="1" si="79"/>
        <v>-2</v>
      </c>
      <c r="E676" s="1">
        <f t="shared" si="80"/>
        <v>0</v>
      </c>
      <c r="F676" s="1">
        <f t="shared" ca="1" si="81"/>
        <v>6.7097979247899191E+51</v>
      </c>
      <c r="G676" s="1">
        <f t="shared" ca="1" si="83"/>
        <v>6.7097979247899192E+53</v>
      </c>
      <c r="H676" s="1">
        <f t="shared" ca="1" si="84"/>
        <v>-3.61090368695011E+53</v>
      </c>
    </row>
    <row r="677" spans="1:8" x14ac:dyDescent="0.2">
      <c r="A677" s="1">
        <v>671</v>
      </c>
      <c r="B677" s="1">
        <f t="shared" ca="1" si="78"/>
        <v>0.50715339648421931</v>
      </c>
      <c r="C677" s="1">
        <f t="shared" ca="1" si="82"/>
        <v>-1</v>
      </c>
      <c r="D677" s="1">
        <f t="shared" ca="1" si="79"/>
        <v>-1</v>
      </c>
      <c r="E677" s="1">
        <f t="shared" si="80"/>
        <v>0</v>
      </c>
      <c r="F677" s="1">
        <f t="shared" ca="1" si="81"/>
        <v>1.1993522449550328E+52</v>
      </c>
      <c r="G677" s="1">
        <f t="shared" ca="1" si="83"/>
        <v>1.1993522449550328E+54</v>
      </c>
      <c r="H677" s="1">
        <f t="shared" ca="1" si="84"/>
        <v>-1.5604426136500439E+54</v>
      </c>
    </row>
    <row r="678" spans="1:8" x14ac:dyDescent="0.2">
      <c r="A678" s="1">
        <v>672</v>
      </c>
      <c r="B678" s="1">
        <f t="shared" ca="1" si="78"/>
        <v>0.32923848656563948</v>
      </c>
      <c r="C678" s="1">
        <f t="shared" ca="1" si="82"/>
        <v>-1</v>
      </c>
      <c r="D678" s="1">
        <f t="shared" ca="1" si="79"/>
        <v>0</v>
      </c>
      <c r="E678" s="1">
        <f t="shared" si="80"/>
        <v>0</v>
      </c>
      <c r="F678" s="1">
        <f t="shared" ca="1" si="81"/>
        <v>1.8703320374340245E+52</v>
      </c>
      <c r="G678" s="1">
        <f t="shared" ca="1" si="83"/>
        <v>1.8703320374340247E+54</v>
      </c>
      <c r="H678" s="1">
        <f t="shared" ca="1" si="84"/>
        <v>-3.4307746510840686E+54</v>
      </c>
    </row>
    <row r="679" spans="1:8" x14ac:dyDescent="0.2">
      <c r="A679" s="1">
        <v>673</v>
      </c>
      <c r="B679" s="1">
        <f t="shared" ca="1" si="78"/>
        <v>8.6844881676850783E-3</v>
      </c>
      <c r="C679" s="1">
        <f t="shared" ca="1" si="82"/>
        <v>-1</v>
      </c>
      <c r="D679" s="1">
        <f t="shared" ca="1" si="79"/>
        <v>1</v>
      </c>
      <c r="E679" s="1">
        <f t="shared" si="80"/>
        <v>0</v>
      </c>
      <c r="F679" s="1">
        <f t="shared" ca="1" si="81"/>
        <v>3.0696842823890573E+52</v>
      </c>
      <c r="G679" s="1">
        <f t="shared" ca="1" si="83"/>
        <v>3.069684282389057E+54</v>
      </c>
      <c r="H679" s="1">
        <f t="shared" ca="1" si="84"/>
        <v>-6.5004589334731256E+54</v>
      </c>
    </row>
    <row r="680" spans="1:8" x14ac:dyDescent="0.2">
      <c r="A680" s="1">
        <v>674</v>
      </c>
      <c r="B680" s="1">
        <f t="shared" ca="1" si="78"/>
        <v>0.32906586909082114</v>
      </c>
      <c r="C680" s="1">
        <f t="shared" ca="1" si="82"/>
        <v>-1</v>
      </c>
      <c r="D680" s="1">
        <f t="shared" ca="1" si="79"/>
        <v>2</v>
      </c>
      <c r="E680" s="1">
        <f t="shared" si="80"/>
        <v>0</v>
      </c>
      <c r="F680" s="1">
        <f t="shared" ca="1" si="81"/>
        <v>4.9400163198230823E+52</v>
      </c>
      <c r="G680" s="1">
        <f t="shared" ca="1" si="83"/>
        <v>4.9400163198230823E+54</v>
      </c>
      <c r="H680" s="1">
        <f t="shared" ca="1" si="84"/>
        <v>-1.1440475253296209E+55</v>
      </c>
    </row>
    <row r="681" spans="1:8" x14ac:dyDescent="0.2">
      <c r="A681" s="1">
        <v>675</v>
      </c>
      <c r="B681" s="1">
        <f t="shared" ca="1" si="78"/>
        <v>0.57306633463921719</v>
      </c>
      <c r="C681" s="1">
        <f t="shared" ca="1" si="82"/>
        <v>-1</v>
      </c>
      <c r="D681" s="1">
        <f t="shared" ca="1" si="79"/>
        <v>3</v>
      </c>
      <c r="E681" s="1">
        <f t="shared" si="80"/>
        <v>0</v>
      </c>
      <c r="F681" s="1">
        <f t="shared" ca="1" si="81"/>
        <v>8.0097006022121402E+52</v>
      </c>
      <c r="G681" s="1">
        <f t="shared" ca="1" si="83"/>
        <v>8.00970060221214E+54</v>
      </c>
      <c r="H681" s="1">
        <f t="shared" ca="1" si="84"/>
        <v>-1.945017585550835E+55</v>
      </c>
    </row>
    <row r="682" spans="1:8" x14ac:dyDescent="0.2">
      <c r="A682" s="1">
        <v>676</v>
      </c>
      <c r="B682" s="1">
        <f t="shared" ca="1" si="78"/>
        <v>7.3678206156854831E-2</v>
      </c>
      <c r="C682" s="1">
        <f t="shared" ca="1" si="82"/>
        <v>-1</v>
      </c>
      <c r="D682" s="1">
        <f t="shared" ca="1" si="79"/>
        <v>1</v>
      </c>
      <c r="E682" s="1">
        <f t="shared" si="80"/>
        <v>0</v>
      </c>
      <c r="F682" s="1">
        <f t="shared" ca="1" si="81"/>
        <v>1.2949716922035222E+53</v>
      </c>
      <c r="G682" s="1">
        <f t="shared" ca="1" si="83"/>
        <v>1.2949716922035223E+55</v>
      </c>
      <c r="H682" s="1">
        <f t="shared" ca="1" si="84"/>
        <v>-3.2399892777543573E+55</v>
      </c>
    </row>
    <row r="683" spans="1:8" x14ac:dyDescent="0.2">
      <c r="A683" s="1">
        <v>677</v>
      </c>
      <c r="B683" s="1">
        <f t="shared" ca="1" si="78"/>
        <v>0.27592597691693466</v>
      </c>
      <c r="C683" s="1">
        <f t="shared" ca="1" si="82"/>
        <v>-1</v>
      </c>
      <c r="D683" s="1">
        <f t="shared" ca="1" si="79"/>
        <v>2</v>
      </c>
      <c r="E683" s="1">
        <f t="shared" si="80"/>
        <v>0</v>
      </c>
      <c r="F683" s="1">
        <f t="shared" ca="1" si="81"/>
        <v>2.0959417524247363E+53</v>
      </c>
      <c r="G683" s="1">
        <f t="shared" ca="1" si="83"/>
        <v>2.0959417524247362E+55</v>
      </c>
      <c r="H683" s="1">
        <f t="shared" ca="1" si="84"/>
        <v>-5.3359310301790932E+55</v>
      </c>
    </row>
    <row r="684" spans="1:8" x14ac:dyDescent="0.2">
      <c r="A684" s="1">
        <v>678</v>
      </c>
      <c r="B684" s="1">
        <f t="shared" ca="1" si="78"/>
        <v>2.2577804993850981E-2</v>
      </c>
      <c r="C684" s="1">
        <f t="shared" ca="1" si="82"/>
        <v>-1</v>
      </c>
      <c r="D684" s="1">
        <f t="shared" ca="1" si="79"/>
        <v>3</v>
      </c>
      <c r="E684" s="1">
        <f t="shared" si="80"/>
        <v>0</v>
      </c>
      <c r="F684" s="1">
        <f t="shared" ca="1" si="81"/>
        <v>3.3909134446282585E+53</v>
      </c>
      <c r="G684" s="1">
        <f t="shared" ca="1" si="83"/>
        <v>3.3909134446282587E+55</v>
      </c>
      <c r="H684" s="1">
        <f t="shared" ca="1" si="84"/>
        <v>-8.7268444748073519E+55</v>
      </c>
    </row>
    <row r="685" spans="1:8" x14ac:dyDescent="0.2">
      <c r="A685" s="1">
        <v>679</v>
      </c>
      <c r="B685" s="1">
        <f t="shared" ca="1" si="78"/>
        <v>8.3145631975994672E-2</v>
      </c>
      <c r="C685" s="1">
        <f t="shared" ca="1" si="82"/>
        <v>-1</v>
      </c>
      <c r="D685" s="1">
        <f t="shared" ca="1" si="79"/>
        <v>1</v>
      </c>
      <c r="E685" s="1">
        <f t="shared" si="80"/>
        <v>0</v>
      </c>
      <c r="F685" s="1">
        <f t="shared" ca="1" si="81"/>
        <v>5.4868551970529944E+53</v>
      </c>
      <c r="G685" s="1">
        <f t="shared" ca="1" si="83"/>
        <v>5.4868551970529946E+55</v>
      </c>
      <c r="H685" s="1">
        <f t="shared" ca="1" si="84"/>
        <v>-1.4213699671860347E+56</v>
      </c>
    </row>
    <row r="686" spans="1:8" x14ac:dyDescent="0.2">
      <c r="A686" s="1">
        <v>680</v>
      </c>
      <c r="B686" s="1">
        <f t="shared" ca="1" si="78"/>
        <v>0.44240986831020201</v>
      </c>
      <c r="C686" s="1">
        <f t="shared" ca="1" si="82"/>
        <v>-1</v>
      </c>
      <c r="D686" s="1">
        <f t="shared" ca="1" si="79"/>
        <v>2</v>
      </c>
      <c r="E686" s="1">
        <f t="shared" si="80"/>
        <v>0</v>
      </c>
      <c r="F686" s="1">
        <f t="shared" ca="1" si="81"/>
        <v>8.8777686416812533E+53</v>
      </c>
      <c r="G686" s="1">
        <f t="shared" ca="1" si="83"/>
        <v>8.8777686416812534E+55</v>
      </c>
      <c r="H686" s="1">
        <f t="shared" ca="1" si="84"/>
        <v>-2.3091468313541602E+56</v>
      </c>
    </row>
    <row r="687" spans="1:8" x14ac:dyDescent="0.2">
      <c r="A687" s="1">
        <v>681</v>
      </c>
      <c r="B687" s="1">
        <f t="shared" ca="1" si="78"/>
        <v>0.81288757007388512</v>
      </c>
      <c r="C687" s="1">
        <f t="shared" ca="1" si="82"/>
        <v>1.5003715654173615</v>
      </c>
      <c r="D687" s="1">
        <f t="shared" ca="1" si="79"/>
        <v>1</v>
      </c>
      <c r="E687" s="1">
        <f t="shared" si="80"/>
        <v>0</v>
      </c>
      <c r="F687" s="1">
        <f t="shared" ca="1" si="81"/>
        <v>1.4364623838734248E+54</v>
      </c>
      <c r="G687" s="1">
        <f t="shared" ca="1" si="83"/>
        <v>1.4364623838734248E+56</v>
      </c>
      <c r="H687" s="1">
        <f t="shared" ca="1" si="84"/>
        <v>-1.5391951579883479E+55</v>
      </c>
    </row>
    <row r="688" spans="1:8" x14ac:dyDescent="0.2">
      <c r="A688" s="1">
        <v>682</v>
      </c>
      <c r="B688" s="1">
        <f t="shared" ca="1" si="78"/>
        <v>0.39245267925942184</v>
      </c>
      <c r="C688" s="1">
        <f t="shared" ca="1" si="82"/>
        <v>-1</v>
      </c>
      <c r="D688" s="1">
        <f t="shared" ca="1" si="79"/>
        <v>2</v>
      </c>
      <c r="E688" s="1">
        <f t="shared" si="80"/>
        <v>0</v>
      </c>
      <c r="F688" s="1">
        <f t="shared" ca="1" si="81"/>
        <v>5.4868551970529944E+53</v>
      </c>
      <c r="G688" s="1">
        <f t="shared" ca="1" si="83"/>
        <v>5.4868551970529946E+55</v>
      </c>
      <c r="H688" s="1">
        <f t="shared" ca="1" si="84"/>
        <v>-7.0260503550413425E+55</v>
      </c>
    </row>
    <row r="689" spans="1:8" x14ac:dyDescent="0.2">
      <c r="A689" s="1">
        <v>683</v>
      </c>
      <c r="B689" s="1">
        <f t="shared" ca="1" si="78"/>
        <v>0.55154014600104229</v>
      </c>
      <c r="C689" s="1">
        <f t="shared" ca="1" si="82"/>
        <v>-1</v>
      </c>
      <c r="D689" s="1">
        <f t="shared" ca="1" si="79"/>
        <v>3</v>
      </c>
      <c r="E689" s="1">
        <f t="shared" si="80"/>
        <v>0</v>
      </c>
      <c r="F689" s="1">
        <f t="shared" ca="1" si="81"/>
        <v>1.9851479035787244E+54</v>
      </c>
      <c r="G689" s="1">
        <f t="shared" ca="1" si="83"/>
        <v>1.9851479035787243E+56</v>
      </c>
      <c r="H689" s="1">
        <f t="shared" ca="1" si="84"/>
        <v>-2.6877529390828585E+56</v>
      </c>
    </row>
    <row r="690" spans="1:8" x14ac:dyDescent="0.2">
      <c r="A690" s="1">
        <v>684</v>
      </c>
      <c r="B690" s="1">
        <f t="shared" ca="1" si="78"/>
        <v>8.9922157434467409E-2</v>
      </c>
      <c r="C690" s="1">
        <f t="shared" ca="1" si="82"/>
        <v>-1</v>
      </c>
      <c r="D690" s="1">
        <f t="shared" ca="1" si="79"/>
        <v>1</v>
      </c>
      <c r="E690" s="1">
        <f t="shared" si="80"/>
        <v>0</v>
      </c>
      <c r="F690" s="1">
        <f t="shared" ca="1" si="81"/>
        <v>2.5338334232840238E+54</v>
      </c>
      <c r="G690" s="1">
        <f t="shared" ca="1" si="83"/>
        <v>2.5338334232840237E+56</v>
      </c>
      <c r="H690" s="1">
        <f t="shared" ca="1" si="84"/>
        <v>-5.2215863623668822E+56</v>
      </c>
    </row>
    <row r="691" spans="1:8" x14ac:dyDescent="0.2">
      <c r="A691" s="1">
        <v>685</v>
      </c>
      <c r="B691" s="1">
        <f t="shared" ca="1" si="78"/>
        <v>3.826736331508096E-3</v>
      </c>
      <c r="C691" s="1">
        <f t="shared" ca="1" si="82"/>
        <v>-1</v>
      </c>
      <c r="D691" s="1">
        <f t="shared" ca="1" si="79"/>
        <v>2</v>
      </c>
      <c r="E691" s="1">
        <f t="shared" si="80"/>
        <v>0</v>
      </c>
      <c r="F691" s="1">
        <f t="shared" ca="1" si="81"/>
        <v>4.5189813268627482E+54</v>
      </c>
      <c r="G691" s="1">
        <f t="shared" ca="1" si="83"/>
        <v>4.518981326862748E+56</v>
      </c>
      <c r="H691" s="1">
        <f t="shared" ca="1" si="84"/>
        <v>-9.7405676892296311E+56</v>
      </c>
    </row>
    <row r="692" spans="1:8" x14ac:dyDescent="0.2">
      <c r="A692" s="1">
        <v>686</v>
      </c>
      <c r="B692" s="1">
        <f t="shared" ca="1" si="78"/>
        <v>0.76828703292420286</v>
      </c>
      <c r="C692" s="1">
        <f t="shared" ca="1" si="82"/>
        <v>1.5003715654173615</v>
      </c>
      <c r="D692" s="1">
        <f t="shared" ca="1" si="79"/>
        <v>1</v>
      </c>
      <c r="E692" s="1">
        <f t="shared" si="80"/>
        <v>0</v>
      </c>
      <c r="F692" s="1">
        <f t="shared" ca="1" si="81"/>
        <v>7.052814750146772E+54</v>
      </c>
      <c r="G692" s="1">
        <f t="shared" ca="1" si="83"/>
        <v>7.0528147501467717E+56</v>
      </c>
      <c r="H692" s="1">
        <f t="shared" ca="1" si="84"/>
        <v>8.4127501804673893E+55</v>
      </c>
    </row>
    <row r="693" spans="1:8" x14ac:dyDescent="0.2">
      <c r="A693" s="1">
        <v>687</v>
      </c>
      <c r="B693" s="1">
        <f t="shared" ca="1" si="78"/>
        <v>2.8720454073030144E-2</v>
      </c>
      <c r="C693" s="1">
        <f t="shared" ca="1" si="82"/>
        <v>-1</v>
      </c>
      <c r="D693" s="1">
        <f t="shared" ca="1" si="79"/>
        <v>2</v>
      </c>
      <c r="E693" s="1">
        <f t="shared" si="80"/>
        <v>0</v>
      </c>
      <c r="F693" s="1">
        <f t="shared" ca="1" si="81"/>
        <v>2.5338334232840238E+54</v>
      </c>
      <c r="G693" s="1">
        <f t="shared" ca="1" si="83"/>
        <v>2.5338334232840237E+56</v>
      </c>
      <c r="H693" s="1">
        <f t="shared" ca="1" si="84"/>
        <v>-1.6925584052372848E+56</v>
      </c>
    </row>
    <row r="694" spans="1:8" x14ac:dyDescent="0.2">
      <c r="A694" s="1">
        <v>688</v>
      </c>
      <c r="B694" s="1">
        <f t="shared" ca="1" si="78"/>
        <v>0.16018376380818267</v>
      </c>
      <c r="C694" s="1">
        <f t="shared" ca="1" si="82"/>
        <v>-1</v>
      </c>
      <c r="D694" s="1">
        <f t="shared" ca="1" si="79"/>
        <v>3</v>
      </c>
      <c r="E694" s="1">
        <f t="shared" si="80"/>
        <v>0</v>
      </c>
      <c r="F694" s="1">
        <f t="shared" ca="1" si="81"/>
        <v>9.5866481734307951E+54</v>
      </c>
      <c r="G694" s="1">
        <f t="shared" ca="1" si="83"/>
        <v>9.5866481734307954E+56</v>
      </c>
      <c r="H694" s="1">
        <f t="shared" ca="1" si="84"/>
        <v>-1.1279206578668081E+57</v>
      </c>
    </row>
    <row r="695" spans="1:8" x14ac:dyDescent="0.2">
      <c r="A695" s="1">
        <v>689</v>
      </c>
      <c r="B695" s="1">
        <f t="shared" ca="1" si="78"/>
        <v>4.3333837774974016E-2</v>
      </c>
      <c r="C695" s="1">
        <f t="shared" ca="1" si="82"/>
        <v>-1</v>
      </c>
      <c r="D695" s="1">
        <f t="shared" ca="1" si="79"/>
        <v>1</v>
      </c>
      <c r="E695" s="1">
        <f t="shared" si="80"/>
        <v>0</v>
      </c>
      <c r="F695" s="1">
        <f t="shared" ca="1" si="81"/>
        <v>1.212048159671482E+55</v>
      </c>
      <c r="G695" s="1">
        <f t="shared" ca="1" si="83"/>
        <v>1.212048159671482E+57</v>
      </c>
      <c r="H695" s="1">
        <f t="shared" ca="1" si="84"/>
        <v>-2.3399688175382903E+57</v>
      </c>
    </row>
    <row r="696" spans="1:8" x14ac:dyDescent="0.2">
      <c r="A696" s="1">
        <v>690</v>
      </c>
      <c r="B696" s="1">
        <f t="shared" ca="1" si="78"/>
        <v>0.53540093632532293</v>
      </c>
      <c r="C696" s="1">
        <f t="shared" ca="1" si="82"/>
        <v>-1</v>
      </c>
      <c r="D696" s="1">
        <f t="shared" ca="1" si="79"/>
        <v>2</v>
      </c>
      <c r="E696" s="1">
        <f t="shared" si="80"/>
        <v>0</v>
      </c>
      <c r="F696" s="1">
        <f t="shared" ca="1" si="81"/>
        <v>2.1707129770145615E+55</v>
      </c>
      <c r="G696" s="1">
        <f t="shared" ca="1" si="83"/>
        <v>2.1707129770145615E+57</v>
      </c>
      <c r="H696" s="1">
        <f t="shared" ca="1" si="84"/>
        <v>-4.5106817945528518E+57</v>
      </c>
    </row>
    <row r="697" spans="1:8" x14ac:dyDescent="0.2">
      <c r="A697" s="1">
        <v>691</v>
      </c>
      <c r="B697" s="1">
        <f t="shared" ca="1" si="78"/>
        <v>5.0899379532235556E-2</v>
      </c>
      <c r="C697" s="1">
        <f t="shared" ca="1" si="82"/>
        <v>-1</v>
      </c>
      <c r="D697" s="1">
        <f t="shared" ca="1" si="79"/>
        <v>3</v>
      </c>
      <c r="E697" s="1">
        <f t="shared" si="80"/>
        <v>0</v>
      </c>
      <c r="F697" s="1">
        <f t="shared" ca="1" si="81"/>
        <v>3.3827611366860432E+55</v>
      </c>
      <c r="G697" s="1">
        <f t="shared" ca="1" si="83"/>
        <v>3.3827611366860434E+57</v>
      </c>
      <c r="H697" s="1">
        <f t="shared" ca="1" si="84"/>
        <v>-7.8934429312388952E+57</v>
      </c>
    </row>
    <row r="698" spans="1:8" x14ac:dyDescent="0.2">
      <c r="A698" s="1">
        <v>692</v>
      </c>
      <c r="B698" s="1">
        <f t="shared" ca="1" si="78"/>
        <v>0.37575967540268107</v>
      </c>
      <c r="C698" s="1">
        <f t="shared" ca="1" si="82"/>
        <v>-1</v>
      </c>
      <c r="D698" s="1">
        <f t="shared" ca="1" si="79"/>
        <v>1</v>
      </c>
      <c r="E698" s="1">
        <f t="shared" si="80"/>
        <v>0</v>
      </c>
      <c r="F698" s="1">
        <f t="shared" ca="1" si="81"/>
        <v>5.5534741137006044E+55</v>
      </c>
      <c r="G698" s="1">
        <f t="shared" ca="1" si="83"/>
        <v>5.5534741137006042E+57</v>
      </c>
      <c r="H698" s="1">
        <f t="shared" ca="1" si="84"/>
        <v>-1.3446917044939501E+58</v>
      </c>
    </row>
    <row r="699" spans="1:8" x14ac:dyDescent="0.2">
      <c r="A699" s="1">
        <v>693</v>
      </c>
      <c r="B699" s="1">
        <f t="shared" ca="1" si="78"/>
        <v>0.11962063767299114</v>
      </c>
      <c r="C699" s="1">
        <f t="shared" ca="1" si="82"/>
        <v>-1</v>
      </c>
      <c r="D699" s="1">
        <f t="shared" ca="1" si="79"/>
        <v>2</v>
      </c>
      <c r="E699" s="1">
        <f t="shared" si="80"/>
        <v>0</v>
      </c>
      <c r="F699" s="1">
        <f t="shared" ca="1" si="81"/>
        <v>8.9362352503866475E+55</v>
      </c>
      <c r="G699" s="1">
        <f t="shared" ca="1" si="83"/>
        <v>8.9362352503866469E+57</v>
      </c>
      <c r="H699" s="1">
        <f t="shared" ca="1" si="84"/>
        <v>-2.2383152295326148E+58</v>
      </c>
    </row>
    <row r="700" spans="1:8" x14ac:dyDescent="0.2">
      <c r="A700" s="1">
        <v>694</v>
      </c>
      <c r="B700" s="1">
        <f t="shared" ca="1" si="78"/>
        <v>0.26572586253565833</v>
      </c>
      <c r="C700" s="1">
        <f t="shared" ca="1" si="82"/>
        <v>-1</v>
      </c>
      <c r="D700" s="1">
        <f t="shared" ca="1" si="79"/>
        <v>3</v>
      </c>
      <c r="E700" s="1">
        <f t="shared" si="80"/>
        <v>0</v>
      </c>
      <c r="F700" s="1">
        <f t="shared" ca="1" si="81"/>
        <v>1.4489709364087251E+56</v>
      </c>
      <c r="G700" s="1">
        <f t="shared" ca="1" si="83"/>
        <v>1.4489709364087251E+58</v>
      </c>
      <c r="H700" s="1">
        <f t="shared" ca="1" si="84"/>
        <v>-3.6872861659413399E+58</v>
      </c>
    </row>
    <row r="701" spans="1:8" x14ac:dyDescent="0.2">
      <c r="A701" s="1">
        <v>695</v>
      </c>
      <c r="B701" s="1">
        <f t="shared" ca="1" si="78"/>
        <v>4.4481324282060752E-2</v>
      </c>
      <c r="C701" s="1">
        <f t="shared" ca="1" si="82"/>
        <v>-1</v>
      </c>
      <c r="D701" s="1">
        <f t="shared" ca="1" si="79"/>
        <v>1</v>
      </c>
      <c r="E701" s="1">
        <f t="shared" si="80"/>
        <v>0</v>
      </c>
      <c r="F701" s="1">
        <f t="shared" ca="1" si="81"/>
        <v>2.34259446144739E+56</v>
      </c>
      <c r="G701" s="1">
        <f t="shared" ca="1" si="83"/>
        <v>2.3425944614473901E+58</v>
      </c>
      <c r="H701" s="1">
        <f t="shared" ca="1" si="84"/>
        <v>-6.0298806273887302E+58</v>
      </c>
    </row>
    <row r="702" spans="1:8" x14ac:dyDescent="0.2">
      <c r="A702" s="1">
        <v>696</v>
      </c>
      <c r="B702" s="1">
        <f t="shared" ca="1" si="78"/>
        <v>0.56408182120553907</v>
      </c>
      <c r="C702" s="1">
        <f t="shared" ca="1" si="82"/>
        <v>-1</v>
      </c>
      <c r="D702" s="1">
        <f t="shared" ca="1" si="79"/>
        <v>2</v>
      </c>
      <c r="E702" s="1">
        <f t="shared" si="80"/>
        <v>0</v>
      </c>
      <c r="F702" s="1">
        <f t="shared" ca="1" si="81"/>
        <v>3.7915653978561151E+56</v>
      </c>
      <c r="G702" s="1">
        <f t="shared" ca="1" si="83"/>
        <v>3.7915653978561152E+58</v>
      </c>
      <c r="H702" s="1">
        <f t="shared" ca="1" si="84"/>
        <v>-9.821446025244846E+58</v>
      </c>
    </row>
    <row r="703" spans="1:8" x14ac:dyDescent="0.2">
      <c r="A703" s="1">
        <v>697</v>
      </c>
      <c r="B703" s="1">
        <f t="shared" ca="1" si="78"/>
        <v>0.15425304951801</v>
      </c>
      <c r="C703" s="1">
        <f t="shared" ca="1" si="82"/>
        <v>-1</v>
      </c>
      <c r="D703" s="1">
        <f t="shared" ca="1" si="79"/>
        <v>3</v>
      </c>
      <c r="E703" s="1">
        <f t="shared" si="80"/>
        <v>0</v>
      </c>
      <c r="F703" s="1">
        <f t="shared" ca="1" si="81"/>
        <v>6.1341598593035052E+56</v>
      </c>
      <c r="G703" s="1">
        <f t="shared" ca="1" si="83"/>
        <v>6.134159859303505E+58</v>
      </c>
      <c r="H703" s="1">
        <f t="shared" ca="1" si="84"/>
        <v>-1.5955605884548351E+59</v>
      </c>
    </row>
    <row r="704" spans="1:8" x14ac:dyDescent="0.2">
      <c r="A704" s="1">
        <v>698</v>
      </c>
      <c r="B704" s="1">
        <f t="shared" ca="1" si="78"/>
        <v>0.13437522118576051</v>
      </c>
      <c r="C704" s="1">
        <f t="shared" ca="1" si="82"/>
        <v>-1</v>
      </c>
      <c r="D704" s="1">
        <f t="shared" ca="1" si="79"/>
        <v>1</v>
      </c>
      <c r="E704" s="1">
        <f t="shared" si="80"/>
        <v>0</v>
      </c>
      <c r="F704" s="1">
        <f t="shared" ca="1" si="81"/>
        <v>9.9257252571596212E+56</v>
      </c>
      <c r="G704" s="1">
        <f t="shared" ca="1" si="83"/>
        <v>9.9257252571596207E+58</v>
      </c>
      <c r="H704" s="1">
        <f t="shared" ca="1" si="84"/>
        <v>-2.5881331141707971E+59</v>
      </c>
    </row>
    <row r="705" spans="1:8" x14ac:dyDescent="0.2">
      <c r="A705" s="1">
        <v>699</v>
      </c>
      <c r="B705" s="1">
        <f t="shared" ca="1" si="78"/>
        <v>0.22106540594067692</v>
      </c>
      <c r="C705" s="1">
        <f t="shared" ca="1" si="82"/>
        <v>-1</v>
      </c>
      <c r="D705" s="1">
        <f t="shared" ca="1" si="79"/>
        <v>2</v>
      </c>
      <c r="E705" s="1">
        <f t="shared" si="80"/>
        <v>0</v>
      </c>
      <c r="F705" s="1">
        <f t="shared" ca="1" si="81"/>
        <v>1.6059885116463125E+57</v>
      </c>
      <c r="G705" s="1">
        <f t="shared" ca="1" si="83"/>
        <v>1.6059885116463125E+59</v>
      </c>
      <c r="H705" s="1">
        <f t="shared" ca="1" si="84"/>
        <v>-4.1941216258171091E+59</v>
      </c>
    </row>
    <row r="706" spans="1:8" x14ac:dyDescent="0.2">
      <c r="A706" s="1">
        <v>700</v>
      </c>
      <c r="B706" s="1">
        <f t="shared" ca="1" si="78"/>
        <v>0.58496313084923557</v>
      </c>
      <c r="C706" s="1">
        <f t="shared" ca="1" si="82"/>
        <v>-1</v>
      </c>
      <c r="D706" s="1">
        <f t="shared" ca="1" si="79"/>
        <v>3</v>
      </c>
      <c r="E706" s="1">
        <f t="shared" si="80"/>
        <v>0</v>
      </c>
      <c r="F706" s="1">
        <f t="shared" ca="1" si="81"/>
        <v>2.5985610373622747E+57</v>
      </c>
      <c r="G706" s="1">
        <f t="shared" ca="1" si="83"/>
        <v>2.5985610373622749E+59</v>
      </c>
      <c r="H706" s="1">
        <f t="shared" ca="1" si="84"/>
        <v>-6.7926826631793844E+59</v>
      </c>
    </row>
    <row r="707" spans="1:8" x14ac:dyDescent="0.2">
      <c r="A707" s="1">
        <v>701</v>
      </c>
      <c r="B707" s="1">
        <f t="shared" ca="1" si="78"/>
        <v>0.58349526341619806</v>
      </c>
      <c r="C707" s="1">
        <f t="shared" ca="1" si="82"/>
        <v>-1</v>
      </c>
      <c r="D707" s="1">
        <f t="shared" ca="1" si="79"/>
        <v>1</v>
      </c>
      <c r="E707" s="1">
        <f t="shared" si="80"/>
        <v>0</v>
      </c>
      <c r="F707" s="1">
        <f t="shared" ca="1" si="81"/>
        <v>4.2045495490085876E+57</v>
      </c>
      <c r="G707" s="1">
        <f t="shared" ca="1" si="83"/>
        <v>4.2045495490085878E+59</v>
      </c>
      <c r="H707" s="1">
        <f t="shared" ca="1" si="84"/>
        <v>-1.0997232212187971E+60</v>
      </c>
    </row>
    <row r="708" spans="1:8" x14ac:dyDescent="0.2">
      <c r="A708" s="1">
        <v>702</v>
      </c>
      <c r="B708" s="1">
        <f t="shared" ca="1" si="78"/>
        <v>0.27079263998183556</v>
      </c>
      <c r="C708" s="1">
        <f t="shared" ca="1" si="82"/>
        <v>-1</v>
      </c>
      <c r="D708" s="1">
        <f t="shared" ca="1" si="79"/>
        <v>2</v>
      </c>
      <c r="E708" s="1">
        <f t="shared" si="80"/>
        <v>0</v>
      </c>
      <c r="F708" s="1">
        <f t="shared" ca="1" si="81"/>
        <v>6.8031105863708619E+57</v>
      </c>
      <c r="G708" s="1">
        <f t="shared" ca="1" si="83"/>
        <v>6.8031105863708622E+59</v>
      </c>
      <c r="H708" s="1">
        <f t="shared" ca="1" si="84"/>
        <v>-1.7800342798558833E+60</v>
      </c>
    </row>
    <row r="709" spans="1:8" x14ac:dyDescent="0.2">
      <c r="A709" s="1">
        <v>703</v>
      </c>
      <c r="B709" s="1">
        <f t="shared" ca="1" si="78"/>
        <v>0.30879272825106663</v>
      </c>
      <c r="C709" s="1">
        <f t="shared" ca="1" si="82"/>
        <v>-1</v>
      </c>
      <c r="D709" s="1">
        <f t="shared" ca="1" si="79"/>
        <v>3</v>
      </c>
      <c r="E709" s="1">
        <f t="shared" si="80"/>
        <v>0</v>
      </c>
      <c r="F709" s="1">
        <f t="shared" ca="1" si="81"/>
        <v>1.1007660135379449E+58</v>
      </c>
      <c r="G709" s="1">
        <f t="shared" ca="1" si="83"/>
        <v>1.1007660135379449E+60</v>
      </c>
      <c r="H709" s="1">
        <f t="shared" ca="1" si="84"/>
        <v>-2.8808002933938283E+60</v>
      </c>
    </row>
    <row r="710" spans="1:8" x14ac:dyDescent="0.2">
      <c r="A710" s="1">
        <v>704</v>
      </c>
      <c r="B710" s="1">
        <f t="shared" ca="1" si="78"/>
        <v>8.6239415219708349E-2</v>
      </c>
      <c r="C710" s="1">
        <f t="shared" ca="1" si="82"/>
        <v>-1</v>
      </c>
      <c r="D710" s="1">
        <f t="shared" ca="1" si="79"/>
        <v>1</v>
      </c>
      <c r="E710" s="1">
        <f t="shared" si="80"/>
        <v>0</v>
      </c>
      <c r="F710" s="1">
        <f t="shared" ca="1" si="81"/>
        <v>1.7810770721750311E+58</v>
      </c>
      <c r="G710" s="1">
        <f t="shared" ca="1" si="83"/>
        <v>1.7810770721750311E+60</v>
      </c>
      <c r="H710" s="1">
        <f t="shared" ca="1" si="84"/>
        <v>-4.661877365568859E+60</v>
      </c>
    </row>
    <row r="711" spans="1:8" x14ac:dyDescent="0.2">
      <c r="A711" s="1">
        <v>705</v>
      </c>
      <c r="B711" s="1">
        <f t="shared" ca="1" si="78"/>
        <v>0.9180137331952829</v>
      </c>
      <c r="C711" s="1">
        <f t="shared" ca="1" si="82"/>
        <v>1.5003715654173615</v>
      </c>
      <c r="D711" s="1">
        <f t="shared" ca="1" si="79"/>
        <v>0</v>
      </c>
      <c r="E711" s="1">
        <f t="shared" si="80"/>
        <v>0</v>
      </c>
      <c r="F711" s="1">
        <f t="shared" ca="1" si="81"/>
        <v>2.8818430857129764E+58</v>
      </c>
      <c r="G711" s="1">
        <f t="shared" ca="1" si="83"/>
        <v>2.8818430857129764E+60</v>
      </c>
      <c r="H711" s="1">
        <f t="shared" ca="1" si="84"/>
        <v>-3.3804194377048087E+59</v>
      </c>
    </row>
    <row r="712" spans="1:8" x14ac:dyDescent="0.2">
      <c r="A712" s="1">
        <v>706</v>
      </c>
      <c r="B712" s="1">
        <f t="shared" ref="B712:B775" ca="1" si="85">RAND()</f>
        <v>0.56855341345054533</v>
      </c>
      <c r="C712" s="1">
        <f t="shared" ca="1" si="82"/>
        <v>-1</v>
      </c>
      <c r="D712" s="1">
        <f t="shared" ref="D712:D775" ca="1" si="86">IF($D$3=$S$2,IF(C712&lt;0,IF(E712&gt;E711,0-1,D711-1),IF(C712&gt;0,IF(AND(E711=1,D711=0),D711,IF(E712&lt;E711,0+1,D711+1)),D711)),
IF($D$3=$S$4,IF(C712&lt;0,IF(D711=$F$2,0+1,D711+1),IF(C712&gt;0,D711-1,D711)),
IF($D$3=$S$5,IF(C712&lt;0,IF(D711=$F$2,0+1,D711+1),IF(C712&gt;0,D711-1,D711)),
)))</f>
        <v>1</v>
      </c>
      <c r="E712" s="1">
        <f t="shared" ref="E712:E775" si="87">IF($D$3=$S$2,IF(AND(D711=-$B$2,C712&lt;0),IF(E711=$F$2,1,E711+1),IF(AND(D711=$D$2,C712&gt;0),IF(E711=1,1,E711-1),E711)),)</f>
        <v>0</v>
      </c>
      <c r="F712" s="1">
        <f t="shared" ca="1" si="81"/>
        <v>1.1007660135379452E+58</v>
      </c>
      <c r="G712" s="1">
        <f t="shared" ca="1" si="83"/>
        <v>1.1007660135379453E+60</v>
      </c>
      <c r="H712" s="1">
        <f t="shared" ca="1" si="84"/>
        <v>-1.4388079573084261E+60</v>
      </c>
    </row>
    <row r="713" spans="1:8" x14ac:dyDescent="0.2">
      <c r="A713" s="1">
        <v>707</v>
      </c>
      <c r="B713" s="1">
        <f t="shared" ca="1" si="85"/>
        <v>7.8835918004440342E-2</v>
      </c>
      <c r="C713" s="1">
        <f t="shared" ca="1" si="82"/>
        <v>-1</v>
      </c>
      <c r="D713" s="1">
        <f t="shared" ca="1" si="86"/>
        <v>2</v>
      </c>
      <c r="E713" s="1">
        <f t="shared" si="87"/>
        <v>0</v>
      </c>
      <c r="F713" s="1">
        <f t="shared" ca="1" si="81"/>
        <v>3.9826090992509216E+58</v>
      </c>
      <c r="G713" s="1">
        <f t="shared" ca="1" si="83"/>
        <v>3.9826090992509213E+60</v>
      </c>
      <c r="H713" s="1">
        <f t="shared" ca="1" si="84"/>
        <v>-5.4214170565593478E+60</v>
      </c>
    </row>
    <row r="714" spans="1:8" x14ac:dyDescent="0.2">
      <c r="A714" s="1">
        <v>708</v>
      </c>
      <c r="B714" s="1">
        <f t="shared" ca="1" si="85"/>
        <v>0.8177498268362634</v>
      </c>
      <c r="C714" s="1">
        <f t="shared" ca="1" si="82"/>
        <v>1.5003715654173615</v>
      </c>
      <c r="D714" s="1">
        <f t="shared" ca="1" si="86"/>
        <v>1</v>
      </c>
      <c r="E714" s="1">
        <f t="shared" si="87"/>
        <v>0</v>
      </c>
      <c r="F714" s="1">
        <f t="shared" ca="1" si="81"/>
        <v>5.0833751127888668E+58</v>
      </c>
      <c r="G714" s="1">
        <f t="shared" ca="1" si="83"/>
        <v>5.0833751127888669E+60</v>
      </c>
      <c r="H714" s="1">
        <f t="shared" ca="1" si="84"/>
        <v>2.2055344190193409E+60</v>
      </c>
    </row>
    <row r="715" spans="1:8" x14ac:dyDescent="0.2">
      <c r="A715" s="1">
        <v>709</v>
      </c>
      <c r="B715" s="1">
        <f t="shared" ca="1" si="85"/>
        <v>0.76320792219730504</v>
      </c>
      <c r="C715" s="1">
        <f t="shared" ca="1" si="82"/>
        <v>1.5003715654173615</v>
      </c>
      <c r="D715" s="1">
        <f t="shared" ca="1" si="86"/>
        <v>0</v>
      </c>
      <c r="E715" s="1">
        <f t="shared" si="87"/>
        <v>0</v>
      </c>
      <c r="F715" s="1">
        <f t="shared" ca="1" si="81"/>
        <v>1.1007660135379452E+58</v>
      </c>
      <c r="G715" s="1">
        <f t="shared" ca="1" si="83"/>
        <v>1.1007660135379453E+60</v>
      </c>
      <c r="H715" s="1">
        <f t="shared" ca="1" si="84"/>
        <v>3.8570924459094965E+60</v>
      </c>
    </row>
    <row r="716" spans="1:8" x14ac:dyDescent="0.2">
      <c r="A716" s="1">
        <v>710</v>
      </c>
      <c r="B716" s="1">
        <f t="shared" ca="1" si="85"/>
        <v>0.92394017991184973</v>
      </c>
      <c r="C716" s="1">
        <f t="shared" ca="1" si="82"/>
        <v>1.5003715654173615</v>
      </c>
      <c r="D716" s="1">
        <f t="shared" ca="1" si="86"/>
        <v>-1</v>
      </c>
      <c r="E716" s="1">
        <f t="shared" si="87"/>
        <v>0</v>
      </c>
      <c r="F716" s="1">
        <f t="shared" ref="F716:F779" ca="1" si="88">IF($D$3=$S$2,IF(IF(E716&gt;E715,ROUNDUP(F715*$F$3,0),IF(E716&lt;E715,IF(AND(E715=$F$2,E716=1),1,ROUNDDOWN(F715/$F$3,0)),F715))=0,1,IF(E716&gt;E715,ROUNDUP(F715*$F$3,0),IF(E716&lt;E715,IF(AND(E715=$F$2,E716=1),1,ROUNDDOWN(F715/$F$3,0)),F715))),
IF($D$3=$S$4,IF(C715&lt;0,IF(F715=$F$2,$H$3,F715+$F$3),IF(AND(C715&gt;0,F715&gt;1),F715-$F$3,F715)),
IF($D$3=$S$5,IF(C715&lt;0,F715+F714,IF(C715&gt;0,F715-F714,F715)),
F715)))</f>
        <v>-3.9826090992509216E+58</v>
      </c>
      <c r="G716" s="1">
        <f t="shared" ca="1" si="83"/>
        <v>-3.9826090992509213E+60</v>
      </c>
      <c r="H716" s="1">
        <f t="shared" ca="1" si="84"/>
        <v>-2.1183010027790366E+60</v>
      </c>
    </row>
    <row r="717" spans="1:8" x14ac:dyDescent="0.2">
      <c r="A717" s="1">
        <v>711</v>
      </c>
      <c r="B717" s="1">
        <f t="shared" ca="1" si="85"/>
        <v>0.49803833322179814</v>
      </c>
      <c r="C717" s="1">
        <f t="shared" ca="1" si="82"/>
        <v>-1</v>
      </c>
      <c r="D717" s="1">
        <f t="shared" ca="1" si="86"/>
        <v>0</v>
      </c>
      <c r="E717" s="1">
        <f t="shared" si="87"/>
        <v>0</v>
      </c>
      <c r="F717" s="1">
        <f t="shared" ca="1" si="88"/>
        <v>-5.0833751127888668E+58</v>
      </c>
      <c r="G717" s="1">
        <f t="shared" ca="1" si="83"/>
        <v>-5.0833751127888669E+60</v>
      </c>
      <c r="H717" s="1">
        <f t="shared" ca="1" si="84"/>
        <v>2.9650741100098304E+60</v>
      </c>
    </row>
    <row r="718" spans="1:8" x14ac:dyDescent="0.2">
      <c r="A718" s="1">
        <v>712</v>
      </c>
      <c r="B718" s="1">
        <f t="shared" ca="1" si="85"/>
        <v>9.987347673765079E-2</v>
      </c>
      <c r="C718" s="1">
        <f t="shared" ca="1" si="82"/>
        <v>-1</v>
      </c>
      <c r="D718" s="1">
        <f t="shared" ca="1" si="86"/>
        <v>1</v>
      </c>
      <c r="E718" s="1">
        <f t="shared" si="87"/>
        <v>0</v>
      </c>
      <c r="F718" s="1">
        <f t="shared" ca="1" si="88"/>
        <v>-9.0659842120397884E+58</v>
      </c>
      <c r="G718" s="1">
        <f t="shared" ca="1" si="83"/>
        <v>-9.0659842120397882E+60</v>
      </c>
      <c r="H718" s="1">
        <f t="shared" ca="1" si="84"/>
        <v>1.2031058322049618E+61</v>
      </c>
    </row>
    <row r="719" spans="1:8" x14ac:dyDescent="0.2">
      <c r="A719" s="1">
        <v>713</v>
      </c>
      <c r="B719" s="1">
        <f t="shared" ca="1" si="85"/>
        <v>0.99942650746136086</v>
      </c>
      <c r="C719" s="1">
        <f t="shared" ca="1" si="82"/>
        <v>1.5003715654173615</v>
      </c>
      <c r="D719" s="1">
        <f t="shared" ca="1" si="86"/>
        <v>0</v>
      </c>
      <c r="E719" s="1">
        <f t="shared" si="87"/>
        <v>0</v>
      </c>
      <c r="F719" s="1">
        <f t="shared" ca="1" si="88"/>
        <v>-1.4149359324828655E+59</v>
      </c>
      <c r="G719" s="1">
        <f t="shared" ca="1" si="83"/>
        <v>-1.4149359324828654E+61</v>
      </c>
      <c r="H719" s="1">
        <f t="shared" ca="1" si="84"/>
        <v>-9.1982380777962911E+60</v>
      </c>
    </row>
    <row r="720" spans="1:8" x14ac:dyDescent="0.2">
      <c r="A720" s="1">
        <v>714</v>
      </c>
      <c r="B720" s="1">
        <f t="shared" ca="1" si="85"/>
        <v>0.36172330404246178</v>
      </c>
      <c r="C720" s="1">
        <f t="shared" ca="1" si="82"/>
        <v>-1</v>
      </c>
      <c r="D720" s="1">
        <f t="shared" ca="1" si="86"/>
        <v>1</v>
      </c>
      <c r="E720" s="1">
        <f t="shared" si="87"/>
        <v>0</v>
      </c>
      <c r="F720" s="1">
        <f t="shared" ca="1" si="88"/>
        <v>-5.0833751127888668E+58</v>
      </c>
      <c r="G720" s="1">
        <f t="shared" ca="1" si="83"/>
        <v>-5.0833751127888669E+60</v>
      </c>
      <c r="H720" s="1">
        <f t="shared" ca="1" si="84"/>
        <v>-4.1148629650074242E+60</v>
      </c>
    </row>
    <row r="721" spans="1:8" x14ac:dyDescent="0.2">
      <c r="A721" s="1">
        <v>715</v>
      </c>
      <c r="B721" s="1">
        <f t="shared" ca="1" si="85"/>
        <v>0.99609177773490798</v>
      </c>
      <c r="C721" s="1">
        <f t="shared" ca="1" si="82"/>
        <v>1.5003715654173615</v>
      </c>
      <c r="D721" s="1">
        <f t="shared" ca="1" si="86"/>
        <v>0</v>
      </c>
      <c r="E721" s="1">
        <f t="shared" si="87"/>
        <v>0</v>
      </c>
      <c r="F721" s="1">
        <f t="shared" ca="1" si="88"/>
        <v>-1.9232734437617521E+59</v>
      </c>
      <c r="G721" s="1">
        <f t="shared" ca="1" si="83"/>
        <v>-1.9232734437617521E+61</v>
      </c>
      <c r="H721" s="1">
        <f t="shared" ca="1" si="84"/>
        <v>-3.2971110840432021E+61</v>
      </c>
    </row>
    <row r="722" spans="1:8" x14ac:dyDescent="0.2">
      <c r="A722" s="1">
        <v>716</v>
      </c>
      <c r="B722" s="1">
        <f t="shared" ca="1" si="85"/>
        <v>0.23597295117448425</v>
      </c>
      <c r="C722" s="1">
        <f t="shared" ca="1" si="82"/>
        <v>-1</v>
      </c>
      <c r="D722" s="1">
        <f t="shared" ca="1" si="86"/>
        <v>1</v>
      </c>
      <c r="E722" s="1">
        <f t="shared" si="87"/>
        <v>0</v>
      </c>
      <c r="F722" s="1">
        <f t="shared" ca="1" si="88"/>
        <v>-1.4149359324828655E+59</v>
      </c>
      <c r="G722" s="1">
        <f t="shared" ca="1" si="83"/>
        <v>-1.4149359324828654E+61</v>
      </c>
      <c r="H722" s="1">
        <f t="shared" ca="1" si="84"/>
        <v>-1.8821751515603367E+61</v>
      </c>
    </row>
    <row r="723" spans="1:8" x14ac:dyDescent="0.2">
      <c r="A723" s="1">
        <v>717</v>
      </c>
      <c r="B723" s="1">
        <f t="shared" ca="1" si="85"/>
        <v>0.65011978792736325</v>
      </c>
      <c r="C723" s="1">
        <f t="shared" ca="1" si="82"/>
        <v>1.5003715654173615</v>
      </c>
      <c r="D723" s="1">
        <f t="shared" ca="1" si="86"/>
        <v>0</v>
      </c>
      <c r="E723" s="1">
        <f t="shared" si="87"/>
        <v>0</v>
      </c>
      <c r="F723" s="1">
        <f t="shared" ca="1" si="88"/>
        <v>-3.3382093762446176E+59</v>
      </c>
      <c r="G723" s="1">
        <f t="shared" ca="1" si="83"/>
        <v>-3.3382093762446175E+61</v>
      </c>
      <c r="H723" s="1">
        <f t="shared" ca="1" si="84"/>
        <v>-6.8907295790873872E+61</v>
      </c>
    </row>
    <row r="724" spans="1:8" x14ac:dyDescent="0.2">
      <c r="A724" s="1">
        <v>718</v>
      </c>
      <c r="B724" s="1">
        <f t="shared" ca="1" si="85"/>
        <v>0.52225407784382194</v>
      </c>
      <c r="C724" s="1">
        <f t="shared" ca="1" si="82"/>
        <v>-1</v>
      </c>
      <c r="D724" s="1">
        <f t="shared" ca="1" si="86"/>
        <v>1</v>
      </c>
      <c r="E724" s="1">
        <f t="shared" si="87"/>
        <v>0</v>
      </c>
      <c r="F724" s="1">
        <f t="shared" ca="1" si="88"/>
        <v>-1.9232734437617521E+59</v>
      </c>
      <c r="G724" s="1">
        <f t="shared" ca="1" si="83"/>
        <v>-1.9232734437617521E+61</v>
      </c>
      <c r="H724" s="1">
        <f t="shared" ca="1" si="84"/>
        <v>-4.9674561353256351E+61</v>
      </c>
    </row>
    <row r="725" spans="1:8" x14ac:dyDescent="0.2">
      <c r="A725" s="1">
        <v>719</v>
      </c>
      <c r="B725" s="1">
        <f t="shared" ca="1" si="85"/>
        <v>0.27927230059484032</v>
      </c>
      <c r="C725" s="1">
        <f t="shared" ca="1" si="82"/>
        <v>-1</v>
      </c>
      <c r="D725" s="1">
        <f t="shared" ca="1" si="86"/>
        <v>2</v>
      </c>
      <c r="E725" s="1">
        <f t="shared" si="87"/>
        <v>0</v>
      </c>
      <c r="F725" s="1">
        <f t="shared" ca="1" si="88"/>
        <v>-5.2614828200063697E+59</v>
      </c>
      <c r="G725" s="1">
        <f t="shared" ca="1" si="83"/>
        <v>-5.2614828200063702E+61</v>
      </c>
      <c r="H725" s="1">
        <f t="shared" ca="1" si="84"/>
        <v>2.9402668468073502E+60</v>
      </c>
    </row>
    <row r="726" spans="1:8" x14ac:dyDescent="0.2">
      <c r="A726" s="1">
        <v>720</v>
      </c>
      <c r="B726" s="1">
        <f t="shared" ca="1" si="85"/>
        <v>0.33744372550952229</v>
      </c>
      <c r="C726" s="1">
        <f t="shared" ca="1" si="82"/>
        <v>-1</v>
      </c>
      <c r="D726" s="1">
        <f t="shared" ca="1" si="86"/>
        <v>3</v>
      </c>
      <c r="E726" s="1">
        <f t="shared" si="87"/>
        <v>0</v>
      </c>
      <c r="F726" s="1">
        <f t="shared" ca="1" si="88"/>
        <v>-7.1847562637681222E+59</v>
      </c>
      <c r="G726" s="1">
        <f t="shared" ca="1" si="83"/>
        <v>-7.1847562637681228E+61</v>
      </c>
      <c r="H726" s="1">
        <f t="shared" ca="1" si="84"/>
        <v>7.4787829484488584E+61</v>
      </c>
    </row>
    <row r="727" spans="1:8" x14ac:dyDescent="0.2">
      <c r="A727" s="1">
        <v>721</v>
      </c>
      <c r="B727" s="1">
        <f t="shared" ca="1" si="85"/>
        <v>0.79449912393055211</v>
      </c>
      <c r="C727" s="1">
        <f t="shared" ca="1" si="82"/>
        <v>1.5003715654173615</v>
      </c>
      <c r="D727" s="1">
        <f t="shared" ca="1" si="86"/>
        <v>2</v>
      </c>
      <c r="E727" s="1">
        <f t="shared" si="87"/>
        <v>0</v>
      </c>
      <c r="F727" s="1">
        <f t="shared" ca="1" si="88"/>
        <v>-1.2446239083774493E+60</v>
      </c>
      <c r="G727" s="1">
        <f t="shared" ca="1" si="83"/>
        <v>-1.2446239083774492E+62</v>
      </c>
      <c r="H727" s="1">
        <f t="shared" ca="1" si="84"/>
        <v>-1.1195200269232624E+62</v>
      </c>
    </row>
    <row r="728" spans="1:8" x14ac:dyDescent="0.2">
      <c r="A728" s="1">
        <v>722</v>
      </c>
      <c r="B728" s="1">
        <f t="shared" ca="1" si="85"/>
        <v>0.13545796077031313</v>
      </c>
      <c r="C728" s="1">
        <f t="shared" ca="1" si="82"/>
        <v>-1</v>
      </c>
      <c r="D728" s="1">
        <f t="shared" ca="1" si="86"/>
        <v>3</v>
      </c>
      <c r="E728" s="1">
        <f t="shared" si="87"/>
        <v>0</v>
      </c>
      <c r="F728" s="1">
        <f t="shared" ca="1" si="88"/>
        <v>-5.2614828200063706E+59</v>
      </c>
      <c r="G728" s="1">
        <f t="shared" ca="1" si="83"/>
        <v>-5.2614828200063702E+61</v>
      </c>
      <c r="H728" s="1">
        <f t="shared" ca="1" si="84"/>
        <v>-5.9337174492262537E+61</v>
      </c>
    </row>
    <row r="729" spans="1:8" x14ac:dyDescent="0.2">
      <c r="A729" s="1">
        <v>723</v>
      </c>
      <c r="B729" s="1">
        <f t="shared" ca="1" si="85"/>
        <v>0.75020235918119726</v>
      </c>
      <c r="C729" s="1">
        <f t="shared" ca="1" si="82"/>
        <v>1.5003715654173615</v>
      </c>
      <c r="D729" s="1">
        <f t="shared" ca="1" si="86"/>
        <v>2</v>
      </c>
      <c r="E729" s="1">
        <f t="shared" si="87"/>
        <v>0</v>
      </c>
      <c r="F729" s="1">
        <f t="shared" ca="1" si="88"/>
        <v>-1.7707721903780863E+60</v>
      </c>
      <c r="G729" s="1">
        <f t="shared" ca="1" si="83"/>
        <v>-1.7707721903780863E+62</v>
      </c>
      <c r="H729" s="1">
        <f t="shared" ca="1" si="84"/>
        <v>-3.2501879881977248E+62</v>
      </c>
    </row>
    <row r="730" spans="1:8" x14ac:dyDescent="0.2">
      <c r="A730" s="1">
        <v>724</v>
      </c>
      <c r="B730" s="1">
        <f t="shared" ca="1" si="85"/>
        <v>0.50046636750731754</v>
      </c>
      <c r="C730" s="1">
        <f t="shared" ca="1" si="82"/>
        <v>-1</v>
      </c>
      <c r="D730" s="1">
        <f t="shared" ca="1" si="86"/>
        <v>3</v>
      </c>
      <c r="E730" s="1">
        <f t="shared" si="87"/>
        <v>0</v>
      </c>
      <c r="F730" s="1">
        <f t="shared" ca="1" si="88"/>
        <v>-1.2446239083774493E+60</v>
      </c>
      <c r="G730" s="1">
        <f t="shared" ca="1" si="83"/>
        <v>-1.2446239083774492E+62</v>
      </c>
      <c r="H730" s="1">
        <f t="shared" ca="1" si="84"/>
        <v>-2.0055640798202756E+62</v>
      </c>
    </row>
    <row r="731" spans="1:8" x14ac:dyDescent="0.2">
      <c r="A731" s="1">
        <v>725</v>
      </c>
      <c r="B731" s="1">
        <f t="shared" ca="1" si="85"/>
        <v>0.72766477720028411</v>
      </c>
      <c r="C731" s="1">
        <f t="shared" ca="1" si="82"/>
        <v>1.5003715654173615</v>
      </c>
      <c r="D731" s="1">
        <f t="shared" ca="1" si="86"/>
        <v>2</v>
      </c>
      <c r="E731" s="1">
        <f t="shared" si="87"/>
        <v>0</v>
      </c>
      <c r="F731" s="1">
        <f t="shared" ca="1" si="88"/>
        <v>-3.0153960987555356E+60</v>
      </c>
      <c r="G731" s="1">
        <f t="shared" ca="1" si="83"/>
        <v>-3.0153960987555355E+62</v>
      </c>
      <c r="H731" s="1">
        <f t="shared" ca="1" si="84"/>
        <v>-6.5297786448635236E+62</v>
      </c>
    </row>
    <row r="732" spans="1:8" x14ac:dyDescent="0.2">
      <c r="A732" s="1">
        <v>726</v>
      </c>
      <c r="B732" s="1">
        <f t="shared" ca="1" si="85"/>
        <v>0.23010369905802364</v>
      </c>
      <c r="C732" s="1">
        <f t="shared" ca="1" si="82"/>
        <v>-1</v>
      </c>
      <c r="D732" s="1">
        <f t="shared" ca="1" si="86"/>
        <v>3</v>
      </c>
      <c r="E732" s="1">
        <f t="shared" si="87"/>
        <v>0</v>
      </c>
      <c r="F732" s="1">
        <f t="shared" ca="1" si="88"/>
        <v>-1.7707721903780863E+60</v>
      </c>
      <c r="G732" s="1">
        <f t="shared" ca="1" si="83"/>
        <v>-1.7707721903780863E+62</v>
      </c>
      <c r="H732" s="1">
        <f t="shared" ca="1" si="84"/>
        <v>-4.7590064544854375E+62</v>
      </c>
    </row>
    <row r="733" spans="1:8" x14ac:dyDescent="0.2">
      <c r="A733" s="1">
        <v>727</v>
      </c>
      <c r="B733" s="1">
        <f t="shared" ca="1" si="85"/>
        <v>6.3375504480943423E-2</v>
      </c>
      <c r="C733" s="1">
        <f t="shared" ref="C733:C796" ca="1" si="89">IF(B733&lt;$D$1,$F$1,$H$1)</f>
        <v>-1</v>
      </c>
      <c r="D733" s="1">
        <f t="shared" ca="1" si="86"/>
        <v>1</v>
      </c>
      <c r="E733" s="1">
        <f t="shared" si="87"/>
        <v>0</v>
      </c>
      <c r="F733" s="1">
        <f t="shared" ca="1" si="88"/>
        <v>-4.7861682891336223E+60</v>
      </c>
      <c r="G733" s="1">
        <f t="shared" ref="G733:G796" ca="1" si="90">F733*$H$2</f>
        <v>-4.7861682891336225E+62</v>
      </c>
      <c r="H733" s="1">
        <f t="shared" ref="H733:H796" ca="1" si="91">H732+G733*C733</f>
        <v>2.7161834648184994E+60</v>
      </c>
    </row>
    <row r="734" spans="1:8" x14ac:dyDescent="0.2">
      <c r="A734" s="1">
        <v>728</v>
      </c>
      <c r="B734" s="1">
        <f t="shared" ca="1" si="85"/>
        <v>0.97757705488141144</v>
      </c>
      <c r="C734" s="1">
        <f t="shared" ca="1" si="89"/>
        <v>1.5003715654173615</v>
      </c>
      <c r="D734" s="1">
        <f t="shared" ca="1" si="86"/>
        <v>0</v>
      </c>
      <c r="E734" s="1">
        <f t="shared" si="87"/>
        <v>0</v>
      </c>
      <c r="F734" s="1">
        <f t="shared" ca="1" si="88"/>
        <v>-6.5569404795117094E+60</v>
      </c>
      <c r="G734" s="1">
        <f t="shared" ca="1" si="90"/>
        <v>-6.5569404795117095E+62</v>
      </c>
      <c r="H734" s="1">
        <f t="shared" ca="1" si="91"/>
        <v>-9.8106852169452636E+62</v>
      </c>
    </row>
    <row r="735" spans="1:8" x14ac:dyDescent="0.2">
      <c r="A735" s="1">
        <v>729</v>
      </c>
      <c r="B735" s="1">
        <f t="shared" ca="1" si="85"/>
        <v>0.26054489039682482</v>
      </c>
      <c r="C735" s="1">
        <f t="shared" ca="1" si="89"/>
        <v>-1</v>
      </c>
      <c r="D735" s="1">
        <f t="shared" ca="1" si="86"/>
        <v>1</v>
      </c>
      <c r="E735" s="1">
        <f t="shared" si="87"/>
        <v>0</v>
      </c>
      <c r="F735" s="1">
        <f t="shared" ca="1" si="88"/>
        <v>-1.7707721903780871E+60</v>
      </c>
      <c r="G735" s="1">
        <f t="shared" ca="1" si="90"/>
        <v>-1.770772190378087E+62</v>
      </c>
      <c r="H735" s="1">
        <f t="shared" ca="1" si="91"/>
        <v>-8.0399130265671766E+62</v>
      </c>
    </row>
    <row r="736" spans="1:8" x14ac:dyDescent="0.2">
      <c r="A736" s="1">
        <v>730</v>
      </c>
      <c r="B736" s="1">
        <f t="shared" ca="1" si="85"/>
        <v>0.82113527785874585</v>
      </c>
      <c r="C736" s="1">
        <f t="shared" ca="1" si="89"/>
        <v>1.5003715654173615</v>
      </c>
      <c r="D736" s="1">
        <f t="shared" ca="1" si="86"/>
        <v>0</v>
      </c>
      <c r="E736" s="1">
        <f t="shared" si="87"/>
        <v>0</v>
      </c>
      <c r="F736" s="1">
        <f t="shared" ca="1" si="88"/>
        <v>-8.3277126698897964E+60</v>
      </c>
      <c r="G736" s="1">
        <f t="shared" ca="1" si="90"/>
        <v>-8.3277126698897965E+62</v>
      </c>
      <c r="H736" s="1">
        <f t="shared" ca="1" si="91"/>
        <v>-2.0534576321435726E+63</v>
      </c>
    </row>
    <row r="737" spans="1:8" x14ac:dyDescent="0.2">
      <c r="A737" s="1">
        <v>731</v>
      </c>
      <c r="B737" s="1">
        <f t="shared" ca="1" si="85"/>
        <v>0.17532159383266133</v>
      </c>
      <c r="C737" s="1">
        <f t="shared" ca="1" si="89"/>
        <v>-1</v>
      </c>
      <c r="D737" s="1">
        <f t="shared" ca="1" si="86"/>
        <v>1</v>
      </c>
      <c r="E737" s="1">
        <f t="shared" si="87"/>
        <v>0</v>
      </c>
      <c r="F737" s="1">
        <f t="shared" ca="1" si="88"/>
        <v>-6.5569404795117094E+60</v>
      </c>
      <c r="G737" s="1">
        <f t="shared" ca="1" si="90"/>
        <v>-6.5569404795117095E+62</v>
      </c>
      <c r="H737" s="1">
        <f t="shared" ca="1" si="91"/>
        <v>-1.3977635841924016E+63</v>
      </c>
    </row>
    <row r="738" spans="1:8" x14ac:dyDescent="0.2">
      <c r="A738" s="1">
        <v>732</v>
      </c>
      <c r="B738" s="1">
        <f t="shared" ca="1" si="85"/>
        <v>0.53073125065774684</v>
      </c>
      <c r="C738" s="1">
        <f t="shared" ca="1" si="89"/>
        <v>-1</v>
      </c>
      <c r="D738" s="1">
        <f t="shared" ca="1" si="86"/>
        <v>2</v>
      </c>
      <c r="E738" s="1">
        <f t="shared" si="87"/>
        <v>0</v>
      </c>
      <c r="F738" s="1">
        <f t="shared" ca="1" si="88"/>
        <v>-1.4884653149401504E+61</v>
      </c>
      <c r="G738" s="1">
        <f t="shared" ca="1" si="90"/>
        <v>-1.4884653149401504E+63</v>
      </c>
      <c r="H738" s="1">
        <f t="shared" ca="1" si="91"/>
        <v>9.0701730747748792E+61</v>
      </c>
    </row>
    <row r="739" spans="1:8" x14ac:dyDescent="0.2">
      <c r="A739" s="1">
        <v>733</v>
      </c>
      <c r="B739" s="1">
        <f t="shared" ca="1" si="85"/>
        <v>0.39362043534283186</v>
      </c>
      <c r="C739" s="1">
        <f t="shared" ca="1" si="89"/>
        <v>-1</v>
      </c>
      <c r="D739" s="1">
        <f t="shared" ca="1" si="86"/>
        <v>3</v>
      </c>
      <c r="E739" s="1">
        <f t="shared" si="87"/>
        <v>0</v>
      </c>
      <c r="F739" s="1">
        <f t="shared" ca="1" si="88"/>
        <v>-2.1441593628913214E+61</v>
      </c>
      <c r="G739" s="1">
        <f t="shared" ca="1" si="90"/>
        <v>-2.1441593628913214E+63</v>
      </c>
      <c r="H739" s="1">
        <f t="shared" ca="1" si="91"/>
        <v>2.2348610936390702E+63</v>
      </c>
    </row>
    <row r="740" spans="1:8" x14ac:dyDescent="0.2">
      <c r="A740" s="1">
        <v>734</v>
      </c>
      <c r="B740" s="1">
        <f t="shared" ca="1" si="85"/>
        <v>2.4373171282165207E-2</v>
      </c>
      <c r="C740" s="1">
        <f t="shared" ca="1" si="89"/>
        <v>-1</v>
      </c>
      <c r="D740" s="1">
        <f t="shared" ca="1" si="86"/>
        <v>1</v>
      </c>
      <c r="E740" s="1">
        <f t="shared" si="87"/>
        <v>0</v>
      </c>
      <c r="F740" s="1">
        <f t="shared" ca="1" si="88"/>
        <v>-3.6326246778314721E+61</v>
      </c>
      <c r="G740" s="1">
        <f t="shared" ca="1" si="90"/>
        <v>-3.6326246778314721E+63</v>
      </c>
      <c r="H740" s="1">
        <f t="shared" ca="1" si="91"/>
        <v>5.8674857714705423E+63</v>
      </c>
    </row>
    <row r="741" spans="1:8" x14ac:dyDescent="0.2">
      <c r="A741" s="1">
        <v>735</v>
      </c>
      <c r="B741" s="1">
        <f t="shared" ca="1" si="85"/>
        <v>5.24210631886175E-2</v>
      </c>
      <c r="C741" s="1">
        <f t="shared" ca="1" si="89"/>
        <v>-1</v>
      </c>
      <c r="D741" s="1">
        <f t="shared" ca="1" si="86"/>
        <v>2</v>
      </c>
      <c r="E741" s="1">
        <f t="shared" si="87"/>
        <v>0</v>
      </c>
      <c r="F741" s="1">
        <f t="shared" ca="1" si="88"/>
        <v>-5.7767840407227932E+61</v>
      </c>
      <c r="G741" s="1">
        <f t="shared" ca="1" si="90"/>
        <v>-5.7767840407227935E+63</v>
      </c>
      <c r="H741" s="1">
        <f t="shared" ca="1" si="91"/>
        <v>1.1644269812193336E+64</v>
      </c>
    </row>
    <row r="742" spans="1:8" x14ac:dyDescent="0.2">
      <c r="A742" s="1">
        <v>736</v>
      </c>
      <c r="B742" s="1">
        <f t="shared" ca="1" si="85"/>
        <v>0.58300794488327601</v>
      </c>
      <c r="C742" s="1">
        <f t="shared" ca="1" si="89"/>
        <v>-1</v>
      </c>
      <c r="D742" s="1">
        <f t="shared" ca="1" si="86"/>
        <v>3</v>
      </c>
      <c r="E742" s="1">
        <f t="shared" si="87"/>
        <v>0</v>
      </c>
      <c r="F742" s="1">
        <f t="shared" ca="1" si="88"/>
        <v>-9.4094087185542653E+61</v>
      </c>
      <c r="G742" s="1">
        <f t="shared" ca="1" si="90"/>
        <v>-9.4094087185542649E+63</v>
      </c>
      <c r="H742" s="1">
        <f t="shared" ca="1" si="91"/>
        <v>2.1053678530747599E+64</v>
      </c>
    </row>
    <row r="743" spans="1:8" x14ac:dyDescent="0.2">
      <c r="A743" s="1">
        <v>737</v>
      </c>
      <c r="B743" s="1">
        <f t="shared" ca="1" si="85"/>
        <v>0.93442754814033369</v>
      </c>
      <c r="C743" s="1">
        <f t="shared" ca="1" si="89"/>
        <v>1.5003715654173615</v>
      </c>
      <c r="D743" s="1">
        <f t="shared" ca="1" si="86"/>
        <v>2</v>
      </c>
      <c r="E743" s="1">
        <f t="shared" si="87"/>
        <v>0</v>
      </c>
      <c r="F743" s="1">
        <f t="shared" ca="1" si="88"/>
        <v>-1.5186192759277057E+62</v>
      </c>
      <c r="G743" s="1">
        <f t="shared" ca="1" si="90"/>
        <v>-1.5186192759277057E+64</v>
      </c>
      <c r="H743" s="1">
        <f t="shared" ca="1" si="91"/>
        <v>-1.7312532722187185E+63</v>
      </c>
    </row>
    <row r="744" spans="1:8" x14ac:dyDescent="0.2">
      <c r="A744" s="1">
        <v>738</v>
      </c>
      <c r="B744" s="1">
        <f t="shared" ca="1" si="85"/>
        <v>0.16704252751238746</v>
      </c>
      <c r="C744" s="1">
        <f t="shared" ca="1" si="89"/>
        <v>-1</v>
      </c>
      <c r="D744" s="1">
        <f t="shared" ca="1" si="86"/>
        <v>3</v>
      </c>
      <c r="E744" s="1">
        <f t="shared" si="87"/>
        <v>0</v>
      </c>
      <c r="F744" s="1">
        <f t="shared" ca="1" si="88"/>
        <v>-5.776784040722792E+61</v>
      </c>
      <c r="G744" s="1">
        <f t="shared" ca="1" si="90"/>
        <v>-5.776784040722792E+63</v>
      </c>
      <c r="H744" s="1">
        <f t="shared" ca="1" si="91"/>
        <v>4.0455307685040736E+63</v>
      </c>
    </row>
    <row r="745" spans="1:8" x14ac:dyDescent="0.2">
      <c r="A745" s="1">
        <v>739</v>
      </c>
      <c r="B745" s="1">
        <f t="shared" ca="1" si="85"/>
        <v>0.31274797268123544</v>
      </c>
      <c r="C745" s="1">
        <f t="shared" ca="1" si="89"/>
        <v>-1</v>
      </c>
      <c r="D745" s="1">
        <f t="shared" ca="1" si="86"/>
        <v>1</v>
      </c>
      <c r="E745" s="1">
        <f t="shared" si="87"/>
        <v>0</v>
      </c>
      <c r="F745" s="1">
        <f t="shared" ca="1" si="88"/>
        <v>-2.0962976799999849E+62</v>
      </c>
      <c r="G745" s="1">
        <f t="shared" ca="1" si="90"/>
        <v>-2.096297679999985E+64</v>
      </c>
      <c r="H745" s="1">
        <f t="shared" ca="1" si="91"/>
        <v>2.5008507568503925E+64</v>
      </c>
    </row>
    <row r="746" spans="1:8" x14ac:dyDescent="0.2">
      <c r="A746" s="1">
        <v>740</v>
      </c>
      <c r="B746" s="1">
        <f t="shared" ca="1" si="85"/>
        <v>0.57320564998294721</v>
      </c>
      <c r="C746" s="1">
        <f t="shared" ca="1" si="89"/>
        <v>-1</v>
      </c>
      <c r="D746" s="1">
        <f t="shared" ca="1" si="86"/>
        <v>2</v>
      </c>
      <c r="E746" s="1">
        <f t="shared" si="87"/>
        <v>0</v>
      </c>
      <c r="F746" s="1">
        <f t="shared" ca="1" si="88"/>
        <v>-2.6739760840722641E+62</v>
      </c>
      <c r="G746" s="1">
        <f t="shared" ca="1" si="90"/>
        <v>-2.6739760840722644E+64</v>
      </c>
      <c r="H746" s="1">
        <f t="shared" ca="1" si="91"/>
        <v>5.1748268409226569E+64</v>
      </c>
    </row>
    <row r="747" spans="1:8" x14ac:dyDescent="0.2">
      <c r="A747" s="1">
        <v>741</v>
      </c>
      <c r="B747" s="1">
        <f t="shared" ca="1" si="85"/>
        <v>0.83818026801195167</v>
      </c>
      <c r="C747" s="1">
        <f t="shared" ca="1" si="89"/>
        <v>1.5003715654173615</v>
      </c>
      <c r="D747" s="1">
        <f t="shared" ca="1" si="86"/>
        <v>1</v>
      </c>
      <c r="E747" s="1">
        <f t="shared" si="87"/>
        <v>0</v>
      </c>
      <c r="F747" s="1">
        <f t="shared" ca="1" si="88"/>
        <v>-4.7702737640722491E+62</v>
      </c>
      <c r="G747" s="1">
        <f t="shared" ca="1" si="90"/>
        <v>-4.7702737640722491E+64</v>
      </c>
      <c r="H747" s="1">
        <f t="shared" ca="1" si="91"/>
        <v>-1.9823562739477926E+64</v>
      </c>
    </row>
    <row r="748" spans="1:8" x14ac:dyDescent="0.2">
      <c r="A748" s="1">
        <v>742</v>
      </c>
      <c r="B748" s="1">
        <f t="shared" ca="1" si="85"/>
        <v>2.2837418303194079E-2</v>
      </c>
      <c r="C748" s="1">
        <f t="shared" ca="1" si="89"/>
        <v>-1</v>
      </c>
      <c r="D748" s="1">
        <f t="shared" ca="1" si="86"/>
        <v>2</v>
      </c>
      <c r="E748" s="1">
        <f t="shared" si="87"/>
        <v>0</v>
      </c>
      <c r="F748" s="1">
        <f t="shared" ca="1" si="88"/>
        <v>-2.0962976799999849E+62</v>
      </c>
      <c r="G748" s="1">
        <f t="shared" ca="1" si="90"/>
        <v>-2.096297679999985E+64</v>
      </c>
      <c r="H748" s="1">
        <f t="shared" ca="1" si="91"/>
        <v>1.139414060521924E+63</v>
      </c>
    </row>
    <row r="749" spans="1:8" x14ac:dyDescent="0.2">
      <c r="A749" s="1">
        <v>743</v>
      </c>
      <c r="B749" s="1">
        <f t="shared" ca="1" si="85"/>
        <v>5.0857275378230371E-2</v>
      </c>
      <c r="C749" s="1">
        <f t="shared" ca="1" si="89"/>
        <v>-1</v>
      </c>
      <c r="D749" s="1">
        <f t="shared" ca="1" si="86"/>
        <v>3</v>
      </c>
      <c r="E749" s="1">
        <f t="shared" si="87"/>
        <v>0</v>
      </c>
      <c r="F749" s="1">
        <f t="shared" ca="1" si="88"/>
        <v>-6.866571444072234E+62</v>
      </c>
      <c r="G749" s="1">
        <f t="shared" ca="1" si="90"/>
        <v>-6.8665714440722345E+64</v>
      </c>
      <c r="H749" s="1">
        <f t="shared" ca="1" si="91"/>
        <v>6.9805128501244266E+64</v>
      </c>
    </row>
    <row r="750" spans="1:8" x14ac:dyDescent="0.2">
      <c r="A750" s="1">
        <v>744</v>
      </c>
      <c r="B750" s="1">
        <f t="shared" ca="1" si="85"/>
        <v>0.41127657478554003</v>
      </c>
      <c r="C750" s="1">
        <f t="shared" ca="1" si="89"/>
        <v>-1</v>
      </c>
      <c r="D750" s="1">
        <f t="shared" ca="1" si="86"/>
        <v>1</v>
      </c>
      <c r="E750" s="1">
        <f t="shared" si="87"/>
        <v>0</v>
      </c>
      <c r="F750" s="1">
        <f t="shared" ca="1" si="88"/>
        <v>-8.9628691240722189E+62</v>
      </c>
      <c r="G750" s="1">
        <f t="shared" ca="1" si="90"/>
        <v>-8.9628691240722186E+64</v>
      </c>
      <c r="H750" s="1">
        <f t="shared" ca="1" si="91"/>
        <v>1.5943381974196646E+65</v>
      </c>
    </row>
    <row r="751" spans="1:8" x14ac:dyDescent="0.2">
      <c r="A751" s="1">
        <v>745</v>
      </c>
      <c r="B751" s="1">
        <f t="shared" ca="1" si="85"/>
        <v>0.70270874444428855</v>
      </c>
      <c r="C751" s="1">
        <f t="shared" ca="1" si="89"/>
        <v>1.5003715654173615</v>
      </c>
      <c r="D751" s="1">
        <f t="shared" ca="1" si="86"/>
        <v>0</v>
      </c>
      <c r="E751" s="1">
        <f t="shared" si="87"/>
        <v>0</v>
      </c>
      <c r="F751" s="1">
        <f t="shared" ca="1" si="88"/>
        <v>-1.5829440568144454E+63</v>
      </c>
      <c r="G751" s="1">
        <f t="shared" ca="1" si="90"/>
        <v>-1.5829440568144453E+65</v>
      </c>
      <c r="H751" s="1">
        <f t="shared" ca="1" si="91"/>
        <v>-7.8066605507113353E+64</v>
      </c>
    </row>
    <row r="752" spans="1:8" x14ac:dyDescent="0.2">
      <c r="A752" s="1">
        <v>746</v>
      </c>
      <c r="B752" s="1">
        <f t="shared" ca="1" si="85"/>
        <v>0.54044632302889428</v>
      </c>
      <c r="C752" s="1">
        <f t="shared" ca="1" si="89"/>
        <v>-1</v>
      </c>
      <c r="D752" s="1">
        <f t="shared" ca="1" si="86"/>
        <v>1</v>
      </c>
      <c r="E752" s="1">
        <f t="shared" si="87"/>
        <v>0</v>
      </c>
      <c r="F752" s="1">
        <f t="shared" ca="1" si="88"/>
        <v>-6.8665714440722349E+62</v>
      </c>
      <c r="G752" s="1">
        <f t="shared" ca="1" si="90"/>
        <v>-6.8665714440722345E+64</v>
      </c>
      <c r="H752" s="1">
        <f t="shared" ca="1" si="91"/>
        <v>-9.4008910663910082E+63</v>
      </c>
    </row>
    <row r="753" spans="1:8" x14ac:dyDescent="0.2">
      <c r="A753" s="1">
        <v>747</v>
      </c>
      <c r="B753" s="1">
        <f t="shared" ca="1" si="85"/>
        <v>0.90623332125693445</v>
      </c>
      <c r="C753" s="1">
        <f t="shared" ca="1" si="89"/>
        <v>1.5003715654173615</v>
      </c>
      <c r="D753" s="1">
        <f t="shared" ca="1" si="86"/>
        <v>0</v>
      </c>
      <c r="E753" s="1">
        <f t="shared" si="87"/>
        <v>0</v>
      </c>
      <c r="F753" s="1">
        <f t="shared" ca="1" si="88"/>
        <v>-2.2696012012216689E+63</v>
      </c>
      <c r="G753" s="1">
        <f t="shared" ca="1" si="90"/>
        <v>-2.2696012012216688E+65</v>
      </c>
      <c r="H753" s="1">
        <f t="shared" ca="1" si="91"/>
        <v>-3.4992540178139891E+65</v>
      </c>
    </row>
    <row r="754" spans="1:8" x14ac:dyDescent="0.2">
      <c r="A754" s="1">
        <v>748</v>
      </c>
      <c r="B754" s="1">
        <f t="shared" ca="1" si="85"/>
        <v>0.97957342482281318</v>
      </c>
      <c r="C754" s="1">
        <f t="shared" ca="1" si="89"/>
        <v>1.5003715654173615</v>
      </c>
      <c r="D754" s="1">
        <f t="shared" ca="1" si="86"/>
        <v>-1</v>
      </c>
      <c r="E754" s="1">
        <f t="shared" si="87"/>
        <v>0</v>
      </c>
      <c r="F754" s="1">
        <f t="shared" ca="1" si="88"/>
        <v>-1.5829440568144454E+63</v>
      </c>
      <c r="G754" s="1">
        <f t="shared" ca="1" si="90"/>
        <v>-1.5829440568144453E+65</v>
      </c>
      <c r="H754" s="1">
        <f t="shared" ca="1" si="91"/>
        <v>-5.8742582703047873E+65</v>
      </c>
    </row>
    <row r="755" spans="1:8" x14ac:dyDescent="0.2">
      <c r="A755" s="1">
        <v>749</v>
      </c>
      <c r="B755" s="1">
        <f t="shared" ca="1" si="85"/>
        <v>0.5112756282983062</v>
      </c>
      <c r="C755" s="1">
        <f t="shared" ca="1" si="89"/>
        <v>-1</v>
      </c>
      <c r="D755" s="1">
        <f t="shared" ca="1" si="86"/>
        <v>0</v>
      </c>
      <c r="E755" s="1">
        <f t="shared" si="87"/>
        <v>0</v>
      </c>
      <c r="F755" s="1">
        <f t="shared" ca="1" si="88"/>
        <v>6.8665714440722349E+62</v>
      </c>
      <c r="G755" s="1">
        <f t="shared" ca="1" si="90"/>
        <v>6.8665714440722345E+64</v>
      </c>
      <c r="H755" s="1">
        <f t="shared" ca="1" si="91"/>
        <v>-6.5609154147120108E+65</v>
      </c>
    </row>
    <row r="756" spans="1:8" x14ac:dyDescent="0.2">
      <c r="A756" s="1">
        <v>750</v>
      </c>
      <c r="B756" s="1">
        <f t="shared" ca="1" si="85"/>
        <v>0.69820252681984696</v>
      </c>
      <c r="C756" s="1">
        <f t="shared" ca="1" si="89"/>
        <v>1.5003715654173615</v>
      </c>
      <c r="D756" s="1">
        <f t="shared" ca="1" si="86"/>
        <v>-1</v>
      </c>
      <c r="E756" s="1">
        <f t="shared" si="87"/>
        <v>0</v>
      </c>
      <c r="F756" s="1">
        <f t="shared" ca="1" si="88"/>
        <v>-8.9628691240722189E+62</v>
      </c>
      <c r="G756" s="1">
        <f t="shared" ca="1" si="90"/>
        <v>-8.9628691240722186E+64</v>
      </c>
      <c r="H756" s="1">
        <f t="shared" ca="1" si="91"/>
        <v>-7.9056788125435276E+65</v>
      </c>
    </row>
    <row r="757" spans="1:8" x14ac:dyDescent="0.2">
      <c r="A757" s="1">
        <v>751</v>
      </c>
      <c r="B757" s="1">
        <f t="shared" ca="1" si="85"/>
        <v>0.12307650178743801</v>
      </c>
      <c r="C757" s="1">
        <f t="shared" ca="1" si="89"/>
        <v>-1</v>
      </c>
      <c r="D757" s="1">
        <f t="shared" ca="1" si="86"/>
        <v>0</v>
      </c>
      <c r="E757" s="1">
        <f t="shared" si="87"/>
        <v>0</v>
      </c>
      <c r="F757" s="1">
        <f t="shared" ca="1" si="88"/>
        <v>-1.5829440568144454E+63</v>
      </c>
      <c r="G757" s="1">
        <f t="shared" ca="1" si="90"/>
        <v>-1.5829440568144453E+65</v>
      </c>
      <c r="H757" s="1">
        <f t="shared" ca="1" si="91"/>
        <v>-6.3227347557290823E+65</v>
      </c>
    </row>
    <row r="758" spans="1:8" x14ac:dyDescent="0.2">
      <c r="A758" s="1">
        <v>752</v>
      </c>
      <c r="B758" s="1">
        <f t="shared" ca="1" si="85"/>
        <v>0.78825710549752737</v>
      </c>
      <c r="C758" s="1">
        <f t="shared" ca="1" si="89"/>
        <v>1.5003715654173615</v>
      </c>
      <c r="D758" s="1">
        <f t="shared" ca="1" si="86"/>
        <v>-1</v>
      </c>
      <c r="E758" s="1">
        <f t="shared" si="87"/>
        <v>0</v>
      </c>
      <c r="F758" s="1">
        <f t="shared" ca="1" si="88"/>
        <v>-2.4792309692216673E+63</v>
      </c>
      <c r="G758" s="1">
        <f t="shared" ca="1" si="90"/>
        <v>-2.4792309692216672E+65</v>
      </c>
      <c r="H758" s="1">
        <f t="shared" ca="1" si="91"/>
        <v>-1.0042502406051397E+66</v>
      </c>
    </row>
    <row r="759" spans="1:8" x14ac:dyDescent="0.2">
      <c r="A759" s="1">
        <v>753</v>
      </c>
      <c r="B759" s="1">
        <f t="shared" ca="1" si="85"/>
        <v>0.44251035891300272</v>
      </c>
      <c r="C759" s="1">
        <f t="shared" ca="1" si="89"/>
        <v>-1</v>
      </c>
      <c r="D759" s="1">
        <f t="shared" ca="1" si="86"/>
        <v>0</v>
      </c>
      <c r="E759" s="1">
        <f t="shared" si="87"/>
        <v>0</v>
      </c>
      <c r="F759" s="1">
        <f t="shared" ca="1" si="88"/>
        <v>-8.9628691240722189E+62</v>
      </c>
      <c r="G759" s="1">
        <f t="shared" ca="1" si="90"/>
        <v>-8.9628691240722186E+64</v>
      </c>
      <c r="H759" s="1">
        <f t="shared" ca="1" si="91"/>
        <v>-9.1462154936441744E+65</v>
      </c>
    </row>
    <row r="760" spans="1:8" x14ac:dyDescent="0.2">
      <c r="A760" s="1">
        <v>754</v>
      </c>
      <c r="B760" s="1">
        <f t="shared" ca="1" si="85"/>
        <v>0.10115484903921368</v>
      </c>
      <c r="C760" s="1">
        <f t="shared" ca="1" si="89"/>
        <v>-1</v>
      </c>
      <c r="D760" s="1">
        <f t="shared" ca="1" si="86"/>
        <v>1</v>
      </c>
      <c r="E760" s="1">
        <f t="shared" si="87"/>
        <v>0</v>
      </c>
      <c r="F760" s="1">
        <f t="shared" ca="1" si="88"/>
        <v>-3.3755178816288888E+63</v>
      </c>
      <c r="G760" s="1">
        <f t="shared" ca="1" si="90"/>
        <v>-3.375517881628889E+65</v>
      </c>
      <c r="H760" s="1">
        <f t="shared" ca="1" si="91"/>
        <v>-5.7706976120152854E+65</v>
      </c>
    </row>
    <row r="761" spans="1:8" x14ac:dyDescent="0.2">
      <c r="A761" s="1">
        <v>755</v>
      </c>
      <c r="B761" s="1">
        <f t="shared" ca="1" si="85"/>
        <v>0.51677373859822862</v>
      </c>
      <c r="C761" s="1">
        <f t="shared" ca="1" si="89"/>
        <v>-1</v>
      </c>
      <c r="D761" s="1">
        <f t="shared" ca="1" si="86"/>
        <v>2</v>
      </c>
      <c r="E761" s="1">
        <f t="shared" si="87"/>
        <v>0</v>
      </c>
      <c r="F761" s="1">
        <f t="shared" ca="1" si="88"/>
        <v>-4.2718047940361107E+63</v>
      </c>
      <c r="G761" s="1">
        <f t="shared" ca="1" si="90"/>
        <v>-4.2718047940361109E+65</v>
      </c>
      <c r="H761" s="1">
        <f t="shared" ca="1" si="91"/>
        <v>-1.4988928179791745E+65</v>
      </c>
    </row>
    <row r="762" spans="1:8" x14ac:dyDescent="0.2">
      <c r="A762" s="1">
        <v>756</v>
      </c>
      <c r="B762" s="1">
        <f t="shared" ca="1" si="85"/>
        <v>0.5994672913486967</v>
      </c>
      <c r="C762" s="1">
        <f t="shared" ca="1" si="89"/>
        <v>-1</v>
      </c>
      <c r="D762" s="1">
        <f t="shared" ca="1" si="86"/>
        <v>3</v>
      </c>
      <c r="E762" s="1">
        <f t="shared" si="87"/>
        <v>0</v>
      </c>
      <c r="F762" s="1">
        <f t="shared" ca="1" si="88"/>
        <v>-7.6473226756649988E+63</v>
      </c>
      <c r="G762" s="1">
        <f t="shared" ca="1" si="90"/>
        <v>-7.647322675664999E+65</v>
      </c>
      <c r="H762" s="1">
        <f t="shared" ca="1" si="91"/>
        <v>6.1484298576858245E+65</v>
      </c>
    </row>
    <row r="763" spans="1:8" x14ac:dyDescent="0.2">
      <c r="A763" s="1">
        <v>757</v>
      </c>
      <c r="B763" s="1">
        <f t="shared" ca="1" si="85"/>
        <v>7.8278965349496854E-2</v>
      </c>
      <c r="C763" s="1">
        <f t="shared" ca="1" si="89"/>
        <v>-1</v>
      </c>
      <c r="D763" s="1">
        <f t="shared" ca="1" si="86"/>
        <v>1</v>
      </c>
      <c r="E763" s="1">
        <f t="shared" si="87"/>
        <v>0</v>
      </c>
      <c r="F763" s="1">
        <f t="shared" ca="1" si="88"/>
        <v>-1.1919127469701109E+64</v>
      </c>
      <c r="G763" s="1">
        <f t="shared" ca="1" si="90"/>
        <v>-1.1919127469701109E+66</v>
      </c>
      <c r="H763" s="1">
        <f t="shared" ca="1" si="91"/>
        <v>1.8067557327386933E+66</v>
      </c>
    </row>
    <row r="764" spans="1:8" x14ac:dyDescent="0.2">
      <c r="A764" s="1">
        <v>758</v>
      </c>
      <c r="B764" s="1">
        <f t="shared" ca="1" si="85"/>
        <v>0.45282502777687883</v>
      </c>
      <c r="C764" s="1">
        <f t="shared" ca="1" si="89"/>
        <v>-1</v>
      </c>
      <c r="D764" s="1">
        <f t="shared" ca="1" si="86"/>
        <v>2</v>
      </c>
      <c r="E764" s="1">
        <f t="shared" si="87"/>
        <v>0</v>
      </c>
      <c r="F764" s="1">
        <f t="shared" ca="1" si="88"/>
        <v>-1.9566450145366108E+64</v>
      </c>
      <c r="G764" s="1">
        <f t="shared" ca="1" si="90"/>
        <v>-1.9566450145366106E+66</v>
      </c>
      <c r="H764" s="1">
        <f t="shared" ca="1" si="91"/>
        <v>3.7634007472753039E+66</v>
      </c>
    </row>
    <row r="765" spans="1:8" x14ac:dyDescent="0.2">
      <c r="A765" s="1">
        <v>759</v>
      </c>
      <c r="B765" s="1">
        <f t="shared" ca="1" si="85"/>
        <v>0.63606054486399854</v>
      </c>
      <c r="C765" s="1">
        <f t="shared" ca="1" si="89"/>
        <v>1.5003715654173615</v>
      </c>
      <c r="D765" s="1">
        <f t="shared" ca="1" si="86"/>
        <v>1</v>
      </c>
      <c r="E765" s="1">
        <f t="shared" si="87"/>
        <v>0</v>
      </c>
      <c r="F765" s="1">
        <f t="shared" ca="1" si="88"/>
        <v>-3.1485577615067216E+64</v>
      </c>
      <c r="G765" s="1">
        <f t="shared" ca="1" si="90"/>
        <v>-3.1485577615067215E+66</v>
      </c>
      <c r="H765" s="1">
        <f t="shared" ca="1" si="91"/>
        <v>-9.606057901635196E+65</v>
      </c>
    </row>
    <row r="766" spans="1:8" x14ac:dyDescent="0.2">
      <c r="A766" s="1">
        <v>760</v>
      </c>
      <c r="B766" s="1">
        <f t="shared" ca="1" si="85"/>
        <v>0.60499910790634437</v>
      </c>
      <c r="C766" s="1">
        <f t="shared" ca="1" si="89"/>
        <v>1.5003715654173615</v>
      </c>
      <c r="D766" s="1">
        <f t="shared" ca="1" si="86"/>
        <v>0</v>
      </c>
      <c r="E766" s="1">
        <f t="shared" si="87"/>
        <v>0</v>
      </c>
      <c r="F766" s="1">
        <f t="shared" ca="1" si="88"/>
        <v>-1.1919127469701109E+64</v>
      </c>
      <c r="G766" s="1">
        <f t="shared" ca="1" si="90"/>
        <v>-1.1919127469701109E+66</v>
      </c>
      <c r="H766" s="1">
        <f t="shared" ca="1" si="91"/>
        <v>-2.7489177841759725E+66</v>
      </c>
    </row>
    <row r="767" spans="1:8" x14ac:dyDescent="0.2">
      <c r="A767" s="1">
        <v>761</v>
      </c>
      <c r="B767" s="1">
        <f t="shared" ca="1" si="85"/>
        <v>0.26449382675595867</v>
      </c>
      <c r="C767" s="1">
        <f t="shared" ca="1" si="89"/>
        <v>-1</v>
      </c>
      <c r="D767" s="1">
        <f t="shared" ca="1" si="86"/>
        <v>1</v>
      </c>
      <c r="E767" s="1">
        <f t="shared" si="87"/>
        <v>0</v>
      </c>
      <c r="F767" s="1">
        <f t="shared" ca="1" si="88"/>
        <v>1.9566450145366108E+64</v>
      </c>
      <c r="G767" s="1">
        <f t="shared" ca="1" si="90"/>
        <v>1.9566450145366106E+66</v>
      </c>
      <c r="H767" s="1">
        <f t="shared" ca="1" si="91"/>
        <v>-4.7055627987125831E+66</v>
      </c>
    </row>
    <row r="768" spans="1:8" x14ac:dyDescent="0.2">
      <c r="A768" s="1">
        <v>762</v>
      </c>
      <c r="B768" s="1">
        <f t="shared" ca="1" si="85"/>
        <v>1.4891172972787414E-3</v>
      </c>
      <c r="C768" s="1">
        <f t="shared" ca="1" si="89"/>
        <v>-1</v>
      </c>
      <c r="D768" s="1">
        <f t="shared" ca="1" si="86"/>
        <v>2</v>
      </c>
      <c r="E768" s="1">
        <f t="shared" si="87"/>
        <v>0</v>
      </c>
      <c r="F768" s="1">
        <f t="shared" ca="1" si="88"/>
        <v>7.6473226756649988E+63</v>
      </c>
      <c r="G768" s="1">
        <f t="shared" ca="1" si="90"/>
        <v>7.647322675664999E+65</v>
      </c>
      <c r="H768" s="1">
        <f t="shared" ca="1" si="91"/>
        <v>-5.4702950662790832E+66</v>
      </c>
    </row>
    <row r="769" spans="1:8" x14ac:dyDescent="0.2">
      <c r="A769" s="1">
        <v>763</v>
      </c>
      <c r="B769" s="1">
        <f t="shared" ca="1" si="85"/>
        <v>1.6652960599592981E-2</v>
      </c>
      <c r="C769" s="1">
        <f t="shared" ca="1" si="89"/>
        <v>-1</v>
      </c>
      <c r="D769" s="1">
        <f t="shared" ca="1" si="86"/>
        <v>3</v>
      </c>
      <c r="E769" s="1">
        <f t="shared" si="87"/>
        <v>0</v>
      </c>
      <c r="F769" s="1">
        <f t="shared" ca="1" si="88"/>
        <v>2.7213772821031106E+64</v>
      </c>
      <c r="G769" s="1">
        <f t="shared" ca="1" si="90"/>
        <v>2.7213772821031107E+66</v>
      </c>
      <c r="H769" s="1">
        <f t="shared" ca="1" si="91"/>
        <v>-8.1916723483821947E+66</v>
      </c>
    </row>
    <row r="770" spans="1:8" x14ac:dyDescent="0.2">
      <c r="A770" s="1">
        <v>764</v>
      </c>
      <c r="B770" s="1">
        <f t="shared" ca="1" si="85"/>
        <v>0.31102465155028725</v>
      </c>
      <c r="C770" s="1">
        <f t="shared" ca="1" si="89"/>
        <v>-1</v>
      </c>
      <c r="D770" s="1">
        <f t="shared" ca="1" si="86"/>
        <v>1</v>
      </c>
      <c r="E770" s="1">
        <f t="shared" si="87"/>
        <v>0</v>
      </c>
      <c r="F770" s="1">
        <f t="shared" ca="1" si="88"/>
        <v>3.4861095496696105E+64</v>
      </c>
      <c r="G770" s="1">
        <f t="shared" ca="1" si="90"/>
        <v>3.4861095496696108E+66</v>
      </c>
      <c r="H770" s="1">
        <f t="shared" ca="1" si="91"/>
        <v>-1.1677781898051805E+67</v>
      </c>
    </row>
    <row r="771" spans="1:8" x14ac:dyDescent="0.2">
      <c r="A771" s="1">
        <v>765</v>
      </c>
      <c r="B771" s="1">
        <f t="shared" ca="1" si="85"/>
        <v>0.95016020446368321</v>
      </c>
      <c r="C771" s="1">
        <f t="shared" ca="1" si="89"/>
        <v>1.5003715654173615</v>
      </c>
      <c r="D771" s="1">
        <f t="shared" ca="1" si="86"/>
        <v>0</v>
      </c>
      <c r="E771" s="1">
        <f t="shared" si="87"/>
        <v>0</v>
      </c>
      <c r="F771" s="1">
        <f t="shared" ca="1" si="88"/>
        <v>6.2074868317727206E+64</v>
      </c>
      <c r="G771" s="1">
        <f t="shared" ca="1" si="90"/>
        <v>6.2074868317727207E+66</v>
      </c>
      <c r="H771" s="1">
        <f t="shared" ca="1" si="91"/>
        <v>-2.3642451629573106E+66</v>
      </c>
    </row>
    <row r="772" spans="1:8" x14ac:dyDescent="0.2">
      <c r="A772" s="1">
        <v>766</v>
      </c>
      <c r="B772" s="1">
        <f t="shared" ca="1" si="85"/>
        <v>0.17367590294771118</v>
      </c>
      <c r="C772" s="1">
        <f t="shared" ca="1" si="89"/>
        <v>-1</v>
      </c>
      <c r="D772" s="1">
        <f t="shared" ca="1" si="86"/>
        <v>1</v>
      </c>
      <c r="E772" s="1">
        <f t="shared" si="87"/>
        <v>0</v>
      </c>
      <c r="F772" s="1">
        <f t="shared" ca="1" si="88"/>
        <v>2.72137728210311E+64</v>
      </c>
      <c r="G772" s="1">
        <f t="shared" ca="1" si="90"/>
        <v>2.72137728210311E+66</v>
      </c>
      <c r="H772" s="1">
        <f t="shared" ca="1" si="91"/>
        <v>-5.0856224450604205E+66</v>
      </c>
    </row>
    <row r="773" spans="1:8" x14ac:dyDescent="0.2">
      <c r="A773" s="1">
        <v>767</v>
      </c>
      <c r="B773" s="1">
        <f t="shared" ca="1" si="85"/>
        <v>0.99079178329660755</v>
      </c>
      <c r="C773" s="1">
        <f t="shared" ca="1" si="89"/>
        <v>1.5003715654173615</v>
      </c>
      <c r="D773" s="1">
        <f t="shared" ca="1" si="86"/>
        <v>0</v>
      </c>
      <c r="E773" s="1">
        <f t="shared" si="87"/>
        <v>0</v>
      </c>
      <c r="F773" s="1">
        <f t="shared" ca="1" si="88"/>
        <v>8.9288641138758306E+64</v>
      </c>
      <c r="G773" s="1">
        <f t="shared" ca="1" si="90"/>
        <v>8.9288641138758307E+66</v>
      </c>
      <c r="H773" s="1">
        <f t="shared" ca="1" si="91"/>
        <v>8.3109913828743611E+66</v>
      </c>
    </row>
    <row r="774" spans="1:8" x14ac:dyDescent="0.2">
      <c r="A774" s="1">
        <v>768</v>
      </c>
      <c r="B774" s="1">
        <f t="shared" ca="1" si="85"/>
        <v>0.89322555828382388</v>
      </c>
      <c r="C774" s="1">
        <f t="shared" ca="1" si="89"/>
        <v>1.5003715654173615</v>
      </c>
      <c r="D774" s="1">
        <f t="shared" ca="1" si="86"/>
        <v>-1</v>
      </c>
      <c r="E774" s="1">
        <f t="shared" si="87"/>
        <v>0</v>
      </c>
      <c r="F774" s="1">
        <f t="shared" ca="1" si="88"/>
        <v>6.2074868317727206E+64</v>
      </c>
      <c r="G774" s="1">
        <f t="shared" ca="1" si="90"/>
        <v>6.2074868317727207E+66</v>
      </c>
      <c r="H774" s="1">
        <f t="shared" ca="1" si="91"/>
        <v>1.7624528117968858E+67</v>
      </c>
    </row>
    <row r="775" spans="1:8" x14ac:dyDescent="0.2">
      <c r="A775" s="1">
        <v>769</v>
      </c>
      <c r="B775" s="1">
        <f t="shared" ca="1" si="85"/>
        <v>0.76420063831606089</v>
      </c>
      <c r="C775" s="1">
        <f t="shared" ca="1" si="89"/>
        <v>1.5003715654173615</v>
      </c>
      <c r="D775" s="1">
        <f t="shared" ca="1" si="86"/>
        <v>-2</v>
      </c>
      <c r="E775" s="1">
        <f t="shared" si="87"/>
        <v>0</v>
      </c>
      <c r="F775" s="1">
        <f t="shared" ca="1" si="88"/>
        <v>-2.72137728210311E+64</v>
      </c>
      <c r="G775" s="1">
        <f t="shared" ca="1" si="90"/>
        <v>-2.72137728210311E+66</v>
      </c>
      <c r="H775" s="1">
        <f t="shared" ca="1" si="91"/>
        <v>1.3541451025128569E+67</v>
      </c>
    </row>
    <row r="776" spans="1:8" x14ac:dyDescent="0.2">
      <c r="A776" s="1">
        <v>770</v>
      </c>
      <c r="B776" s="1">
        <f t="shared" ref="B776:B839" ca="1" si="92">RAND()</f>
        <v>0.63633423717534576</v>
      </c>
      <c r="C776" s="1">
        <f t="shared" ca="1" si="89"/>
        <v>1.5003715654173615</v>
      </c>
      <c r="D776" s="1">
        <f t="shared" ref="D776:D839" ca="1" si="93">IF($D$3=$S$2,IF(C776&lt;0,IF(E776&gt;E775,0-1,D775-1),IF(C776&gt;0,IF(AND(E775=1,D775=0),D775,IF(E776&lt;E775,0+1,D775+1)),D775)),
IF($D$3=$S$4,IF(C776&lt;0,IF(D775=$F$2,0+1,D775+1),IF(C776&gt;0,D775-1,D775)),
IF($D$3=$S$5,IF(C776&lt;0,IF(D775=$F$2,0+1,D775+1),IF(C776&gt;0,D775-1,D775)),
)))</f>
        <v>-3</v>
      </c>
      <c r="E776" s="1">
        <f t="shared" ref="E776:E839" si="94">IF($D$3=$S$2,IF(AND(D775=-$B$2,C776&lt;0),IF(E775=$F$2,1,E775+1),IF(AND(D775=$D$2,C776&gt;0),IF(E775=1,1,E775-1),E775)),)</f>
        <v>0</v>
      </c>
      <c r="F776" s="1">
        <f t="shared" ca="1" si="88"/>
        <v>-8.9288641138758306E+64</v>
      </c>
      <c r="G776" s="1">
        <f t="shared" ca="1" si="90"/>
        <v>-8.9288641138758307E+66</v>
      </c>
      <c r="H776" s="1">
        <f t="shared" ca="1" si="91"/>
        <v>1.4483719719378615E+65</v>
      </c>
    </row>
    <row r="777" spans="1:8" x14ac:dyDescent="0.2">
      <c r="A777" s="1">
        <v>771</v>
      </c>
      <c r="B777" s="1">
        <f t="shared" ca="1" si="92"/>
        <v>0.28758213200499905</v>
      </c>
      <c r="C777" s="1">
        <f t="shared" ca="1" si="89"/>
        <v>-1</v>
      </c>
      <c r="D777" s="1">
        <f t="shared" ca="1" si="93"/>
        <v>-2</v>
      </c>
      <c r="E777" s="1">
        <f t="shared" si="94"/>
        <v>0</v>
      </c>
      <c r="F777" s="1">
        <f t="shared" ca="1" si="88"/>
        <v>-6.2074868317727206E+64</v>
      </c>
      <c r="G777" s="1">
        <f t="shared" ca="1" si="90"/>
        <v>-6.2074868317727207E+66</v>
      </c>
      <c r="H777" s="1">
        <f t="shared" ca="1" si="91"/>
        <v>6.3523240289665069E+66</v>
      </c>
    </row>
    <row r="778" spans="1:8" x14ac:dyDescent="0.2">
      <c r="A778" s="1">
        <v>772</v>
      </c>
      <c r="B778" s="1">
        <f t="shared" ca="1" si="92"/>
        <v>0.17461017344693386</v>
      </c>
      <c r="C778" s="1">
        <f t="shared" ca="1" si="89"/>
        <v>-1</v>
      </c>
      <c r="D778" s="1">
        <f t="shared" ca="1" si="93"/>
        <v>-1</v>
      </c>
      <c r="E778" s="1">
        <f t="shared" si="94"/>
        <v>0</v>
      </c>
      <c r="F778" s="1">
        <f t="shared" ca="1" si="88"/>
        <v>-1.5136350945648551E+65</v>
      </c>
      <c r="G778" s="1">
        <f t="shared" ca="1" si="90"/>
        <v>-1.5136350945648551E+67</v>
      </c>
      <c r="H778" s="1">
        <f t="shared" ca="1" si="91"/>
        <v>2.1488674974615057E+67</v>
      </c>
    </row>
    <row r="779" spans="1:8" x14ac:dyDescent="0.2">
      <c r="A779" s="1">
        <v>773</v>
      </c>
      <c r="B779" s="1">
        <f t="shared" ca="1" si="92"/>
        <v>0.79198603433891013</v>
      </c>
      <c r="C779" s="1">
        <f t="shared" ca="1" si="89"/>
        <v>1.5003715654173615</v>
      </c>
      <c r="D779" s="1">
        <f t="shared" ca="1" si="93"/>
        <v>-2</v>
      </c>
      <c r="E779" s="1">
        <f t="shared" si="94"/>
        <v>0</v>
      </c>
      <c r="F779" s="1">
        <f t="shared" ca="1" si="88"/>
        <v>-2.1343837777421274E+65</v>
      </c>
      <c r="G779" s="1">
        <f t="shared" ca="1" si="90"/>
        <v>-2.1343837777421274E+67</v>
      </c>
      <c r="H779" s="1">
        <f t="shared" ca="1" si="91"/>
        <v>-1.0535012323508715E+67</v>
      </c>
    </row>
    <row r="780" spans="1:8" x14ac:dyDescent="0.2">
      <c r="A780" s="1">
        <v>774</v>
      </c>
      <c r="B780" s="1">
        <f t="shared" ca="1" si="92"/>
        <v>0.72850490167336601</v>
      </c>
      <c r="C780" s="1">
        <f t="shared" ca="1" si="89"/>
        <v>1.5003715654173615</v>
      </c>
      <c r="D780" s="1">
        <f t="shared" ca="1" si="93"/>
        <v>-3</v>
      </c>
      <c r="E780" s="1">
        <f t="shared" si="94"/>
        <v>0</v>
      </c>
      <c r="F780" s="1">
        <f t="shared" ref="F780:F843" ca="1" si="95">IF($D$3=$S$2,IF(IF(E780&gt;E779,ROUNDUP(F779*$F$3,0),IF(E780&lt;E779,IF(AND(E779=$F$2,E780=1),1,ROUNDDOWN(F779/$F$3,0)),F779))=0,1,IF(E780&gt;E779,ROUNDUP(F779*$F$3,0),IF(E780&lt;E779,IF(AND(E779=$F$2,E780=1),1,ROUNDDOWN(F779/$F$3,0)),F779))),
IF($D$3=$S$4,IF(C779&lt;0,IF(F779=$F$2,$H$3,F779+$F$3),IF(AND(C779&gt;0,F779&gt;1),F779-$F$3,F779)),
IF($D$3=$S$5,IF(C779&lt;0,F779+F778,IF(C779&gt;0,F779-F778,F779)),
F779)))</f>
        <v>-6.2074868317727229E+64</v>
      </c>
      <c r="G780" s="1">
        <f t="shared" ca="1" si="90"/>
        <v>-6.207486831772723E+66</v>
      </c>
      <c r="H780" s="1">
        <f t="shared" ca="1" si="91"/>
        <v>-1.9848549058603212E+67</v>
      </c>
    </row>
    <row r="781" spans="1:8" x14ac:dyDescent="0.2">
      <c r="A781" s="1">
        <v>775</v>
      </c>
      <c r="B781" s="1">
        <f t="shared" ca="1" si="92"/>
        <v>0.5447651899971232</v>
      </c>
      <c r="C781" s="1">
        <f t="shared" ca="1" si="89"/>
        <v>-1</v>
      </c>
      <c r="D781" s="1">
        <f t="shared" ca="1" si="93"/>
        <v>-2</v>
      </c>
      <c r="E781" s="1">
        <f t="shared" si="94"/>
        <v>0</v>
      </c>
      <c r="F781" s="1">
        <f t="shared" ca="1" si="95"/>
        <v>1.5136350945648551E+65</v>
      </c>
      <c r="G781" s="1">
        <f t="shared" ca="1" si="90"/>
        <v>1.5136350945648551E+67</v>
      </c>
      <c r="H781" s="1">
        <f t="shared" ca="1" si="91"/>
        <v>-3.4984900004251762E+67</v>
      </c>
    </row>
    <row r="782" spans="1:8" x14ac:dyDescent="0.2">
      <c r="A782" s="1">
        <v>776</v>
      </c>
      <c r="B782" s="1">
        <f t="shared" ca="1" si="92"/>
        <v>0.14348906248338322</v>
      </c>
      <c r="C782" s="1">
        <f t="shared" ca="1" si="89"/>
        <v>-1</v>
      </c>
      <c r="D782" s="1">
        <f t="shared" ca="1" si="93"/>
        <v>-1</v>
      </c>
      <c r="E782" s="1">
        <f t="shared" si="94"/>
        <v>0</v>
      </c>
      <c r="F782" s="1">
        <f t="shared" ca="1" si="95"/>
        <v>8.9288641138758283E+64</v>
      </c>
      <c r="G782" s="1">
        <f t="shared" ca="1" si="90"/>
        <v>8.9288641138758277E+66</v>
      </c>
      <c r="H782" s="1">
        <f t="shared" ca="1" si="91"/>
        <v>-4.391376411812759E+67</v>
      </c>
    </row>
    <row r="783" spans="1:8" x14ac:dyDescent="0.2">
      <c r="A783" s="1">
        <v>777</v>
      </c>
      <c r="B783" s="1">
        <f t="shared" ca="1" si="92"/>
        <v>0.87084320055914766</v>
      </c>
      <c r="C783" s="1">
        <f t="shared" ca="1" si="89"/>
        <v>1.5003715654173615</v>
      </c>
      <c r="D783" s="1">
        <f t="shared" ca="1" si="93"/>
        <v>-2</v>
      </c>
      <c r="E783" s="1">
        <f t="shared" si="94"/>
        <v>0</v>
      </c>
      <c r="F783" s="1">
        <f t="shared" ca="1" si="95"/>
        <v>2.4065215059524382E+65</v>
      </c>
      <c r="G783" s="1">
        <f t="shared" ca="1" si="90"/>
        <v>2.4065215059524381E+67</v>
      </c>
      <c r="H783" s="1">
        <f t="shared" ca="1" si="91"/>
        <v>-7.806999727163529E+66</v>
      </c>
    </row>
    <row r="784" spans="1:8" x14ac:dyDescent="0.2">
      <c r="A784" s="1">
        <v>778</v>
      </c>
      <c r="B784" s="1">
        <f t="shared" ca="1" si="92"/>
        <v>0.17768184586200308</v>
      </c>
      <c r="C784" s="1">
        <f t="shared" ca="1" si="89"/>
        <v>-1</v>
      </c>
      <c r="D784" s="1">
        <f t="shared" ca="1" si="93"/>
        <v>-1</v>
      </c>
      <c r="E784" s="1">
        <f t="shared" si="94"/>
        <v>0</v>
      </c>
      <c r="F784" s="1">
        <f t="shared" ca="1" si="95"/>
        <v>1.5136350945648553E+65</v>
      </c>
      <c r="G784" s="1">
        <f t="shared" ca="1" si="90"/>
        <v>1.5136350945648554E+67</v>
      </c>
      <c r="H784" s="1">
        <f t="shared" ca="1" si="91"/>
        <v>-2.2943350672812083E+67</v>
      </c>
    </row>
    <row r="785" spans="1:8" x14ac:dyDescent="0.2">
      <c r="A785" s="1">
        <v>779</v>
      </c>
      <c r="B785" s="1">
        <f t="shared" ca="1" si="92"/>
        <v>0.76902672254683968</v>
      </c>
      <c r="C785" s="1">
        <f t="shared" ca="1" si="89"/>
        <v>1.5003715654173615</v>
      </c>
      <c r="D785" s="1">
        <f t="shared" ca="1" si="93"/>
        <v>-2</v>
      </c>
      <c r="E785" s="1">
        <f t="shared" si="94"/>
        <v>0</v>
      </c>
      <c r="F785" s="1">
        <f t="shared" ca="1" si="95"/>
        <v>3.9201566005172935E+65</v>
      </c>
      <c r="G785" s="1">
        <f t="shared" ca="1" si="90"/>
        <v>3.9201566005172935E+67</v>
      </c>
      <c r="H785" s="1">
        <f t="shared" ca="1" si="91"/>
        <v>3.5873564281181251E+67</v>
      </c>
    </row>
    <row r="786" spans="1:8" x14ac:dyDescent="0.2">
      <c r="A786" s="1">
        <v>780</v>
      </c>
      <c r="B786" s="1">
        <f t="shared" ca="1" si="92"/>
        <v>0.85904447213759438</v>
      </c>
      <c r="C786" s="1">
        <f t="shared" ca="1" si="89"/>
        <v>1.5003715654173615</v>
      </c>
      <c r="D786" s="1">
        <f t="shared" ca="1" si="93"/>
        <v>-3</v>
      </c>
      <c r="E786" s="1">
        <f t="shared" si="94"/>
        <v>0</v>
      </c>
      <c r="F786" s="1">
        <f t="shared" ca="1" si="95"/>
        <v>2.4065215059524382E+65</v>
      </c>
      <c r="G786" s="1">
        <f t="shared" ca="1" si="90"/>
        <v>2.4065215059524381E+67</v>
      </c>
      <c r="H786" s="1">
        <f t="shared" ca="1" si="91"/>
        <v>7.1980328672145312E+67</v>
      </c>
    </row>
    <row r="787" spans="1:8" x14ac:dyDescent="0.2">
      <c r="A787" s="1">
        <v>781</v>
      </c>
      <c r="B787" s="1">
        <f t="shared" ca="1" si="92"/>
        <v>0.84936010335918521</v>
      </c>
      <c r="C787" s="1">
        <f t="shared" ca="1" si="89"/>
        <v>1.5003715654173615</v>
      </c>
      <c r="D787" s="1">
        <f t="shared" ca="1" si="93"/>
        <v>-4</v>
      </c>
      <c r="E787" s="1">
        <f t="shared" si="94"/>
        <v>0</v>
      </c>
      <c r="F787" s="1">
        <f t="shared" ca="1" si="95"/>
        <v>-1.5136350945648553E+65</v>
      </c>
      <c r="G787" s="1">
        <f t="shared" ca="1" si="90"/>
        <v>-1.5136350945648554E+67</v>
      </c>
      <c r="H787" s="1">
        <f t="shared" ca="1" si="91"/>
        <v>4.9270178109116031E+67</v>
      </c>
    </row>
    <row r="788" spans="1:8" x14ac:dyDescent="0.2">
      <c r="A788" s="1">
        <v>782</v>
      </c>
      <c r="B788" s="1">
        <f t="shared" ca="1" si="92"/>
        <v>0.1911472205564666</v>
      </c>
      <c r="C788" s="1">
        <f t="shared" ca="1" si="89"/>
        <v>-1</v>
      </c>
      <c r="D788" s="1">
        <f t="shared" ca="1" si="93"/>
        <v>-3</v>
      </c>
      <c r="E788" s="1">
        <f t="shared" si="94"/>
        <v>0</v>
      </c>
      <c r="F788" s="1">
        <f t="shared" ca="1" si="95"/>
        <v>-3.9201566005172935E+65</v>
      </c>
      <c r="G788" s="1">
        <f t="shared" ca="1" si="90"/>
        <v>-3.9201566005172935E+67</v>
      </c>
      <c r="H788" s="1">
        <f t="shared" ca="1" si="91"/>
        <v>8.8471744114288966E+67</v>
      </c>
    </row>
    <row r="789" spans="1:8" x14ac:dyDescent="0.2">
      <c r="A789" s="1">
        <v>783</v>
      </c>
      <c r="B789" s="1">
        <f t="shared" ca="1" si="92"/>
        <v>0.40386489058989516</v>
      </c>
      <c r="C789" s="1">
        <f t="shared" ca="1" si="89"/>
        <v>-1</v>
      </c>
      <c r="D789" s="1">
        <f t="shared" ca="1" si="93"/>
        <v>-2</v>
      </c>
      <c r="E789" s="1">
        <f t="shared" si="94"/>
        <v>0</v>
      </c>
      <c r="F789" s="1">
        <f t="shared" ca="1" si="95"/>
        <v>-5.4337916950821489E+65</v>
      </c>
      <c r="G789" s="1">
        <f t="shared" ca="1" si="90"/>
        <v>-5.4337916950821486E+67</v>
      </c>
      <c r="H789" s="1">
        <f t="shared" ca="1" si="91"/>
        <v>1.4280966106511045E+68</v>
      </c>
    </row>
    <row r="790" spans="1:8" x14ac:dyDescent="0.2">
      <c r="A790" s="1">
        <v>784</v>
      </c>
      <c r="B790" s="1">
        <f t="shared" ca="1" si="92"/>
        <v>0.14434648881702006</v>
      </c>
      <c r="C790" s="1">
        <f t="shared" ca="1" si="89"/>
        <v>-1</v>
      </c>
      <c r="D790" s="1">
        <f t="shared" ca="1" si="93"/>
        <v>-1</v>
      </c>
      <c r="E790" s="1">
        <f t="shared" si="94"/>
        <v>0</v>
      </c>
      <c r="F790" s="1">
        <f t="shared" ca="1" si="95"/>
        <v>-9.3539482955994419E+65</v>
      </c>
      <c r="G790" s="1">
        <f t="shared" ca="1" si="90"/>
        <v>-9.3539482955994415E+67</v>
      </c>
      <c r="H790" s="1">
        <f t="shared" ca="1" si="91"/>
        <v>2.3634914402110489E+68</v>
      </c>
    </row>
    <row r="791" spans="1:8" x14ac:dyDescent="0.2">
      <c r="A791" s="1">
        <v>785</v>
      </c>
      <c r="B791" s="1">
        <f t="shared" ca="1" si="92"/>
        <v>0.60529895158675417</v>
      </c>
      <c r="C791" s="1">
        <f t="shared" ca="1" si="89"/>
        <v>1.5003715654173615</v>
      </c>
      <c r="D791" s="1">
        <f t="shared" ca="1" si="93"/>
        <v>-2</v>
      </c>
      <c r="E791" s="1">
        <f t="shared" si="94"/>
        <v>0</v>
      </c>
      <c r="F791" s="1">
        <f t="shared" ca="1" si="95"/>
        <v>-1.4787739990681591E+66</v>
      </c>
      <c r="G791" s="1">
        <f t="shared" ca="1" si="90"/>
        <v>-1.4787739990681591E+68</v>
      </c>
      <c r="H791" s="1">
        <f t="shared" ca="1" si="91"/>
        <v>1.4478098033066292E+67</v>
      </c>
    </row>
    <row r="792" spans="1:8" x14ac:dyDescent="0.2">
      <c r="A792" s="1">
        <v>786</v>
      </c>
      <c r="B792" s="1">
        <f t="shared" ca="1" si="92"/>
        <v>0.99564180736209418</v>
      </c>
      <c r="C792" s="1">
        <f t="shared" ca="1" si="89"/>
        <v>1.5003715654173615</v>
      </c>
      <c r="D792" s="1">
        <f t="shared" ca="1" si="93"/>
        <v>-3</v>
      </c>
      <c r="E792" s="1">
        <f t="shared" si="94"/>
        <v>0</v>
      </c>
      <c r="F792" s="1">
        <f t="shared" ca="1" si="95"/>
        <v>-5.4337916950821489E+65</v>
      </c>
      <c r="G792" s="1">
        <f t="shared" ca="1" si="90"/>
        <v>-5.4337916950821486E+67</v>
      </c>
      <c r="H792" s="1">
        <f t="shared" ca="1" si="91"/>
        <v>-6.7048967483956321E+67</v>
      </c>
    </row>
    <row r="793" spans="1:8" x14ac:dyDescent="0.2">
      <c r="A793" s="1">
        <v>787</v>
      </c>
      <c r="B793" s="1">
        <f t="shared" ca="1" si="92"/>
        <v>0.55485878689364954</v>
      </c>
      <c r="C793" s="1">
        <f t="shared" ca="1" si="89"/>
        <v>-1</v>
      </c>
      <c r="D793" s="1">
        <f t="shared" ca="1" si="93"/>
        <v>-2</v>
      </c>
      <c r="E793" s="1">
        <f t="shared" si="94"/>
        <v>0</v>
      </c>
      <c r="F793" s="1">
        <f t="shared" ca="1" si="95"/>
        <v>9.3539482955994419E+65</v>
      </c>
      <c r="G793" s="1">
        <f t="shared" ca="1" si="90"/>
        <v>9.3539482955994415E+67</v>
      </c>
      <c r="H793" s="1">
        <f t="shared" ca="1" si="91"/>
        <v>-1.6058845043995074E+68</v>
      </c>
    </row>
    <row r="794" spans="1:8" x14ac:dyDescent="0.2">
      <c r="A794" s="1">
        <v>788</v>
      </c>
      <c r="B794" s="1">
        <f t="shared" ca="1" si="92"/>
        <v>0.97332174120011439</v>
      </c>
      <c r="C794" s="1">
        <f t="shared" ca="1" si="89"/>
        <v>1.5003715654173615</v>
      </c>
      <c r="D794" s="1">
        <f t="shared" ca="1" si="93"/>
        <v>-3</v>
      </c>
      <c r="E794" s="1">
        <f t="shared" si="94"/>
        <v>0</v>
      </c>
      <c r="F794" s="1">
        <f t="shared" ca="1" si="95"/>
        <v>3.9201566005172931E+65</v>
      </c>
      <c r="G794" s="1">
        <f t="shared" ca="1" si="90"/>
        <v>3.9201566005172929E+67</v>
      </c>
      <c r="H794" s="1">
        <f t="shared" ca="1" si="91"/>
        <v>-1.0177153548595741E+68</v>
      </c>
    </row>
    <row r="795" spans="1:8" x14ac:dyDescent="0.2">
      <c r="A795" s="1">
        <v>789</v>
      </c>
      <c r="B795" s="1">
        <f t="shared" ca="1" si="92"/>
        <v>7.0345133396822357E-2</v>
      </c>
      <c r="C795" s="1">
        <f t="shared" ca="1" si="89"/>
        <v>-1</v>
      </c>
      <c r="D795" s="1">
        <f t="shared" ca="1" si="93"/>
        <v>-2</v>
      </c>
      <c r="E795" s="1">
        <f t="shared" si="94"/>
        <v>0</v>
      </c>
      <c r="F795" s="1">
        <f t="shared" ca="1" si="95"/>
        <v>-5.4337916950821489E+65</v>
      </c>
      <c r="G795" s="1">
        <f t="shared" ca="1" si="90"/>
        <v>-5.4337916950821486E+67</v>
      </c>
      <c r="H795" s="1">
        <f t="shared" ca="1" si="91"/>
        <v>-4.7433618535135925E+67</v>
      </c>
    </row>
    <row r="796" spans="1:8" x14ac:dyDescent="0.2">
      <c r="A796" s="1">
        <v>790</v>
      </c>
      <c r="B796" s="1">
        <f t="shared" ca="1" si="92"/>
        <v>0.62747618061169164</v>
      </c>
      <c r="C796" s="1">
        <f t="shared" ca="1" si="89"/>
        <v>1.5003715654173615</v>
      </c>
      <c r="D796" s="1">
        <f t="shared" ca="1" si="93"/>
        <v>-3</v>
      </c>
      <c r="E796" s="1">
        <f t="shared" si="94"/>
        <v>0</v>
      </c>
      <c r="F796" s="1">
        <f t="shared" ca="1" si="95"/>
        <v>-1.5136350945648558E+65</v>
      </c>
      <c r="G796" s="1">
        <f t="shared" ca="1" si="90"/>
        <v>-1.5136350945648557E+67</v>
      </c>
      <c r="H796" s="1">
        <f t="shared" ca="1" si="91"/>
        <v>-7.0143769098165213E+67</v>
      </c>
    </row>
    <row r="797" spans="1:8" x14ac:dyDescent="0.2">
      <c r="A797" s="1">
        <v>791</v>
      </c>
      <c r="B797" s="1">
        <f t="shared" ca="1" si="92"/>
        <v>0.31071314637145109</v>
      </c>
      <c r="C797" s="1">
        <f t="shared" ref="C797:C860" ca="1" si="96">IF(B797&lt;$D$1,$F$1,$H$1)</f>
        <v>-1</v>
      </c>
      <c r="D797" s="1">
        <f t="shared" ca="1" si="93"/>
        <v>-2</v>
      </c>
      <c r="E797" s="1">
        <f t="shared" si="94"/>
        <v>0</v>
      </c>
      <c r="F797" s="1">
        <f t="shared" ca="1" si="95"/>
        <v>3.9201566005172931E+65</v>
      </c>
      <c r="G797" s="1">
        <f t="shared" ref="G797:G860" ca="1" si="97">F797*$H$2</f>
        <v>3.9201566005172929E+67</v>
      </c>
      <c r="H797" s="1">
        <f t="shared" ref="H797:H860" ca="1" si="98">H796+G797*C797</f>
        <v>-1.0934533510333814E+68</v>
      </c>
    </row>
    <row r="798" spans="1:8" x14ac:dyDescent="0.2">
      <c r="A798" s="1">
        <v>792</v>
      </c>
      <c r="B798" s="1">
        <f t="shared" ca="1" si="92"/>
        <v>0.26262127048332429</v>
      </c>
      <c r="C798" s="1">
        <f t="shared" ca="1" si="96"/>
        <v>-1</v>
      </c>
      <c r="D798" s="1">
        <f t="shared" ca="1" si="93"/>
        <v>-1</v>
      </c>
      <c r="E798" s="1">
        <f t="shared" si="94"/>
        <v>0</v>
      </c>
      <c r="F798" s="1">
        <f t="shared" ca="1" si="95"/>
        <v>2.4065215059524372E+65</v>
      </c>
      <c r="G798" s="1">
        <f t="shared" ca="1" si="97"/>
        <v>2.4065215059524372E+67</v>
      </c>
      <c r="H798" s="1">
        <f t="shared" ca="1" si="98"/>
        <v>-1.3341055016286253E+68</v>
      </c>
    </row>
    <row r="799" spans="1:8" x14ac:dyDescent="0.2">
      <c r="A799" s="1">
        <v>793</v>
      </c>
      <c r="B799" s="1">
        <f t="shared" ca="1" si="92"/>
        <v>0.43483936441513327</v>
      </c>
      <c r="C799" s="1">
        <f t="shared" ca="1" si="96"/>
        <v>-1</v>
      </c>
      <c r="D799" s="1">
        <f t="shared" ca="1" si="93"/>
        <v>0</v>
      </c>
      <c r="E799" s="1">
        <f t="shared" si="94"/>
        <v>0</v>
      </c>
      <c r="F799" s="1">
        <f t="shared" ca="1" si="95"/>
        <v>6.3266781064697303E+65</v>
      </c>
      <c r="G799" s="1">
        <f t="shared" ca="1" si="97"/>
        <v>6.3266781064697301E+67</v>
      </c>
      <c r="H799" s="1">
        <f t="shared" ca="1" si="98"/>
        <v>-1.9667733122755983E+68</v>
      </c>
    </row>
    <row r="800" spans="1:8" x14ac:dyDescent="0.2">
      <c r="A800" s="1">
        <v>794</v>
      </c>
      <c r="B800" s="1">
        <f t="shared" ca="1" si="92"/>
        <v>0.2325424704268837</v>
      </c>
      <c r="C800" s="1">
        <f t="shared" ca="1" si="96"/>
        <v>-1</v>
      </c>
      <c r="D800" s="1">
        <f t="shared" ca="1" si="93"/>
        <v>1</v>
      </c>
      <c r="E800" s="1">
        <f t="shared" si="94"/>
        <v>0</v>
      </c>
      <c r="F800" s="1">
        <f t="shared" ca="1" si="95"/>
        <v>8.7331996124221675E+65</v>
      </c>
      <c r="G800" s="1">
        <f t="shared" ca="1" si="97"/>
        <v>8.7331996124221674E+67</v>
      </c>
      <c r="H800" s="1">
        <f t="shared" ca="1" si="98"/>
        <v>-2.8400932735178149E+68</v>
      </c>
    </row>
    <row r="801" spans="1:8" x14ac:dyDescent="0.2">
      <c r="A801" s="1">
        <v>795</v>
      </c>
      <c r="B801" s="1">
        <f t="shared" ca="1" si="92"/>
        <v>0.50615032228365509</v>
      </c>
      <c r="C801" s="1">
        <f t="shared" ca="1" si="96"/>
        <v>-1</v>
      </c>
      <c r="D801" s="1">
        <f t="shared" ca="1" si="93"/>
        <v>2</v>
      </c>
      <c r="E801" s="1">
        <f t="shared" si="94"/>
        <v>0</v>
      </c>
      <c r="F801" s="1">
        <f t="shared" ca="1" si="95"/>
        <v>1.5059877718891898E+66</v>
      </c>
      <c r="G801" s="1">
        <f t="shared" ca="1" si="97"/>
        <v>1.5059877718891899E+68</v>
      </c>
      <c r="H801" s="1">
        <f t="shared" ca="1" si="98"/>
        <v>-4.3460810454070045E+68</v>
      </c>
    </row>
    <row r="802" spans="1:8" x14ac:dyDescent="0.2">
      <c r="A802" s="1">
        <v>796</v>
      </c>
      <c r="B802" s="1">
        <f t="shared" ca="1" si="92"/>
        <v>0.65046097651072166</v>
      </c>
      <c r="C802" s="1">
        <f t="shared" ca="1" si="96"/>
        <v>1.5003715654173615</v>
      </c>
      <c r="D802" s="1">
        <f t="shared" ca="1" si="93"/>
        <v>1</v>
      </c>
      <c r="E802" s="1">
        <f t="shared" si="94"/>
        <v>0</v>
      </c>
      <c r="F802" s="1">
        <f t="shared" ca="1" si="95"/>
        <v>2.3793077331314065E+66</v>
      </c>
      <c r="G802" s="1">
        <f t="shared" ca="1" si="97"/>
        <v>2.3793077331314067E+68</v>
      </c>
      <c r="H802" s="1">
        <f t="shared" ca="1" si="98"/>
        <v>-7.762353772390022E+67</v>
      </c>
    </row>
    <row r="803" spans="1:8" x14ac:dyDescent="0.2">
      <c r="A803" s="1">
        <v>797</v>
      </c>
      <c r="B803" s="1">
        <f t="shared" ca="1" si="92"/>
        <v>0.56217501460711217</v>
      </c>
      <c r="C803" s="1">
        <f t="shared" ca="1" si="96"/>
        <v>-1</v>
      </c>
      <c r="D803" s="1">
        <f t="shared" ca="1" si="93"/>
        <v>2</v>
      </c>
      <c r="E803" s="1">
        <f t="shared" si="94"/>
        <v>0</v>
      </c>
      <c r="F803" s="1">
        <f t="shared" ca="1" si="95"/>
        <v>8.7331996124221675E+65</v>
      </c>
      <c r="G803" s="1">
        <f t="shared" ca="1" si="97"/>
        <v>8.7331996124221674E+67</v>
      </c>
      <c r="H803" s="1">
        <f t="shared" ca="1" si="98"/>
        <v>-1.6495553384812188E+68</v>
      </c>
    </row>
    <row r="804" spans="1:8" x14ac:dyDescent="0.2">
      <c r="A804" s="1">
        <v>798</v>
      </c>
      <c r="B804" s="1">
        <f t="shared" ca="1" si="92"/>
        <v>0.99904645616365073</v>
      </c>
      <c r="C804" s="1">
        <f t="shared" ca="1" si="96"/>
        <v>1.5003715654173615</v>
      </c>
      <c r="D804" s="1">
        <f t="shared" ca="1" si="93"/>
        <v>1</v>
      </c>
      <c r="E804" s="1">
        <f t="shared" si="94"/>
        <v>0</v>
      </c>
      <c r="F804" s="1">
        <f t="shared" ca="1" si="95"/>
        <v>3.2526276943736233E+66</v>
      </c>
      <c r="G804" s="1">
        <f t="shared" ca="1" si="97"/>
        <v>3.2526276943736234E+68</v>
      </c>
      <c r="H804" s="1">
        <f t="shared" ca="1" si="98"/>
        <v>3.230594767045998E+68</v>
      </c>
    </row>
    <row r="805" spans="1:8" x14ac:dyDescent="0.2">
      <c r="A805" s="1">
        <v>799</v>
      </c>
      <c r="B805" s="1">
        <f t="shared" ca="1" si="92"/>
        <v>0.38206689774618385</v>
      </c>
      <c r="C805" s="1">
        <f t="shared" ca="1" si="96"/>
        <v>-1</v>
      </c>
      <c r="D805" s="1">
        <f t="shared" ca="1" si="93"/>
        <v>2</v>
      </c>
      <c r="E805" s="1">
        <f t="shared" si="94"/>
        <v>0</v>
      </c>
      <c r="F805" s="1">
        <f t="shared" ca="1" si="95"/>
        <v>2.3793077331314065E+66</v>
      </c>
      <c r="G805" s="1">
        <f t="shared" ca="1" si="97"/>
        <v>2.3793077331314067E+68</v>
      </c>
      <c r="H805" s="1">
        <f t="shared" ca="1" si="98"/>
        <v>8.5128703391459125E+67</v>
      </c>
    </row>
    <row r="806" spans="1:8" x14ac:dyDescent="0.2">
      <c r="A806" s="1">
        <v>800</v>
      </c>
      <c r="B806" s="1">
        <f t="shared" ca="1" si="92"/>
        <v>0.95773168017534815</v>
      </c>
      <c r="C806" s="1">
        <f t="shared" ca="1" si="96"/>
        <v>1.5003715654173615</v>
      </c>
      <c r="D806" s="1">
        <f t="shared" ca="1" si="93"/>
        <v>1</v>
      </c>
      <c r="E806" s="1">
        <f t="shared" si="94"/>
        <v>0</v>
      </c>
      <c r="F806" s="1">
        <f t="shared" ca="1" si="95"/>
        <v>5.6319354275050302E+66</v>
      </c>
      <c r="G806" s="1">
        <f t="shared" ca="1" si="97"/>
        <v>5.6319354275050306E+68</v>
      </c>
      <c r="H806" s="1">
        <f t="shared" ca="1" si="98"/>
        <v>9.3012828076098113E+68</v>
      </c>
    </row>
    <row r="807" spans="1:8" x14ac:dyDescent="0.2">
      <c r="A807" s="1">
        <v>801</v>
      </c>
      <c r="B807" s="1">
        <f t="shared" ca="1" si="92"/>
        <v>0.81661638072298981</v>
      </c>
      <c r="C807" s="1">
        <f t="shared" ca="1" si="96"/>
        <v>1.5003715654173615</v>
      </c>
      <c r="D807" s="1">
        <f t="shared" ca="1" si="93"/>
        <v>0</v>
      </c>
      <c r="E807" s="1">
        <f t="shared" si="94"/>
        <v>0</v>
      </c>
      <c r="F807" s="1">
        <f t="shared" ca="1" si="95"/>
        <v>3.2526276943736237E+66</v>
      </c>
      <c r="G807" s="1">
        <f t="shared" ca="1" si="97"/>
        <v>3.2526276943736238E+68</v>
      </c>
      <c r="H807" s="1">
        <f t="shared" ca="1" si="98"/>
        <v>1.4181432913137027E+69</v>
      </c>
    </row>
    <row r="808" spans="1:8" x14ac:dyDescent="0.2">
      <c r="A808" s="1">
        <v>802</v>
      </c>
      <c r="B808" s="1">
        <f t="shared" ca="1" si="92"/>
        <v>6.6684113242434506E-2</v>
      </c>
      <c r="C808" s="1">
        <f t="shared" ca="1" si="96"/>
        <v>-1</v>
      </c>
      <c r="D808" s="1">
        <f t="shared" ca="1" si="93"/>
        <v>1</v>
      </c>
      <c r="E808" s="1">
        <f t="shared" si="94"/>
        <v>0</v>
      </c>
      <c r="F808" s="1">
        <f t="shared" ca="1" si="95"/>
        <v>-2.3793077331314065E+66</v>
      </c>
      <c r="G808" s="1">
        <f t="shared" ca="1" si="97"/>
        <v>-2.3793077331314067E+68</v>
      </c>
      <c r="H808" s="1">
        <f t="shared" ca="1" si="98"/>
        <v>1.6560740646268434E+69</v>
      </c>
    </row>
    <row r="809" spans="1:8" x14ac:dyDescent="0.2">
      <c r="A809" s="1">
        <v>803</v>
      </c>
      <c r="B809" s="1">
        <f t="shared" ca="1" si="92"/>
        <v>0.50146893418696237</v>
      </c>
      <c r="C809" s="1">
        <f t="shared" ca="1" si="96"/>
        <v>-1</v>
      </c>
      <c r="D809" s="1">
        <f t="shared" ca="1" si="93"/>
        <v>2</v>
      </c>
      <c r="E809" s="1">
        <f t="shared" si="94"/>
        <v>0</v>
      </c>
      <c r="F809" s="1">
        <f t="shared" ca="1" si="95"/>
        <v>8.7331996124221713E+65</v>
      </c>
      <c r="G809" s="1">
        <f t="shared" ca="1" si="97"/>
        <v>8.733199612422171E+67</v>
      </c>
      <c r="H809" s="1">
        <f t="shared" ca="1" si="98"/>
        <v>1.5687420685026217E+69</v>
      </c>
    </row>
    <row r="810" spans="1:8" x14ac:dyDescent="0.2">
      <c r="A810" s="1">
        <v>804</v>
      </c>
      <c r="B810" s="1">
        <f t="shared" ca="1" si="92"/>
        <v>0.99194024737556719</v>
      </c>
      <c r="C810" s="1">
        <f t="shared" ca="1" si="96"/>
        <v>1.5003715654173615</v>
      </c>
      <c r="D810" s="1">
        <f t="shared" ca="1" si="93"/>
        <v>1</v>
      </c>
      <c r="E810" s="1">
        <f t="shared" si="94"/>
        <v>0</v>
      </c>
      <c r="F810" s="1">
        <f t="shared" ca="1" si="95"/>
        <v>-1.5059877718891894E+66</v>
      </c>
      <c r="G810" s="1">
        <f t="shared" ca="1" si="97"/>
        <v>-1.5059877718891894E+68</v>
      </c>
      <c r="H810" s="1">
        <f t="shared" ca="1" si="98"/>
        <v>1.342787945421743E+69</v>
      </c>
    </row>
    <row r="811" spans="1:8" x14ac:dyDescent="0.2">
      <c r="A811" s="1">
        <v>805</v>
      </c>
      <c r="B811" s="1">
        <f t="shared" ca="1" si="92"/>
        <v>0.78063261018820918</v>
      </c>
      <c r="C811" s="1">
        <f t="shared" ca="1" si="96"/>
        <v>1.5003715654173615</v>
      </c>
      <c r="D811" s="1">
        <f t="shared" ca="1" si="93"/>
        <v>0</v>
      </c>
      <c r="E811" s="1">
        <f t="shared" si="94"/>
        <v>0</v>
      </c>
      <c r="F811" s="1">
        <f t="shared" ca="1" si="95"/>
        <v>-2.3793077331314065E+66</v>
      </c>
      <c r="G811" s="1">
        <f t="shared" ca="1" si="97"/>
        <v>-2.3793077331314067E+68</v>
      </c>
      <c r="H811" s="1">
        <f t="shared" ca="1" si="98"/>
        <v>9.858033786049429E+68</v>
      </c>
    </row>
    <row r="812" spans="1:8" x14ac:dyDescent="0.2">
      <c r="A812" s="1">
        <v>806</v>
      </c>
      <c r="B812" s="1">
        <f t="shared" ca="1" si="92"/>
        <v>0.64705737987172518</v>
      </c>
      <c r="C812" s="1">
        <f t="shared" ca="1" si="96"/>
        <v>1.5003715654173615</v>
      </c>
      <c r="D812" s="1">
        <f t="shared" ca="1" si="93"/>
        <v>-1</v>
      </c>
      <c r="E812" s="1">
        <f t="shared" si="94"/>
        <v>0</v>
      </c>
      <c r="F812" s="1">
        <f t="shared" ca="1" si="95"/>
        <v>-8.7331996124221713E+65</v>
      </c>
      <c r="G812" s="1">
        <f t="shared" ca="1" si="97"/>
        <v>-8.733199612422171E+67</v>
      </c>
      <c r="H812" s="1">
        <f t="shared" ca="1" si="98"/>
        <v>8.5477293486902145E+68</v>
      </c>
    </row>
    <row r="813" spans="1:8" x14ac:dyDescent="0.2">
      <c r="A813" s="1">
        <v>807</v>
      </c>
      <c r="B813" s="1">
        <f t="shared" ca="1" si="92"/>
        <v>0.27257642001440918</v>
      </c>
      <c r="C813" s="1">
        <f t="shared" ca="1" si="96"/>
        <v>-1</v>
      </c>
      <c r="D813" s="1">
        <f t="shared" ca="1" si="93"/>
        <v>0</v>
      </c>
      <c r="E813" s="1">
        <f t="shared" si="94"/>
        <v>0</v>
      </c>
      <c r="F813" s="1">
        <f t="shared" ca="1" si="95"/>
        <v>1.5059877718891894E+66</v>
      </c>
      <c r="G813" s="1">
        <f t="shared" ca="1" si="97"/>
        <v>1.5059877718891894E+68</v>
      </c>
      <c r="H813" s="1">
        <f t="shared" ca="1" si="98"/>
        <v>7.0417415768010254E+68</v>
      </c>
    </row>
    <row r="814" spans="1:8" x14ac:dyDescent="0.2">
      <c r="A814" s="1">
        <v>808</v>
      </c>
      <c r="B814" s="1">
        <f t="shared" ca="1" si="92"/>
        <v>0.47362668249972406</v>
      </c>
      <c r="C814" s="1">
        <f t="shared" ca="1" si="96"/>
        <v>-1</v>
      </c>
      <c r="D814" s="1">
        <f t="shared" ca="1" si="93"/>
        <v>1</v>
      </c>
      <c r="E814" s="1">
        <f t="shared" si="94"/>
        <v>0</v>
      </c>
      <c r="F814" s="1">
        <f t="shared" ca="1" si="95"/>
        <v>6.3266781064697228E+65</v>
      </c>
      <c r="G814" s="1">
        <f t="shared" ca="1" si="97"/>
        <v>6.326678106469723E+67</v>
      </c>
      <c r="H814" s="1">
        <f t="shared" ca="1" si="98"/>
        <v>6.4090737661540533E+68</v>
      </c>
    </row>
    <row r="815" spans="1:8" x14ac:dyDescent="0.2">
      <c r="A815" s="1">
        <v>809</v>
      </c>
      <c r="B815" s="1">
        <f t="shared" ca="1" si="92"/>
        <v>0.1495763304313118</v>
      </c>
      <c r="C815" s="1">
        <f t="shared" ca="1" si="96"/>
        <v>-1</v>
      </c>
      <c r="D815" s="1">
        <f t="shared" ca="1" si="93"/>
        <v>2</v>
      </c>
      <c r="E815" s="1">
        <f t="shared" si="94"/>
        <v>0</v>
      </c>
      <c r="F815" s="1">
        <f t="shared" ca="1" si="95"/>
        <v>2.1386555825361617E+66</v>
      </c>
      <c r="G815" s="1">
        <f t="shared" ca="1" si="97"/>
        <v>2.1386555825361617E+68</v>
      </c>
      <c r="H815" s="1">
        <f t="shared" ca="1" si="98"/>
        <v>4.2704181836178916E+68</v>
      </c>
    </row>
    <row r="816" spans="1:8" x14ac:dyDescent="0.2">
      <c r="A816" s="1">
        <v>810</v>
      </c>
      <c r="B816" s="1">
        <f t="shared" ca="1" si="92"/>
        <v>6.9531749701191803E-2</v>
      </c>
      <c r="C816" s="1">
        <f t="shared" ca="1" si="96"/>
        <v>-1</v>
      </c>
      <c r="D816" s="1">
        <f t="shared" ca="1" si="93"/>
        <v>3</v>
      </c>
      <c r="E816" s="1">
        <f t="shared" si="94"/>
        <v>0</v>
      </c>
      <c r="F816" s="1">
        <f t="shared" ca="1" si="95"/>
        <v>2.771323393183134E+66</v>
      </c>
      <c r="G816" s="1">
        <f t="shared" ca="1" si="97"/>
        <v>2.7713233931831337E+68</v>
      </c>
      <c r="H816" s="1">
        <f t="shared" ca="1" si="98"/>
        <v>1.4990947904347579E+68</v>
      </c>
    </row>
    <row r="817" spans="1:8" x14ac:dyDescent="0.2">
      <c r="A817" s="1">
        <v>811</v>
      </c>
      <c r="B817" s="1">
        <f t="shared" ca="1" si="92"/>
        <v>0.18056213503486118</v>
      </c>
      <c r="C817" s="1">
        <f t="shared" ca="1" si="96"/>
        <v>-1</v>
      </c>
      <c r="D817" s="1">
        <f t="shared" ca="1" si="93"/>
        <v>1</v>
      </c>
      <c r="E817" s="1">
        <f t="shared" si="94"/>
        <v>0</v>
      </c>
      <c r="F817" s="1">
        <f t="shared" ca="1" si="95"/>
        <v>4.909978975719296E+66</v>
      </c>
      <c r="G817" s="1">
        <f t="shared" ca="1" si="97"/>
        <v>4.9099789757192964E+68</v>
      </c>
      <c r="H817" s="1">
        <f t="shared" ca="1" si="98"/>
        <v>-3.4108841852845385E+68</v>
      </c>
    </row>
    <row r="818" spans="1:8" x14ac:dyDescent="0.2">
      <c r="A818" s="1">
        <v>812</v>
      </c>
      <c r="B818" s="1">
        <f t="shared" ca="1" si="92"/>
        <v>9.6506656640320321E-2</v>
      </c>
      <c r="C818" s="1">
        <f t="shared" ca="1" si="96"/>
        <v>-1</v>
      </c>
      <c r="D818" s="1">
        <f t="shared" ca="1" si="93"/>
        <v>2</v>
      </c>
      <c r="E818" s="1">
        <f t="shared" si="94"/>
        <v>0</v>
      </c>
      <c r="F818" s="1">
        <f t="shared" ca="1" si="95"/>
        <v>7.6813023689024304E+66</v>
      </c>
      <c r="G818" s="1">
        <f t="shared" ca="1" si="97"/>
        <v>7.6813023689024306E+68</v>
      </c>
      <c r="H818" s="1">
        <f t="shared" ca="1" si="98"/>
        <v>-1.1092186554186969E+69</v>
      </c>
    </row>
    <row r="819" spans="1:8" x14ac:dyDescent="0.2">
      <c r="A819" s="1">
        <v>813</v>
      </c>
      <c r="B819" s="1">
        <f t="shared" ca="1" si="92"/>
        <v>0.61583661473508677</v>
      </c>
      <c r="C819" s="1">
        <f t="shared" ca="1" si="96"/>
        <v>1.5003715654173615</v>
      </c>
      <c r="D819" s="1">
        <f t="shared" ca="1" si="93"/>
        <v>1</v>
      </c>
      <c r="E819" s="1">
        <f t="shared" si="94"/>
        <v>0</v>
      </c>
      <c r="F819" s="1">
        <f t="shared" ca="1" si="95"/>
        <v>1.2591281344621726E+67</v>
      </c>
      <c r="G819" s="1">
        <f t="shared" ca="1" si="97"/>
        <v>1.2591281344621727E+69</v>
      </c>
      <c r="H819" s="1">
        <f t="shared" ca="1" si="98"/>
        <v>7.7994139474535505E+68</v>
      </c>
    </row>
    <row r="820" spans="1:8" x14ac:dyDescent="0.2">
      <c r="A820" s="1">
        <v>814</v>
      </c>
      <c r="B820" s="1">
        <f t="shared" ca="1" si="92"/>
        <v>0.50207628739603716</v>
      </c>
      <c r="C820" s="1">
        <f t="shared" ca="1" si="96"/>
        <v>-1</v>
      </c>
      <c r="D820" s="1">
        <f t="shared" ca="1" si="93"/>
        <v>2</v>
      </c>
      <c r="E820" s="1">
        <f t="shared" si="94"/>
        <v>0</v>
      </c>
      <c r="F820" s="1">
        <f t="shared" ca="1" si="95"/>
        <v>4.909978975719296E+66</v>
      </c>
      <c r="G820" s="1">
        <f t="shared" ca="1" si="97"/>
        <v>4.9099789757192964E+68</v>
      </c>
      <c r="H820" s="1">
        <f t="shared" ca="1" si="98"/>
        <v>2.8894349717342541E+68</v>
      </c>
    </row>
    <row r="821" spans="1:8" x14ac:dyDescent="0.2">
      <c r="A821" s="1">
        <v>815</v>
      </c>
      <c r="B821" s="1">
        <f t="shared" ca="1" si="92"/>
        <v>0.98646712448097784</v>
      </c>
      <c r="C821" s="1">
        <f t="shared" ca="1" si="96"/>
        <v>1.5003715654173615</v>
      </c>
      <c r="D821" s="1">
        <f t="shared" ca="1" si="93"/>
        <v>1</v>
      </c>
      <c r="E821" s="1">
        <f t="shared" si="94"/>
        <v>0</v>
      </c>
      <c r="F821" s="1">
        <f t="shared" ca="1" si="95"/>
        <v>1.7501260320341022E+67</v>
      </c>
      <c r="G821" s="1">
        <f t="shared" ca="1" si="97"/>
        <v>1.7501260320341021E+69</v>
      </c>
      <c r="H821" s="1">
        <f t="shared" ca="1" si="98"/>
        <v>2.9147828315341064E+69</v>
      </c>
    </row>
    <row r="822" spans="1:8" x14ac:dyDescent="0.2">
      <c r="A822" s="1">
        <v>816</v>
      </c>
      <c r="B822" s="1">
        <f t="shared" ca="1" si="92"/>
        <v>0.15150992595400348</v>
      </c>
      <c r="C822" s="1">
        <f t="shared" ca="1" si="96"/>
        <v>-1</v>
      </c>
      <c r="D822" s="1">
        <f t="shared" ca="1" si="93"/>
        <v>2</v>
      </c>
      <c r="E822" s="1">
        <f t="shared" si="94"/>
        <v>0</v>
      </c>
      <c r="F822" s="1">
        <f t="shared" ca="1" si="95"/>
        <v>1.2591281344621726E+67</v>
      </c>
      <c r="G822" s="1">
        <f t="shared" ca="1" si="97"/>
        <v>1.2591281344621727E+69</v>
      </c>
      <c r="H822" s="1">
        <f t="shared" ca="1" si="98"/>
        <v>1.6556546970719337E+69</v>
      </c>
    </row>
    <row r="823" spans="1:8" x14ac:dyDescent="0.2">
      <c r="A823" s="1">
        <v>817</v>
      </c>
      <c r="B823" s="1">
        <f t="shared" ca="1" si="92"/>
        <v>0.50570291089777542</v>
      </c>
      <c r="C823" s="1">
        <f t="shared" ca="1" si="96"/>
        <v>-1</v>
      </c>
      <c r="D823" s="1">
        <f t="shared" ca="1" si="93"/>
        <v>3</v>
      </c>
      <c r="E823" s="1">
        <f t="shared" si="94"/>
        <v>0</v>
      </c>
      <c r="F823" s="1">
        <f t="shared" ca="1" si="95"/>
        <v>3.0092541664962752E+67</v>
      </c>
      <c r="G823" s="1">
        <f t="shared" ca="1" si="97"/>
        <v>3.0092541664962751E+69</v>
      </c>
      <c r="H823" s="1">
        <f t="shared" ca="1" si="98"/>
        <v>-1.3535994694243415E+69</v>
      </c>
    </row>
    <row r="824" spans="1:8" x14ac:dyDescent="0.2">
      <c r="A824" s="1">
        <v>818</v>
      </c>
      <c r="B824" s="1">
        <f t="shared" ca="1" si="92"/>
        <v>0.65075976493805354</v>
      </c>
      <c r="C824" s="1">
        <f t="shared" ca="1" si="96"/>
        <v>1.5003715654173615</v>
      </c>
      <c r="D824" s="1">
        <f t="shared" ca="1" si="93"/>
        <v>2</v>
      </c>
      <c r="E824" s="1">
        <f t="shared" si="94"/>
        <v>0</v>
      </c>
      <c r="F824" s="1">
        <f t="shared" ca="1" si="95"/>
        <v>4.2683823009584481E+67</v>
      </c>
      <c r="G824" s="1">
        <f t="shared" ca="1" si="97"/>
        <v>4.2683823009584482E+69</v>
      </c>
      <c r="H824" s="1">
        <f t="shared" ca="1" si="98"/>
        <v>5.0505599652644456E+69</v>
      </c>
    </row>
    <row r="825" spans="1:8" x14ac:dyDescent="0.2">
      <c r="A825" s="1">
        <v>819</v>
      </c>
      <c r="B825" s="1">
        <f t="shared" ca="1" si="92"/>
        <v>0.27514082950448071</v>
      </c>
      <c r="C825" s="1">
        <f t="shared" ca="1" si="96"/>
        <v>-1</v>
      </c>
      <c r="D825" s="1">
        <f t="shared" ca="1" si="93"/>
        <v>3</v>
      </c>
      <c r="E825" s="1">
        <f t="shared" si="94"/>
        <v>0</v>
      </c>
      <c r="F825" s="1">
        <f t="shared" ca="1" si="95"/>
        <v>1.2591281344621729E+67</v>
      </c>
      <c r="G825" s="1">
        <f t="shared" ca="1" si="97"/>
        <v>1.2591281344621729E+69</v>
      </c>
      <c r="H825" s="1">
        <f t="shared" ca="1" si="98"/>
        <v>3.7914318308022726E+69</v>
      </c>
    </row>
    <row r="826" spans="1:8" x14ac:dyDescent="0.2">
      <c r="A826" s="1">
        <v>820</v>
      </c>
      <c r="B826" s="1">
        <f t="shared" ca="1" si="92"/>
        <v>0.58792790953799545</v>
      </c>
      <c r="C826" s="1">
        <f t="shared" ca="1" si="96"/>
        <v>-1</v>
      </c>
      <c r="D826" s="1">
        <f t="shared" ca="1" si="93"/>
        <v>1</v>
      </c>
      <c r="E826" s="1">
        <f t="shared" si="94"/>
        <v>0</v>
      </c>
      <c r="F826" s="1">
        <f t="shared" ca="1" si="95"/>
        <v>5.5275104354206211E+67</v>
      </c>
      <c r="G826" s="1">
        <f t="shared" ca="1" si="97"/>
        <v>5.5275104354206213E+69</v>
      </c>
      <c r="H826" s="1">
        <f t="shared" ca="1" si="98"/>
        <v>-1.7360786046183488E+69</v>
      </c>
    </row>
    <row r="827" spans="1:8" x14ac:dyDescent="0.2">
      <c r="A827" s="1">
        <v>821</v>
      </c>
      <c r="B827" s="1">
        <f t="shared" ca="1" si="92"/>
        <v>0.96382976622723504</v>
      </c>
      <c r="C827" s="1">
        <f t="shared" ca="1" si="96"/>
        <v>1.5003715654173615</v>
      </c>
      <c r="D827" s="1">
        <f t="shared" ca="1" si="93"/>
        <v>0</v>
      </c>
      <c r="E827" s="1">
        <f t="shared" si="94"/>
        <v>0</v>
      </c>
      <c r="F827" s="1">
        <f t="shared" ca="1" si="95"/>
        <v>6.786638569882794E+67</v>
      </c>
      <c r="G827" s="1">
        <f t="shared" ca="1" si="97"/>
        <v>6.7866385698827936E+69</v>
      </c>
      <c r="H827" s="1">
        <f t="shared" ca="1" si="98"/>
        <v>8.4464009303985419E+69</v>
      </c>
    </row>
    <row r="828" spans="1:8" x14ac:dyDescent="0.2">
      <c r="A828" s="1">
        <v>822</v>
      </c>
      <c r="B828" s="1">
        <f t="shared" ca="1" si="92"/>
        <v>0.86410786347766633</v>
      </c>
      <c r="C828" s="1">
        <f t="shared" ca="1" si="96"/>
        <v>1.5003715654173615</v>
      </c>
      <c r="D828" s="1">
        <f t="shared" ca="1" si="93"/>
        <v>-1</v>
      </c>
      <c r="E828" s="1">
        <f t="shared" si="94"/>
        <v>0</v>
      </c>
      <c r="F828" s="1">
        <f t="shared" ca="1" si="95"/>
        <v>1.2591281344621729E+67</v>
      </c>
      <c r="G828" s="1">
        <f t="shared" ca="1" si="97"/>
        <v>1.2591281344621729E+69</v>
      </c>
      <c r="H828" s="1">
        <f t="shared" ca="1" si="98"/>
        <v>1.0335560980562595E+70</v>
      </c>
    </row>
    <row r="829" spans="1:8" x14ac:dyDescent="0.2">
      <c r="A829" s="1">
        <v>823</v>
      </c>
      <c r="B829" s="1">
        <f t="shared" ca="1" si="92"/>
        <v>0.56422103274528068</v>
      </c>
      <c r="C829" s="1">
        <f t="shared" ca="1" si="96"/>
        <v>-1</v>
      </c>
      <c r="D829" s="1">
        <f t="shared" ca="1" si="93"/>
        <v>0</v>
      </c>
      <c r="E829" s="1">
        <f t="shared" si="94"/>
        <v>0</v>
      </c>
      <c r="F829" s="1">
        <f t="shared" ca="1" si="95"/>
        <v>-5.5275104354206211E+67</v>
      </c>
      <c r="G829" s="1">
        <f t="shared" ca="1" si="97"/>
        <v>-5.5275104354206213E+69</v>
      </c>
      <c r="H829" s="1">
        <f t="shared" ca="1" si="98"/>
        <v>1.5863071415983216E+70</v>
      </c>
    </row>
    <row r="830" spans="1:8" x14ac:dyDescent="0.2">
      <c r="A830" s="1">
        <v>824</v>
      </c>
      <c r="B830" s="1">
        <f t="shared" ca="1" si="92"/>
        <v>0.41005030222240535</v>
      </c>
      <c r="C830" s="1">
        <f t="shared" ca="1" si="96"/>
        <v>-1</v>
      </c>
      <c r="D830" s="1">
        <f t="shared" ca="1" si="93"/>
        <v>1</v>
      </c>
      <c r="E830" s="1">
        <f t="shared" si="94"/>
        <v>0</v>
      </c>
      <c r="F830" s="1">
        <f t="shared" ca="1" si="95"/>
        <v>-4.2683823009584481E+67</v>
      </c>
      <c r="G830" s="1">
        <f t="shared" ca="1" si="97"/>
        <v>-4.2683823009584482E+69</v>
      </c>
      <c r="H830" s="1">
        <f t="shared" ca="1" si="98"/>
        <v>2.0131453716941663E+70</v>
      </c>
    </row>
    <row r="831" spans="1:8" x14ac:dyDescent="0.2">
      <c r="A831" s="1">
        <v>825</v>
      </c>
      <c r="B831" s="1">
        <f t="shared" ca="1" si="92"/>
        <v>0.47164824667405358</v>
      </c>
      <c r="C831" s="1">
        <f t="shared" ca="1" si="96"/>
        <v>-1</v>
      </c>
      <c r="D831" s="1">
        <f t="shared" ca="1" si="93"/>
        <v>2</v>
      </c>
      <c r="E831" s="1">
        <f t="shared" si="94"/>
        <v>0</v>
      </c>
      <c r="F831" s="1">
        <f t="shared" ca="1" si="95"/>
        <v>-9.7958927363790692E+67</v>
      </c>
      <c r="G831" s="1">
        <f t="shared" ca="1" si="97"/>
        <v>-9.7958927363790688E+69</v>
      </c>
      <c r="H831" s="1">
        <f t="shared" ca="1" si="98"/>
        <v>2.9927346453320731E+70</v>
      </c>
    </row>
    <row r="832" spans="1:8" x14ac:dyDescent="0.2">
      <c r="A832" s="1">
        <v>826</v>
      </c>
      <c r="B832" s="1">
        <f t="shared" ca="1" si="92"/>
        <v>6.7693060616676237E-2</v>
      </c>
      <c r="C832" s="1">
        <f t="shared" ca="1" si="96"/>
        <v>-1</v>
      </c>
      <c r="D832" s="1">
        <f t="shared" ca="1" si="93"/>
        <v>3</v>
      </c>
      <c r="E832" s="1">
        <f t="shared" si="94"/>
        <v>0</v>
      </c>
      <c r="F832" s="1">
        <f t="shared" ca="1" si="95"/>
        <v>-1.4064275037337519E+68</v>
      </c>
      <c r="G832" s="1">
        <f t="shared" ca="1" si="97"/>
        <v>-1.4064275037337518E+70</v>
      </c>
      <c r="H832" s="1">
        <f t="shared" ca="1" si="98"/>
        <v>4.3991621490658245E+70</v>
      </c>
    </row>
    <row r="833" spans="1:8" x14ac:dyDescent="0.2">
      <c r="A833" s="1">
        <v>827</v>
      </c>
      <c r="B833" s="1">
        <f t="shared" ca="1" si="92"/>
        <v>0.31773823691056069</v>
      </c>
      <c r="C833" s="1">
        <f t="shared" ca="1" si="96"/>
        <v>-1</v>
      </c>
      <c r="D833" s="1">
        <f t="shared" ca="1" si="93"/>
        <v>1</v>
      </c>
      <c r="E833" s="1">
        <f t="shared" si="94"/>
        <v>0</v>
      </c>
      <c r="F833" s="1">
        <f t="shared" ca="1" si="95"/>
        <v>-2.3860167773716587E+68</v>
      </c>
      <c r="G833" s="1">
        <f t="shared" ca="1" si="97"/>
        <v>-2.3860167773716585E+70</v>
      </c>
      <c r="H833" s="1">
        <f t="shared" ca="1" si="98"/>
        <v>6.7851789264374824E+70</v>
      </c>
    </row>
    <row r="834" spans="1:8" x14ac:dyDescent="0.2">
      <c r="A834" s="1">
        <v>828</v>
      </c>
      <c r="B834" s="1">
        <f t="shared" ca="1" si="92"/>
        <v>0.20819402906765605</v>
      </c>
      <c r="C834" s="1">
        <f t="shared" ca="1" si="96"/>
        <v>-1</v>
      </c>
      <c r="D834" s="1">
        <f t="shared" ca="1" si="93"/>
        <v>2</v>
      </c>
      <c r="E834" s="1">
        <f t="shared" si="94"/>
        <v>0</v>
      </c>
      <c r="F834" s="1">
        <f t="shared" ca="1" si="95"/>
        <v>-3.7924442811054105E+68</v>
      </c>
      <c r="G834" s="1">
        <f t="shared" ca="1" si="97"/>
        <v>-3.7924442811054106E+70</v>
      </c>
      <c r="H834" s="1">
        <f t="shared" ca="1" si="98"/>
        <v>1.0577623207542894E+71</v>
      </c>
    </row>
    <row r="835" spans="1:8" x14ac:dyDescent="0.2">
      <c r="A835" s="1">
        <v>829</v>
      </c>
      <c r="B835" s="1">
        <f t="shared" ca="1" si="92"/>
        <v>0.10946499194798154</v>
      </c>
      <c r="C835" s="1">
        <f t="shared" ca="1" si="96"/>
        <v>-1</v>
      </c>
      <c r="D835" s="1">
        <f t="shared" ca="1" si="93"/>
        <v>3</v>
      </c>
      <c r="E835" s="1">
        <f t="shared" si="94"/>
        <v>0</v>
      </c>
      <c r="F835" s="1">
        <f t="shared" ca="1" si="95"/>
        <v>-6.1784610584770692E+68</v>
      </c>
      <c r="G835" s="1">
        <f t="shared" ca="1" si="97"/>
        <v>-6.1784610584770691E+70</v>
      </c>
      <c r="H835" s="1">
        <f t="shared" ca="1" si="98"/>
        <v>1.6756084266019963E+71</v>
      </c>
    </row>
    <row r="836" spans="1:8" x14ac:dyDescent="0.2">
      <c r="A836" s="1">
        <v>830</v>
      </c>
      <c r="B836" s="1">
        <f t="shared" ca="1" si="92"/>
        <v>0.18403907934268482</v>
      </c>
      <c r="C836" s="1">
        <f t="shared" ca="1" si="96"/>
        <v>-1</v>
      </c>
      <c r="D836" s="1">
        <f t="shared" ca="1" si="93"/>
        <v>1</v>
      </c>
      <c r="E836" s="1">
        <f t="shared" si="94"/>
        <v>0</v>
      </c>
      <c r="F836" s="1">
        <f t="shared" ca="1" si="95"/>
        <v>-9.9709053395824797E+68</v>
      </c>
      <c r="G836" s="1">
        <f t="shared" ca="1" si="97"/>
        <v>-9.9709053395824803E+70</v>
      </c>
      <c r="H836" s="1">
        <f t="shared" ca="1" si="98"/>
        <v>2.6726989605602443E+71</v>
      </c>
    </row>
    <row r="837" spans="1:8" x14ac:dyDescent="0.2">
      <c r="A837" s="1">
        <v>831</v>
      </c>
      <c r="B837" s="1">
        <f t="shared" ca="1" si="92"/>
        <v>0.58544992847379351</v>
      </c>
      <c r="C837" s="1">
        <f t="shared" ca="1" si="96"/>
        <v>-1</v>
      </c>
      <c r="D837" s="1">
        <f t="shared" ca="1" si="93"/>
        <v>2</v>
      </c>
      <c r="E837" s="1">
        <f t="shared" si="94"/>
        <v>0</v>
      </c>
      <c r="F837" s="1">
        <f t="shared" ca="1" si="95"/>
        <v>-1.6149366398059549E+69</v>
      </c>
      <c r="G837" s="1">
        <f t="shared" ca="1" si="97"/>
        <v>-1.6149366398059549E+71</v>
      </c>
      <c r="H837" s="1">
        <f t="shared" ca="1" si="98"/>
        <v>4.2876356003661995E+71</v>
      </c>
    </row>
    <row r="838" spans="1:8" x14ac:dyDescent="0.2">
      <c r="A838" s="1">
        <v>832</v>
      </c>
      <c r="B838" s="1">
        <f t="shared" ca="1" si="92"/>
        <v>0.22859691424597384</v>
      </c>
      <c r="C838" s="1">
        <f t="shared" ca="1" si="96"/>
        <v>-1</v>
      </c>
      <c r="D838" s="1">
        <f t="shared" ca="1" si="93"/>
        <v>3</v>
      </c>
      <c r="E838" s="1">
        <f t="shared" si="94"/>
        <v>0</v>
      </c>
      <c r="F838" s="1">
        <f t="shared" ca="1" si="95"/>
        <v>-2.6120271737642027E+69</v>
      </c>
      <c r="G838" s="1">
        <f t="shared" ca="1" si="97"/>
        <v>-2.6120271737642027E+71</v>
      </c>
      <c r="H838" s="1">
        <f t="shared" ca="1" si="98"/>
        <v>6.8996627741304027E+71</v>
      </c>
    </row>
    <row r="839" spans="1:8" x14ac:dyDescent="0.2">
      <c r="A839" s="1">
        <v>833</v>
      </c>
      <c r="B839" s="1">
        <f t="shared" ca="1" si="92"/>
        <v>0.66270940058406058</v>
      </c>
      <c r="C839" s="1">
        <f t="shared" ca="1" si="96"/>
        <v>1.5003715654173615</v>
      </c>
      <c r="D839" s="1">
        <f t="shared" ca="1" si="93"/>
        <v>2</v>
      </c>
      <c r="E839" s="1">
        <f t="shared" si="94"/>
        <v>0</v>
      </c>
      <c r="F839" s="1">
        <f t="shared" ca="1" si="95"/>
        <v>-4.2269638135701573E+69</v>
      </c>
      <c r="G839" s="1">
        <f t="shared" ca="1" si="97"/>
        <v>-4.2269638135701574E+71</v>
      </c>
      <c r="H839" s="1">
        <f t="shared" ca="1" si="98"/>
        <v>5.5764646020160499E+70</v>
      </c>
    </row>
    <row r="840" spans="1:8" x14ac:dyDescent="0.2">
      <c r="A840" s="1">
        <v>834</v>
      </c>
      <c r="B840" s="1">
        <f t="shared" ref="B840:B903" ca="1" si="99">RAND()</f>
        <v>0.35334512927403394</v>
      </c>
      <c r="C840" s="1">
        <f t="shared" ca="1" si="96"/>
        <v>-1</v>
      </c>
      <c r="D840" s="1">
        <f t="shared" ref="D840:D903" ca="1" si="100">IF($D$3=$S$2,IF(C840&lt;0,IF(E840&gt;E839,0-1,D839-1),IF(C840&gt;0,IF(AND(E839=1,D839=0),D839,IF(E840&lt;E839,0+1,D839+1)),D839)),
IF($D$3=$S$4,IF(C840&lt;0,IF(D839=$F$2,0+1,D839+1),IF(C840&gt;0,D839-1,D839)),
IF($D$3=$S$5,IF(C840&lt;0,IF(D839=$F$2,0+1,D839+1),IF(C840&gt;0,D839-1,D839)),
)))</f>
        <v>3</v>
      </c>
      <c r="E840" s="1">
        <f t="shared" ref="E840:E903" si="101">IF($D$3=$S$2,IF(AND(D839=-$B$2,C840&lt;0),IF(E839=$F$2,1,E839+1),IF(AND(D839=$D$2,C840&gt;0),IF(E839=1,1,E839-1),E839)),)</f>
        <v>0</v>
      </c>
      <c r="F840" s="1">
        <f t="shared" ca="1" si="95"/>
        <v>-1.6149366398059547E+69</v>
      </c>
      <c r="G840" s="1">
        <f t="shared" ca="1" si="97"/>
        <v>-1.6149366398059547E+71</v>
      </c>
      <c r="H840" s="1">
        <f t="shared" ca="1" si="98"/>
        <v>2.1725831000075597E+71</v>
      </c>
    </row>
    <row r="841" spans="1:8" x14ac:dyDescent="0.2">
      <c r="A841" s="1">
        <v>835</v>
      </c>
      <c r="B841" s="1">
        <f t="shared" ca="1" si="99"/>
        <v>0.83789385179739384</v>
      </c>
      <c r="C841" s="1">
        <f t="shared" ca="1" si="96"/>
        <v>1.5003715654173615</v>
      </c>
      <c r="D841" s="1">
        <f t="shared" ca="1" si="100"/>
        <v>2</v>
      </c>
      <c r="E841" s="1">
        <f t="shared" si="101"/>
        <v>0</v>
      </c>
      <c r="F841" s="1">
        <f t="shared" ca="1" si="95"/>
        <v>-5.841900453376112E+69</v>
      </c>
      <c r="G841" s="1">
        <f t="shared" ca="1" si="97"/>
        <v>-5.8419004533761116E+71</v>
      </c>
      <c r="H841" s="1">
        <f t="shared" ca="1" si="98"/>
        <v>-6.5924382282367511E+71</v>
      </c>
    </row>
    <row r="842" spans="1:8" x14ac:dyDescent="0.2">
      <c r="A842" s="1">
        <v>836</v>
      </c>
      <c r="B842" s="1">
        <f t="shared" ca="1" si="99"/>
        <v>0.13565136037721182</v>
      </c>
      <c r="C842" s="1">
        <f t="shared" ca="1" si="96"/>
        <v>-1</v>
      </c>
      <c r="D842" s="1">
        <f t="shared" ca="1" si="100"/>
        <v>3</v>
      </c>
      <c r="E842" s="1">
        <f t="shared" si="101"/>
        <v>0</v>
      </c>
      <c r="F842" s="1">
        <f t="shared" ca="1" si="95"/>
        <v>-4.2269638135701573E+69</v>
      </c>
      <c r="G842" s="1">
        <f t="shared" ca="1" si="97"/>
        <v>-4.2269638135701574E+71</v>
      </c>
      <c r="H842" s="1">
        <f t="shared" ca="1" si="98"/>
        <v>-2.3654744146665937E+71</v>
      </c>
    </row>
    <row r="843" spans="1:8" x14ac:dyDescent="0.2">
      <c r="A843" s="1">
        <v>837</v>
      </c>
      <c r="B843" s="1">
        <f t="shared" ca="1" si="99"/>
        <v>0.2145784228144122</v>
      </c>
      <c r="C843" s="1">
        <f t="shared" ca="1" si="96"/>
        <v>-1</v>
      </c>
      <c r="D843" s="1">
        <f t="shared" ca="1" si="100"/>
        <v>1</v>
      </c>
      <c r="E843" s="1">
        <f t="shared" si="101"/>
        <v>0</v>
      </c>
      <c r="F843" s="1">
        <f t="shared" ca="1" si="95"/>
        <v>-1.0068864266946269E+70</v>
      </c>
      <c r="G843" s="1">
        <f t="shared" ca="1" si="97"/>
        <v>-1.006886426694627E+72</v>
      </c>
      <c r="H843" s="1">
        <f t="shared" ca="1" si="98"/>
        <v>7.7033898522796763E+71</v>
      </c>
    </row>
    <row r="844" spans="1:8" x14ac:dyDescent="0.2">
      <c r="A844" s="1">
        <v>838</v>
      </c>
      <c r="B844" s="1">
        <f t="shared" ca="1" si="99"/>
        <v>0.43803970047555529</v>
      </c>
      <c r="C844" s="1">
        <f t="shared" ca="1" si="96"/>
        <v>-1</v>
      </c>
      <c r="D844" s="1">
        <f t="shared" ca="1" si="100"/>
        <v>2</v>
      </c>
      <c r="E844" s="1">
        <f t="shared" si="101"/>
        <v>0</v>
      </c>
      <c r="F844" s="1">
        <f t="shared" ref="F844:F907" ca="1" si="102">IF($D$3=$S$2,IF(IF(E844&gt;E843,ROUNDUP(F843*$F$3,0),IF(E844&lt;E843,IF(AND(E843=$F$2,E844=1),1,ROUNDDOWN(F843/$F$3,0)),F843))=0,1,IF(E844&gt;E843,ROUNDUP(F843*$F$3,0),IF(E844&lt;E843,IF(AND(E843=$F$2,E844=1),1,ROUNDDOWN(F843/$F$3,0)),F843))),
IF($D$3=$S$4,IF(C843&lt;0,IF(F843=$F$2,$H$3,F843+$F$3),IF(AND(C843&gt;0,F843&gt;1),F843-$F$3,F843)),
IF($D$3=$S$5,IF(C843&lt;0,F843+F842,IF(C843&gt;0,F843-F842,F843)),
F843)))</f>
        <v>-1.4295828080516425E+70</v>
      </c>
      <c r="G844" s="1">
        <f t="shared" ca="1" si="97"/>
        <v>-1.4295828080516424E+72</v>
      </c>
      <c r="H844" s="1">
        <f t="shared" ca="1" si="98"/>
        <v>2.1999217932796101E+72</v>
      </c>
    </row>
    <row r="845" spans="1:8" x14ac:dyDescent="0.2">
      <c r="A845" s="1">
        <v>839</v>
      </c>
      <c r="B845" s="1">
        <f t="shared" ca="1" si="99"/>
        <v>0.79231983167100895</v>
      </c>
      <c r="C845" s="1">
        <f t="shared" ca="1" si="96"/>
        <v>1.5003715654173615</v>
      </c>
      <c r="D845" s="1">
        <f t="shared" ca="1" si="100"/>
        <v>1</v>
      </c>
      <c r="E845" s="1">
        <f t="shared" si="101"/>
        <v>0</v>
      </c>
      <c r="F845" s="1">
        <f t="shared" ca="1" si="102"/>
        <v>-2.4364692347462695E+70</v>
      </c>
      <c r="G845" s="1">
        <f t="shared" ca="1" si="97"/>
        <v>-2.4364692347462696E+72</v>
      </c>
      <c r="H845" s="1">
        <f t="shared" ca="1" si="98"/>
        <v>-1.4556873665478914E+72</v>
      </c>
    </row>
    <row r="846" spans="1:8" x14ac:dyDescent="0.2">
      <c r="A846" s="1">
        <v>840</v>
      </c>
      <c r="B846" s="1">
        <f t="shared" ca="1" si="99"/>
        <v>0.10665072473034409</v>
      </c>
      <c r="C846" s="1">
        <f t="shared" ca="1" si="96"/>
        <v>-1</v>
      </c>
      <c r="D846" s="1">
        <f t="shared" ca="1" si="100"/>
        <v>2</v>
      </c>
      <c r="E846" s="1">
        <f t="shared" si="101"/>
        <v>0</v>
      </c>
      <c r="F846" s="1">
        <f t="shared" ca="1" si="102"/>
        <v>-1.0068864266946269E+70</v>
      </c>
      <c r="G846" s="1">
        <f t="shared" ca="1" si="97"/>
        <v>-1.006886426694627E+72</v>
      </c>
      <c r="H846" s="1">
        <f t="shared" ca="1" si="98"/>
        <v>-4.4880093985326444E+71</v>
      </c>
    </row>
    <row r="847" spans="1:8" x14ac:dyDescent="0.2">
      <c r="A847" s="1">
        <v>841</v>
      </c>
      <c r="B847" s="1">
        <f t="shared" ca="1" si="99"/>
        <v>0.12151634942655398</v>
      </c>
      <c r="C847" s="1">
        <f t="shared" ca="1" si="96"/>
        <v>-1</v>
      </c>
      <c r="D847" s="1">
        <f t="shared" ca="1" si="100"/>
        <v>3</v>
      </c>
      <c r="E847" s="1">
        <f t="shared" si="101"/>
        <v>0</v>
      </c>
      <c r="F847" s="1">
        <f t="shared" ca="1" si="102"/>
        <v>-3.4433556614408964E+70</v>
      </c>
      <c r="G847" s="1">
        <f t="shared" ca="1" si="97"/>
        <v>-3.4433556614408963E+72</v>
      </c>
      <c r="H847" s="1">
        <f t="shared" ca="1" si="98"/>
        <v>2.9945547215876317E+72</v>
      </c>
    </row>
    <row r="848" spans="1:8" x14ac:dyDescent="0.2">
      <c r="A848" s="1">
        <v>842</v>
      </c>
      <c r="B848" s="1">
        <f t="shared" ca="1" si="99"/>
        <v>0.61134301190349394</v>
      </c>
      <c r="C848" s="1">
        <f t="shared" ca="1" si="96"/>
        <v>1.5003715654173615</v>
      </c>
      <c r="D848" s="1">
        <f t="shared" ca="1" si="100"/>
        <v>2</v>
      </c>
      <c r="E848" s="1">
        <f t="shared" si="101"/>
        <v>0</v>
      </c>
      <c r="F848" s="1">
        <f t="shared" ca="1" si="102"/>
        <v>-4.4502420881355236E+70</v>
      </c>
      <c r="G848" s="1">
        <f t="shared" ca="1" si="97"/>
        <v>-4.4502420881355235E+72</v>
      </c>
      <c r="H848" s="1">
        <f t="shared" ca="1" si="98"/>
        <v>-3.6824619666744911E+72</v>
      </c>
    </row>
    <row r="849" spans="1:8" x14ac:dyDescent="0.2">
      <c r="A849" s="1">
        <v>843</v>
      </c>
      <c r="B849" s="1">
        <f t="shared" ca="1" si="99"/>
        <v>0.26055314259289841</v>
      </c>
      <c r="C849" s="1">
        <f t="shared" ca="1" si="96"/>
        <v>-1</v>
      </c>
      <c r="D849" s="1">
        <f t="shared" ca="1" si="100"/>
        <v>3</v>
      </c>
      <c r="E849" s="1">
        <f t="shared" si="101"/>
        <v>0</v>
      </c>
      <c r="F849" s="1">
        <f t="shared" ca="1" si="102"/>
        <v>-1.0068864266946272E+70</v>
      </c>
      <c r="G849" s="1">
        <f t="shared" ca="1" si="97"/>
        <v>-1.0068864266946271E+72</v>
      </c>
      <c r="H849" s="1">
        <f t="shared" ca="1" si="98"/>
        <v>-2.6755755399798639E+72</v>
      </c>
    </row>
    <row r="850" spans="1:8" x14ac:dyDescent="0.2">
      <c r="A850" s="1">
        <v>844</v>
      </c>
      <c r="B850" s="1">
        <f t="shared" ca="1" si="99"/>
        <v>0.25458360577340278</v>
      </c>
      <c r="C850" s="1">
        <f t="shared" ca="1" si="96"/>
        <v>-1</v>
      </c>
      <c r="D850" s="1">
        <f t="shared" ca="1" si="100"/>
        <v>1</v>
      </c>
      <c r="E850" s="1">
        <f t="shared" si="101"/>
        <v>0</v>
      </c>
      <c r="F850" s="1">
        <f t="shared" ca="1" si="102"/>
        <v>-5.4571285148301509E+70</v>
      </c>
      <c r="G850" s="1">
        <f t="shared" ca="1" si="97"/>
        <v>-5.457128514830151E+72</v>
      </c>
      <c r="H850" s="1">
        <f t="shared" ca="1" si="98"/>
        <v>2.7815529748502871E+72</v>
      </c>
    </row>
    <row r="851" spans="1:8" x14ac:dyDescent="0.2">
      <c r="A851" s="1">
        <v>845</v>
      </c>
      <c r="B851" s="1">
        <f t="shared" ca="1" si="99"/>
        <v>0.21223290279340434</v>
      </c>
      <c r="C851" s="1">
        <f t="shared" ca="1" si="96"/>
        <v>-1</v>
      </c>
      <c r="D851" s="1">
        <f t="shared" ca="1" si="100"/>
        <v>2</v>
      </c>
      <c r="E851" s="1">
        <f t="shared" si="101"/>
        <v>0</v>
      </c>
      <c r="F851" s="1">
        <f t="shared" ca="1" si="102"/>
        <v>-6.4640149415247781E+70</v>
      </c>
      <c r="G851" s="1">
        <f t="shared" ca="1" si="97"/>
        <v>-6.4640149415247778E+72</v>
      </c>
      <c r="H851" s="1">
        <f t="shared" ca="1" si="98"/>
        <v>9.2455679163750653E+72</v>
      </c>
    </row>
    <row r="852" spans="1:8" x14ac:dyDescent="0.2">
      <c r="A852" s="1">
        <v>846</v>
      </c>
      <c r="B852" s="1">
        <f t="shared" ca="1" si="99"/>
        <v>0.59044917819193599</v>
      </c>
      <c r="C852" s="1">
        <f t="shared" ca="1" si="96"/>
        <v>-1</v>
      </c>
      <c r="D852" s="1">
        <f t="shared" ca="1" si="100"/>
        <v>3</v>
      </c>
      <c r="E852" s="1">
        <f t="shared" si="101"/>
        <v>0</v>
      </c>
      <c r="F852" s="1">
        <f t="shared" ca="1" si="102"/>
        <v>-1.1921143456354929E+71</v>
      </c>
      <c r="G852" s="1">
        <f t="shared" ca="1" si="97"/>
        <v>-1.192114345635493E+73</v>
      </c>
      <c r="H852" s="1">
        <f t="shared" ca="1" si="98"/>
        <v>2.1166711372729995E+73</v>
      </c>
    </row>
    <row r="853" spans="1:8" x14ac:dyDescent="0.2">
      <c r="A853" s="1">
        <v>847</v>
      </c>
      <c r="B853" s="1">
        <f t="shared" ca="1" si="99"/>
        <v>0.54216724645741143</v>
      </c>
      <c r="C853" s="1">
        <f t="shared" ca="1" si="96"/>
        <v>-1</v>
      </c>
      <c r="D853" s="1">
        <f t="shared" ca="1" si="100"/>
        <v>1</v>
      </c>
      <c r="E853" s="1">
        <f t="shared" si="101"/>
        <v>0</v>
      </c>
      <c r="F853" s="1">
        <f t="shared" ca="1" si="102"/>
        <v>-1.8385158397879708E+71</v>
      </c>
      <c r="G853" s="1">
        <f t="shared" ca="1" si="97"/>
        <v>-1.8385158397879709E+73</v>
      </c>
      <c r="H853" s="1">
        <f t="shared" ca="1" si="98"/>
        <v>3.9551869770609704E+73</v>
      </c>
    </row>
    <row r="854" spans="1:8" x14ac:dyDescent="0.2">
      <c r="A854" s="1">
        <v>848</v>
      </c>
      <c r="B854" s="1">
        <f t="shared" ca="1" si="99"/>
        <v>0.5106878060125476</v>
      </c>
      <c r="C854" s="1">
        <f t="shared" ca="1" si="96"/>
        <v>-1</v>
      </c>
      <c r="D854" s="1">
        <f t="shared" ca="1" si="100"/>
        <v>2</v>
      </c>
      <c r="E854" s="1">
        <f t="shared" si="101"/>
        <v>0</v>
      </c>
      <c r="F854" s="1">
        <f t="shared" ca="1" si="102"/>
        <v>-3.0306301854234637E+71</v>
      </c>
      <c r="G854" s="1">
        <f t="shared" ca="1" si="97"/>
        <v>-3.0306301854234637E+73</v>
      </c>
      <c r="H854" s="1">
        <f t="shared" ca="1" si="98"/>
        <v>6.9858171624844341E+73</v>
      </c>
    </row>
    <row r="855" spans="1:8" x14ac:dyDescent="0.2">
      <c r="A855" s="1">
        <v>849</v>
      </c>
      <c r="B855" s="1">
        <f t="shared" ca="1" si="99"/>
        <v>0.75228851467479518</v>
      </c>
      <c r="C855" s="1">
        <f t="shared" ca="1" si="96"/>
        <v>1.5003715654173615</v>
      </c>
      <c r="D855" s="1">
        <f t="shared" ca="1" si="100"/>
        <v>1</v>
      </c>
      <c r="E855" s="1">
        <f t="shared" si="101"/>
        <v>0</v>
      </c>
      <c r="F855" s="1">
        <f t="shared" ca="1" si="102"/>
        <v>-4.8691460252114351E+71</v>
      </c>
      <c r="G855" s="1">
        <f t="shared" ca="1" si="97"/>
        <v>-4.8691460252114352E+73</v>
      </c>
      <c r="H855" s="1">
        <f t="shared" ca="1" si="98"/>
        <v>-3.1971108160777017E+72</v>
      </c>
    </row>
    <row r="856" spans="1:8" x14ac:dyDescent="0.2">
      <c r="A856" s="1">
        <v>850</v>
      </c>
      <c r="B856" s="1">
        <f t="shared" ca="1" si="99"/>
        <v>0.55797408912085933</v>
      </c>
      <c r="C856" s="1">
        <f t="shared" ca="1" si="96"/>
        <v>-1</v>
      </c>
      <c r="D856" s="1">
        <f t="shared" ca="1" si="100"/>
        <v>2</v>
      </c>
      <c r="E856" s="1">
        <f t="shared" si="101"/>
        <v>0</v>
      </c>
      <c r="F856" s="1">
        <f t="shared" ca="1" si="102"/>
        <v>-1.8385158397879713E+71</v>
      </c>
      <c r="G856" s="1">
        <f t="shared" ca="1" si="97"/>
        <v>-1.8385158397879712E+73</v>
      </c>
      <c r="H856" s="1">
        <f t="shared" ca="1" si="98"/>
        <v>1.518804758180201E+73</v>
      </c>
    </row>
    <row r="857" spans="1:8" x14ac:dyDescent="0.2">
      <c r="A857" s="1">
        <v>851</v>
      </c>
      <c r="B857" s="1">
        <f t="shared" ca="1" si="99"/>
        <v>0.32423906851448392</v>
      </c>
      <c r="C857" s="1">
        <f t="shared" ca="1" si="96"/>
        <v>-1</v>
      </c>
      <c r="D857" s="1">
        <f t="shared" ca="1" si="100"/>
        <v>3</v>
      </c>
      <c r="E857" s="1">
        <f t="shared" si="101"/>
        <v>0</v>
      </c>
      <c r="F857" s="1">
        <f t="shared" ca="1" si="102"/>
        <v>-6.7076618649994064E+71</v>
      </c>
      <c r="G857" s="1">
        <f t="shared" ca="1" si="97"/>
        <v>-6.7076618649994067E+73</v>
      </c>
      <c r="H857" s="1">
        <f t="shared" ca="1" si="98"/>
        <v>8.2264666231796075E+73</v>
      </c>
    </row>
    <row r="858" spans="1:8" x14ac:dyDescent="0.2">
      <c r="A858" s="1">
        <v>852</v>
      </c>
      <c r="B858" s="1">
        <f t="shared" ca="1" si="99"/>
        <v>0.9993414364393578</v>
      </c>
      <c r="C858" s="1">
        <f t="shared" ca="1" si="96"/>
        <v>1.5003715654173615</v>
      </c>
      <c r="D858" s="1">
        <f t="shared" ca="1" si="100"/>
        <v>2</v>
      </c>
      <c r="E858" s="1">
        <f t="shared" si="101"/>
        <v>0</v>
      </c>
      <c r="F858" s="1">
        <f t="shared" ca="1" si="102"/>
        <v>-8.5461777047873777E+71</v>
      </c>
      <c r="G858" s="1">
        <f t="shared" ca="1" si="97"/>
        <v>-8.5461777047873776E+73</v>
      </c>
      <c r="H858" s="1">
        <f t="shared" ca="1" si="98"/>
        <v>-4.5959753980871833E+73</v>
      </c>
    </row>
    <row r="859" spans="1:8" x14ac:dyDescent="0.2">
      <c r="A859" s="1">
        <v>853</v>
      </c>
      <c r="B859" s="1">
        <f t="shared" ca="1" si="99"/>
        <v>0.96298913731031843</v>
      </c>
      <c r="C859" s="1">
        <f t="shared" ca="1" si="96"/>
        <v>1.5003715654173615</v>
      </c>
      <c r="D859" s="1">
        <f t="shared" ca="1" si="100"/>
        <v>1</v>
      </c>
      <c r="E859" s="1">
        <f t="shared" si="101"/>
        <v>0</v>
      </c>
      <c r="F859" s="1">
        <f t="shared" ca="1" si="102"/>
        <v>-1.8385158397879713E+71</v>
      </c>
      <c r="G859" s="1">
        <f t="shared" ca="1" si="97"/>
        <v>-1.8385158397879712E+73</v>
      </c>
      <c r="H859" s="1">
        <f t="shared" ca="1" si="98"/>
        <v>-7.3544322866744759E+73</v>
      </c>
    </row>
    <row r="860" spans="1:8" x14ac:dyDescent="0.2">
      <c r="A860" s="1">
        <v>854</v>
      </c>
      <c r="B860" s="1">
        <f t="shared" ca="1" si="99"/>
        <v>0.55002553025849776</v>
      </c>
      <c r="C860" s="1">
        <f t="shared" ca="1" si="96"/>
        <v>-1</v>
      </c>
      <c r="D860" s="1">
        <f t="shared" ca="1" si="100"/>
        <v>2</v>
      </c>
      <c r="E860" s="1">
        <f t="shared" si="101"/>
        <v>0</v>
      </c>
      <c r="F860" s="1">
        <f t="shared" ca="1" si="102"/>
        <v>6.7076618649994064E+71</v>
      </c>
      <c r="G860" s="1">
        <f t="shared" ca="1" si="97"/>
        <v>6.7076618649994067E+73</v>
      </c>
      <c r="H860" s="1">
        <f t="shared" ca="1" si="98"/>
        <v>-1.4062094151673881E+74</v>
      </c>
    </row>
    <row r="861" spans="1:8" x14ac:dyDescent="0.2">
      <c r="A861" s="1">
        <v>855</v>
      </c>
      <c r="B861" s="1">
        <f t="shared" ca="1" si="99"/>
        <v>0.24181233824828718</v>
      </c>
      <c r="C861" s="1">
        <f t="shared" ref="C861:C924" ca="1" si="103">IF(B861&lt;$D$1,$F$1,$H$1)</f>
        <v>-1</v>
      </c>
      <c r="D861" s="1">
        <f t="shared" ca="1" si="100"/>
        <v>3</v>
      </c>
      <c r="E861" s="1">
        <f t="shared" si="101"/>
        <v>0</v>
      </c>
      <c r="F861" s="1">
        <f t="shared" ca="1" si="102"/>
        <v>4.8691460252114351E+71</v>
      </c>
      <c r="G861" s="1">
        <f t="shared" ref="G861:G924" ca="1" si="104">F861*$H$2</f>
        <v>4.8691460252114352E+73</v>
      </c>
      <c r="H861" s="1">
        <f t="shared" ref="H861:H924" ca="1" si="105">H860+G861*C861</f>
        <v>-1.8931240176885316E+74</v>
      </c>
    </row>
    <row r="862" spans="1:8" x14ac:dyDescent="0.2">
      <c r="A862" s="1">
        <v>856</v>
      </c>
      <c r="B862" s="1">
        <f t="shared" ca="1" si="99"/>
        <v>0.9218011799995367</v>
      </c>
      <c r="C862" s="1">
        <f t="shared" ca="1" si="103"/>
        <v>1.5003715654173615</v>
      </c>
      <c r="D862" s="1">
        <f t="shared" ca="1" si="100"/>
        <v>2</v>
      </c>
      <c r="E862" s="1">
        <f t="shared" si="101"/>
        <v>0</v>
      </c>
      <c r="F862" s="1">
        <f t="shared" ca="1" si="102"/>
        <v>1.1576807890210842E+72</v>
      </c>
      <c r="G862" s="1">
        <f t="shared" ca="1" si="104"/>
        <v>1.1576807890210843E+74</v>
      </c>
      <c r="H862" s="1">
        <f t="shared" ca="1" si="105"/>
        <v>-1.5617268001136124E+73</v>
      </c>
    </row>
    <row r="863" spans="1:8" x14ac:dyDescent="0.2">
      <c r="A863" s="1">
        <v>857</v>
      </c>
      <c r="B863" s="1">
        <f t="shared" ca="1" si="99"/>
        <v>0.53684960883794886</v>
      </c>
      <c r="C863" s="1">
        <f t="shared" ca="1" si="103"/>
        <v>-1</v>
      </c>
      <c r="D863" s="1">
        <f t="shared" ca="1" si="100"/>
        <v>3</v>
      </c>
      <c r="E863" s="1">
        <f t="shared" si="101"/>
        <v>0</v>
      </c>
      <c r="F863" s="1">
        <f t="shared" ca="1" si="102"/>
        <v>6.7076618649994074E+71</v>
      </c>
      <c r="G863" s="1">
        <f t="shared" ca="1" si="104"/>
        <v>6.707661864999408E+73</v>
      </c>
      <c r="H863" s="1">
        <f t="shared" ca="1" si="105"/>
        <v>-8.2693886651130204E+73</v>
      </c>
    </row>
    <row r="864" spans="1:8" x14ac:dyDescent="0.2">
      <c r="A864" s="1">
        <v>858</v>
      </c>
      <c r="B864" s="1">
        <f t="shared" ca="1" si="99"/>
        <v>0.51834921804779788</v>
      </c>
      <c r="C864" s="1">
        <f t="shared" ca="1" si="103"/>
        <v>-1</v>
      </c>
      <c r="D864" s="1">
        <f t="shared" ca="1" si="100"/>
        <v>1</v>
      </c>
      <c r="E864" s="1">
        <f t="shared" si="101"/>
        <v>0</v>
      </c>
      <c r="F864" s="1">
        <f t="shared" ca="1" si="102"/>
        <v>1.828446975521025E+72</v>
      </c>
      <c r="G864" s="1">
        <f t="shared" ca="1" si="104"/>
        <v>1.8284469755210251E+74</v>
      </c>
      <c r="H864" s="1">
        <f t="shared" ca="1" si="105"/>
        <v>-2.6553858420323271E+74</v>
      </c>
    </row>
    <row r="865" spans="1:8" x14ac:dyDescent="0.2">
      <c r="A865" s="1">
        <v>859</v>
      </c>
      <c r="B865" s="1">
        <f t="shared" ca="1" si="99"/>
        <v>0.45852994367294975</v>
      </c>
      <c r="C865" s="1">
        <f t="shared" ca="1" si="103"/>
        <v>-1</v>
      </c>
      <c r="D865" s="1">
        <f t="shared" ca="1" si="100"/>
        <v>2</v>
      </c>
      <c r="E865" s="1">
        <f t="shared" si="101"/>
        <v>0</v>
      </c>
      <c r="F865" s="1">
        <f t="shared" ca="1" si="102"/>
        <v>2.4992131620209657E+72</v>
      </c>
      <c r="G865" s="1">
        <f t="shared" ca="1" si="104"/>
        <v>2.4992131620209656E+74</v>
      </c>
      <c r="H865" s="1">
        <f t="shared" ca="1" si="105"/>
        <v>-5.1545990040532922E+74</v>
      </c>
    </row>
    <row r="866" spans="1:8" x14ac:dyDescent="0.2">
      <c r="A866" s="1">
        <v>860</v>
      </c>
      <c r="B866" s="1">
        <f t="shared" ca="1" si="99"/>
        <v>0.2657166419511624</v>
      </c>
      <c r="C866" s="1">
        <f t="shared" ca="1" si="103"/>
        <v>-1</v>
      </c>
      <c r="D866" s="1">
        <f t="shared" ca="1" si="100"/>
        <v>3</v>
      </c>
      <c r="E866" s="1">
        <f t="shared" si="101"/>
        <v>0</v>
      </c>
      <c r="F866" s="1">
        <f t="shared" ca="1" si="102"/>
        <v>4.3276601375419907E+72</v>
      </c>
      <c r="G866" s="1">
        <f t="shared" ca="1" si="104"/>
        <v>4.3276601375419909E+74</v>
      </c>
      <c r="H866" s="1">
        <f t="shared" ca="1" si="105"/>
        <v>-9.4822591415952836E+74</v>
      </c>
    </row>
    <row r="867" spans="1:8" x14ac:dyDescent="0.2">
      <c r="A867" s="1">
        <v>861</v>
      </c>
      <c r="B867" s="1">
        <f t="shared" ca="1" si="99"/>
        <v>0.55851854392466549</v>
      </c>
      <c r="C867" s="1">
        <f t="shared" ca="1" si="103"/>
        <v>-1</v>
      </c>
      <c r="D867" s="1">
        <f t="shared" ca="1" si="100"/>
        <v>1</v>
      </c>
      <c r="E867" s="1">
        <f t="shared" si="101"/>
        <v>0</v>
      </c>
      <c r="F867" s="1">
        <f t="shared" ca="1" si="102"/>
        <v>6.826873299562956E+72</v>
      </c>
      <c r="G867" s="1">
        <f t="shared" ca="1" si="104"/>
        <v>6.8268732995629555E+74</v>
      </c>
      <c r="H867" s="1">
        <f t="shared" ca="1" si="105"/>
        <v>-1.6309132441158239E+75</v>
      </c>
    </row>
    <row r="868" spans="1:8" x14ac:dyDescent="0.2">
      <c r="A868" s="1">
        <v>862</v>
      </c>
      <c r="B868" s="1">
        <f t="shared" ca="1" si="99"/>
        <v>0.91637087901820879</v>
      </c>
      <c r="C868" s="1">
        <f t="shared" ca="1" si="103"/>
        <v>1.5003715654173615</v>
      </c>
      <c r="D868" s="1">
        <f t="shared" ca="1" si="100"/>
        <v>0</v>
      </c>
      <c r="E868" s="1">
        <f t="shared" si="101"/>
        <v>0</v>
      </c>
      <c r="F868" s="1">
        <f t="shared" ca="1" si="102"/>
        <v>1.1154533437104946E+73</v>
      </c>
      <c r="G868" s="1">
        <f t="shared" ca="1" si="104"/>
        <v>1.1154533437104945E+75</v>
      </c>
      <c r="H868" s="1">
        <f t="shared" ca="1" si="105"/>
        <v>4.2681235337120868E+73</v>
      </c>
    </row>
    <row r="869" spans="1:8" x14ac:dyDescent="0.2">
      <c r="A869" s="1">
        <v>863</v>
      </c>
      <c r="B869" s="1">
        <f t="shared" ca="1" si="99"/>
        <v>0.47787215831358376</v>
      </c>
      <c r="C869" s="1">
        <f t="shared" ca="1" si="103"/>
        <v>-1</v>
      </c>
      <c r="D869" s="1">
        <f t="shared" ca="1" si="100"/>
        <v>1</v>
      </c>
      <c r="E869" s="1">
        <f t="shared" si="101"/>
        <v>0</v>
      </c>
      <c r="F869" s="1">
        <f t="shared" ca="1" si="102"/>
        <v>4.3276601375419899E+72</v>
      </c>
      <c r="G869" s="1">
        <f t="shared" ca="1" si="104"/>
        <v>4.3276601375419899E+74</v>
      </c>
      <c r="H869" s="1">
        <f t="shared" ca="1" si="105"/>
        <v>-3.9008477841707812E+74</v>
      </c>
    </row>
    <row r="870" spans="1:8" x14ac:dyDescent="0.2">
      <c r="A870" s="1">
        <v>864</v>
      </c>
      <c r="B870" s="1">
        <f t="shared" ca="1" si="99"/>
        <v>0.40386488583939373</v>
      </c>
      <c r="C870" s="1">
        <f t="shared" ca="1" si="103"/>
        <v>-1</v>
      </c>
      <c r="D870" s="1">
        <f t="shared" ca="1" si="100"/>
        <v>2</v>
      </c>
      <c r="E870" s="1">
        <f t="shared" si="101"/>
        <v>0</v>
      </c>
      <c r="F870" s="1">
        <f t="shared" ca="1" si="102"/>
        <v>1.5482193574646936E+73</v>
      </c>
      <c r="G870" s="1">
        <f t="shared" ca="1" si="104"/>
        <v>1.5482193574646936E+75</v>
      </c>
      <c r="H870" s="1">
        <f t="shared" ca="1" si="105"/>
        <v>-1.9383041358817719E+75</v>
      </c>
    </row>
    <row r="871" spans="1:8" x14ac:dyDescent="0.2">
      <c r="A871" s="1">
        <v>865</v>
      </c>
      <c r="B871" s="1">
        <f t="shared" ca="1" si="99"/>
        <v>0.76639394759936197</v>
      </c>
      <c r="C871" s="1">
        <f t="shared" ca="1" si="103"/>
        <v>1.5003715654173615</v>
      </c>
      <c r="D871" s="1">
        <f t="shared" ca="1" si="100"/>
        <v>1</v>
      </c>
      <c r="E871" s="1">
        <f t="shared" si="101"/>
        <v>0</v>
      </c>
      <c r="F871" s="1">
        <f t="shared" ca="1" si="102"/>
        <v>1.9809853712188926E+73</v>
      </c>
      <c r="G871" s="1">
        <f t="shared" ca="1" si="104"/>
        <v>1.9809853712188928E+75</v>
      </c>
      <c r="H871" s="1">
        <f t="shared" ca="1" si="105"/>
        <v>1.0339099866028112E+75</v>
      </c>
    </row>
    <row r="872" spans="1:8" x14ac:dyDescent="0.2">
      <c r="A872" s="1">
        <v>866</v>
      </c>
      <c r="B872" s="1">
        <f t="shared" ca="1" si="99"/>
        <v>0.61506559598506116</v>
      </c>
      <c r="C872" s="1">
        <f t="shared" ca="1" si="103"/>
        <v>1.5003715654173615</v>
      </c>
      <c r="D872" s="1">
        <f t="shared" ca="1" si="100"/>
        <v>0</v>
      </c>
      <c r="E872" s="1">
        <f t="shared" si="101"/>
        <v>0</v>
      </c>
      <c r="F872" s="1">
        <f t="shared" ca="1" si="102"/>
        <v>4.3276601375419899E+72</v>
      </c>
      <c r="G872" s="1">
        <f t="shared" ca="1" si="104"/>
        <v>4.3276601375419899E+74</v>
      </c>
      <c r="H872" s="1">
        <f t="shared" ca="1" si="105"/>
        <v>1.6832198081186302E+75</v>
      </c>
    </row>
    <row r="873" spans="1:8" x14ac:dyDescent="0.2">
      <c r="A873" s="1">
        <v>867</v>
      </c>
      <c r="B873" s="1">
        <f t="shared" ca="1" si="99"/>
        <v>0.80934548444848342</v>
      </c>
      <c r="C873" s="1">
        <f t="shared" ca="1" si="103"/>
        <v>1.5003715654173615</v>
      </c>
      <c r="D873" s="1">
        <f t="shared" ca="1" si="100"/>
        <v>-1</v>
      </c>
      <c r="E873" s="1">
        <f t="shared" si="101"/>
        <v>0</v>
      </c>
      <c r="F873" s="1">
        <f t="shared" ca="1" si="102"/>
        <v>-1.5482193574646936E+73</v>
      </c>
      <c r="G873" s="1">
        <f t="shared" ca="1" si="104"/>
        <v>-1.5482193574646936E+75</v>
      </c>
      <c r="H873" s="1">
        <f t="shared" ca="1" si="105"/>
        <v>-6.3968449285013398E+74</v>
      </c>
    </row>
    <row r="874" spans="1:8" x14ac:dyDescent="0.2">
      <c r="A874" s="1">
        <v>868</v>
      </c>
      <c r="B874" s="1">
        <f t="shared" ca="1" si="99"/>
        <v>0.17871307485532129</v>
      </c>
      <c r="C874" s="1">
        <f t="shared" ca="1" si="103"/>
        <v>-1</v>
      </c>
      <c r="D874" s="1">
        <f t="shared" ca="1" si="100"/>
        <v>0</v>
      </c>
      <c r="E874" s="1">
        <f t="shared" si="101"/>
        <v>0</v>
      </c>
      <c r="F874" s="1">
        <f t="shared" ca="1" si="102"/>
        <v>-1.9809853712188926E+73</v>
      </c>
      <c r="G874" s="1">
        <f t="shared" ca="1" si="104"/>
        <v>-1.9809853712188928E+75</v>
      </c>
      <c r="H874" s="1">
        <f t="shared" ca="1" si="105"/>
        <v>1.3413008783687588E+75</v>
      </c>
    </row>
    <row r="875" spans="1:8" x14ac:dyDescent="0.2">
      <c r="A875" s="1">
        <v>869</v>
      </c>
      <c r="B875" s="1">
        <f t="shared" ca="1" si="99"/>
        <v>0.31692150550307274</v>
      </c>
      <c r="C875" s="1">
        <f t="shared" ca="1" si="103"/>
        <v>-1</v>
      </c>
      <c r="D875" s="1">
        <f t="shared" ca="1" si="100"/>
        <v>1</v>
      </c>
      <c r="E875" s="1">
        <f t="shared" si="101"/>
        <v>0</v>
      </c>
      <c r="F875" s="1">
        <f t="shared" ca="1" si="102"/>
        <v>-3.5292047286835862E+73</v>
      </c>
      <c r="G875" s="1">
        <f t="shared" ca="1" si="104"/>
        <v>-3.5292047286835862E+75</v>
      </c>
      <c r="H875" s="1">
        <f t="shared" ca="1" si="105"/>
        <v>4.8705056070523454E+75</v>
      </c>
    </row>
    <row r="876" spans="1:8" x14ac:dyDescent="0.2">
      <c r="A876" s="1">
        <v>870</v>
      </c>
      <c r="B876" s="1">
        <f t="shared" ca="1" si="99"/>
        <v>8.5612945675435537E-2</v>
      </c>
      <c r="C876" s="1">
        <f t="shared" ca="1" si="103"/>
        <v>-1</v>
      </c>
      <c r="D876" s="1">
        <f t="shared" ca="1" si="100"/>
        <v>2</v>
      </c>
      <c r="E876" s="1">
        <f t="shared" si="101"/>
        <v>0</v>
      </c>
      <c r="F876" s="1">
        <f t="shared" ca="1" si="102"/>
        <v>-5.5101900999024787E+73</v>
      </c>
      <c r="G876" s="1">
        <f t="shared" ca="1" si="104"/>
        <v>-5.5101900999024786E+75</v>
      </c>
      <c r="H876" s="1">
        <f t="shared" ca="1" si="105"/>
        <v>1.0380695706954825E+76</v>
      </c>
    </row>
    <row r="877" spans="1:8" x14ac:dyDescent="0.2">
      <c r="A877" s="1">
        <v>871</v>
      </c>
      <c r="B877" s="1">
        <f t="shared" ca="1" si="99"/>
        <v>0.5300125263064166</v>
      </c>
      <c r="C877" s="1">
        <f t="shared" ca="1" si="103"/>
        <v>-1</v>
      </c>
      <c r="D877" s="1">
        <f t="shared" ca="1" si="100"/>
        <v>3</v>
      </c>
      <c r="E877" s="1">
        <f t="shared" si="101"/>
        <v>0</v>
      </c>
      <c r="F877" s="1">
        <f t="shared" ca="1" si="102"/>
        <v>-9.0393948285860649E+73</v>
      </c>
      <c r="G877" s="1">
        <f t="shared" ca="1" si="104"/>
        <v>-9.0393948285860652E+75</v>
      </c>
      <c r="H877" s="1">
        <f t="shared" ca="1" si="105"/>
        <v>1.942009053554089E+76</v>
      </c>
    </row>
    <row r="878" spans="1:8" x14ac:dyDescent="0.2">
      <c r="A878" s="1">
        <v>872</v>
      </c>
      <c r="B878" s="1">
        <f t="shared" ca="1" si="99"/>
        <v>0.93557729271295553</v>
      </c>
      <c r="C878" s="1">
        <f t="shared" ca="1" si="103"/>
        <v>1.5003715654173615</v>
      </c>
      <c r="D878" s="1">
        <f t="shared" ca="1" si="100"/>
        <v>2</v>
      </c>
      <c r="E878" s="1">
        <f t="shared" si="101"/>
        <v>0</v>
      </c>
      <c r="F878" s="1">
        <f t="shared" ca="1" si="102"/>
        <v>-1.4549584928488542E+74</v>
      </c>
      <c r="G878" s="1">
        <f t="shared" ca="1" si="104"/>
        <v>-1.4549584928488541E+76</v>
      </c>
      <c r="H878" s="1">
        <f t="shared" ca="1" si="105"/>
        <v>-2.4096929797883112E+75</v>
      </c>
    </row>
    <row r="879" spans="1:8" x14ac:dyDescent="0.2">
      <c r="A879" s="1">
        <v>873</v>
      </c>
      <c r="B879" s="1">
        <f t="shared" ca="1" si="99"/>
        <v>0.66214967975049377</v>
      </c>
      <c r="C879" s="1">
        <f t="shared" ca="1" si="103"/>
        <v>1.5003715654173615</v>
      </c>
      <c r="D879" s="1">
        <f t="shared" ca="1" si="100"/>
        <v>1</v>
      </c>
      <c r="E879" s="1">
        <f t="shared" si="101"/>
        <v>0</v>
      </c>
      <c r="F879" s="1">
        <f t="shared" ca="1" si="102"/>
        <v>-5.5101900999024775E+73</v>
      </c>
      <c r="G879" s="1">
        <f t="shared" ca="1" si="104"/>
        <v>-5.5101900999024778E+75</v>
      </c>
      <c r="H879" s="1">
        <f t="shared" ca="1" si="105"/>
        <v>-1.067702552572624E+76</v>
      </c>
    </row>
    <row r="880" spans="1:8" x14ac:dyDescent="0.2">
      <c r="A880" s="1">
        <v>874</v>
      </c>
      <c r="B880" s="1">
        <f t="shared" ca="1" si="99"/>
        <v>0.14513073900317519</v>
      </c>
      <c r="C880" s="1">
        <f t="shared" ca="1" si="103"/>
        <v>-1</v>
      </c>
      <c r="D880" s="1">
        <f t="shared" ca="1" si="100"/>
        <v>2</v>
      </c>
      <c r="E880" s="1">
        <f t="shared" si="101"/>
        <v>0</v>
      </c>
      <c r="F880" s="1">
        <f t="shared" ca="1" si="102"/>
        <v>9.0393948285860649E+73</v>
      </c>
      <c r="G880" s="1">
        <f t="shared" ca="1" si="104"/>
        <v>9.0393948285860652E+75</v>
      </c>
      <c r="H880" s="1">
        <f t="shared" ca="1" si="105"/>
        <v>-1.9716420354312305E+76</v>
      </c>
    </row>
    <row r="881" spans="1:8" x14ac:dyDescent="0.2">
      <c r="A881" s="1">
        <v>875</v>
      </c>
      <c r="B881" s="1">
        <f t="shared" ca="1" si="99"/>
        <v>0.57094939801285705</v>
      </c>
      <c r="C881" s="1">
        <f t="shared" ca="1" si="103"/>
        <v>-1</v>
      </c>
      <c r="D881" s="1">
        <f t="shared" ca="1" si="100"/>
        <v>3</v>
      </c>
      <c r="E881" s="1">
        <f t="shared" si="101"/>
        <v>0</v>
      </c>
      <c r="F881" s="1">
        <f t="shared" ca="1" si="102"/>
        <v>3.5292047286835874E+73</v>
      </c>
      <c r="G881" s="1">
        <f t="shared" ca="1" si="104"/>
        <v>3.5292047286835874E+75</v>
      </c>
      <c r="H881" s="1">
        <f t="shared" ca="1" si="105"/>
        <v>-2.3245625082995891E+76</v>
      </c>
    </row>
    <row r="882" spans="1:8" x14ac:dyDescent="0.2">
      <c r="A882" s="1">
        <v>876</v>
      </c>
      <c r="B882" s="1">
        <f t="shared" ca="1" si="99"/>
        <v>0.34291121842185446</v>
      </c>
      <c r="C882" s="1">
        <f t="shared" ca="1" si="103"/>
        <v>-1</v>
      </c>
      <c r="D882" s="1">
        <f t="shared" ca="1" si="100"/>
        <v>1</v>
      </c>
      <c r="E882" s="1">
        <f t="shared" si="101"/>
        <v>0</v>
      </c>
      <c r="F882" s="1">
        <f t="shared" ca="1" si="102"/>
        <v>1.2568599557269652E+74</v>
      </c>
      <c r="G882" s="1">
        <f t="shared" ca="1" si="104"/>
        <v>1.2568599557269653E+76</v>
      </c>
      <c r="H882" s="1">
        <f t="shared" ca="1" si="105"/>
        <v>-3.5814224640265545E+76</v>
      </c>
    </row>
    <row r="883" spans="1:8" x14ac:dyDescent="0.2">
      <c r="A883" s="1">
        <v>877</v>
      </c>
      <c r="B883" s="1">
        <f t="shared" ca="1" si="99"/>
        <v>0.60326828323071113</v>
      </c>
      <c r="C883" s="1">
        <f t="shared" ca="1" si="103"/>
        <v>1.5003715654173615</v>
      </c>
      <c r="D883" s="1">
        <f t="shared" ca="1" si="100"/>
        <v>0</v>
      </c>
      <c r="E883" s="1">
        <f t="shared" si="101"/>
        <v>0</v>
      </c>
      <c r="F883" s="1">
        <f t="shared" ca="1" si="102"/>
        <v>1.609780428595324E+74</v>
      </c>
      <c r="G883" s="1">
        <f t="shared" ca="1" si="104"/>
        <v>1.609780428595324E+76</v>
      </c>
      <c r="H883" s="1">
        <f t="shared" ca="1" si="105"/>
        <v>-1.1661536823967573E+76</v>
      </c>
    </row>
    <row r="884" spans="1:8" x14ac:dyDescent="0.2">
      <c r="A884" s="1">
        <v>878</v>
      </c>
      <c r="B884" s="1">
        <f t="shared" ca="1" si="99"/>
        <v>0.14929671220320195</v>
      </c>
      <c r="C884" s="1">
        <f t="shared" ca="1" si="103"/>
        <v>-1</v>
      </c>
      <c r="D884" s="1">
        <f t="shared" ca="1" si="100"/>
        <v>1</v>
      </c>
      <c r="E884" s="1">
        <f t="shared" si="101"/>
        <v>0</v>
      </c>
      <c r="F884" s="1">
        <f t="shared" ca="1" si="102"/>
        <v>3.5292047286835874E+73</v>
      </c>
      <c r="G884" s="1">
        <f t="shared" ca="1" si="104"/>
        <v>3.5292047286835874E+75</v>
      </c>
      <c r="H884" s="1">
        <f t="shared" ca="1" si="105"/>
        <v>-1.5190741552651158E+76</v>
      </c>
    </row>
    <row r="885" spans="1:8" x14ac:dyDescent="0.2">
      <c r="A885" s="1">
        <v>879</v>
      </c>
      <c r="B885" s="1">
        <f t="shared" ca="1" si="99"/>
        <v>0.26530850878366408</v>
      </c>
      <c r="C885" s="1">
        <f t="shared" ca="1" si="103"/>
        <v>-1</v>
      </c>
      <c r="D885" s="1">
        <f t="shared" ca="1" si="100"/>
        <v>2</v>
      </c>
      <c r="E885" s="1">
        <f t="shared" si="101"/>
        <v>0</v>
      </c>
      <c r="F885" s="1">
        <f t="shared" ca="1" si="102"/>
        <v>1.9627009014636827E+74</v>
      </c>
      <c r="G885" s="1">
        <f t="shared" ca="1" si="104"/>
        <v>1.9627009014636826E+76</v>
      </c>
      <c r="H885" s="1">
        <f t="shared" ca="1" si="105"/>
        <v>-3.4817750567287984E+76</v>
      </c>
    </row>
    <row r="886" spans="1:8" x14ac:dyDescent="0.2">
      <c r="A886" s="1">
        <v>880</v>
      </c>
      <c r="B886" s="1">
        <f t="shared" ca="1" si="99"/>
        <v>0.13667916466846397</v>
      </c>
      <c r="C886" s="1">
        <f t="shared" ca="1" si="103"/>
        <v>-1</v>
      </c>
      <c r="D886" s="1">
        <f t="shared" ca="1" si="100"/>
        <v>3</v>
      </c>
      <c r="E886" s="1">
        <f t="shared" si="101"/>
        <v>0</v>
      </c>
      <c r="F886" s="1">
        <f t="shared" ca="1" si="102"/>
        <v>2.3156213743320412E+74</v>
      </c>
      <c r="G886" s="1">
        <f t="shared" ca="1" si="104"/>
        <v>2.3156213743320412E+76</v>
      </c>
      <c r="H886" s="1">
        <f t="shared" ca="1" si="105"/>
        <v>-5.7973964310608399E+76</v>
      </c>
    </row>
    <row r="887" spans="1:8" x14ac:dyDescent="0.2">
      <c r="A887" s="1">
        <v>881</v>
      </c>
      <c r="B887" s="1">
        <f t="shared" ca="1" si="99"/>
        <v>0.95730835664209446</v>
      </c>
      <c r="C887" s="1">
        <f t="shared" ca="1" si="103"/>
        <v>1.5003715654173615</v>
      </c>
      <c r="D887" s="1">
        <f t="shared" ca="1" si="100"/>
        <v>2</v>
      </c>
      <c r="E887" s="1">
        <f t="shared" si="101"/>
        <v>0</v>
      </c>
      <c r="F887" s="1">
        <f t="shared" ca="1" si="102"/>
        <v>4.2783222757957237E+74</v>
      </c>
      <c r="G887" s="1">
        <f t="shared" ca="1" si="104"/>
        <v>4.2783222757957234E+76</v>
      </c>
      <c r="H887" s="1">
        <f t="shared" ca="1" si="105"/>
        <v>6.2167665923475834E+75</v>
      </c>
    </row>
    <row r="888" spans="1:8" x14ac:dyDescent="0.2">
      <c r="A888" s="1">
        <v>882</v>
      </c>
      <c r="B888" s="1">
        <f t="shared" ca="1" si="99"/>
        <v>0.69842319382084528</v>
      </c>
      <c r="C888" s="1">
        <f t="shared" ca="1" si="103"/>
        <v>1.5003715654173615</v>
      </c>
      <c r="D888" s="1">
        <f t="shared" ca="1" si="100"/>
        <v>1</v>
      </c>
      <c r="E888" s="1">
        <f t="shared" si="101"/>
        <v>0</v>
      </c>
      <c r="F888" s="1">
        <f t="shared" ca="1" si="102"/>
        <v>1.9627009014636825E+74</v>
      </c>
      <c r="G888" s="1">
        <f t="shared" ca="1" si="104"/>
        <v>1.9627009014636826E+76</v>
      </c>
      <c r="H888" s="1">
        <f t="shared" ca="1" si="105"/>
        <v>3.5664572832098903E+76</v>
      </c>
    </row>
    <row r="889" spans="1:8" x14ac:dyDescent="0.2">
      <c r="A889" s="1">
        <v>883</v>
      </c>
      <c r="B889" s="1">
        <f t="shared" ca="1" si="99"/>
        <v>0.70234357654761714</v>
      </c>
      <c r="C889" s="1">
        <f t="shared" ca="1" si="103"/>
        <v>1.5003715654173615</v>
      </c>
      <c r="D889" s="1">
        <f t="shared" ca="1" si="100"/>
        <v>0</v>
      </c>
      <c r="E889" s="1">
        <f t="shared" si="101"/>
        <v>0</v>
      </c>
      <c r="F889" s="1">
        <f t="shared" ca="1" si="102"/>
        <v>-2.3156213743320412E+74</v>
      </c>
      <c r="G889" s="1">
        <f t="shared" ca="1" si="104"/>
        <v>-2.3156213743320412E+76</v>
      </c>
      <c r="H889" s="1">
        <f t="shared" ca="1" si="105"/>
        <v>9.2164816889423335E+74</v>
      </c>
    </row>
    <row r="890" spans="1:8" x14ac:dyDescent="0.2">
      <c r="A890" s="1">
        <v>884</v>
      </c>
      <c r="B890" s="1">
        <f t="shared" ca="1" si="99"/>
        <v>0.45563842634351071</v>
      </c>
      <c r="C890" s="1">
        <f t="shared" ca="1" si="103"/>
        <v>-1</v>
      </c>
      <c r="D890" s="1">
        <f t="shared" ca="1" si="100"/>
        <v>1</v>
      </c>
      <c r="E890" s="1">
        <f t="shared" si="101"/>
        <v>0</v>
      </c>
      <c r="F890" s="1">
        <f t="shared" ca="1" si="102"/>
        <v>-4.2783222757957237E+74</v>
      </c>
      <c r="G890" s="1">
        <f t="shared" ca="1" si="104"/>
        <v>-4.2783222757957234E+76</v>
      </c>
      <c r="H890" s="1">
        <f t="shared" ca="1" si="105"/>
        <v>4.3704870926851468E+76</v>
      </c>
    </row>
    <row r="891" spans="1:8" x14ac:dyDescent="0.2">
      <c r="A891" s="1">
        <v>885</v>
      </c>
      <c r="B891" s="1">
        <f t="shared" ca="1" si="99"/>
        <v>0.97836040053989337</v>
      </c>
      <c r="C891" s="1">
        <f t="shared" ca="1" si="103"/>
        <v>1.5003715654173615</v>
      </c>
      <c r="D891" s="1">
        <f t="shared" ca="1" si="100"/>
        <v>0</v>
      </c>
      <c r="E891" s="1">
        <f t="shared" si="101"/>
        <v>0</v>
      </c>
      <c r="F891" s="1">
        <f t="shared" ca="1" si="102"/>
        <v>-6.5939436501277649E+74</v>
      </c>
      <c r="G891" s="1">
        <f t="shared" ca="1" si="104"/>
        <v>-6.5939436501277649E+76</v>
      </c>
      <c r="H891" s="1">
        <f t="shared" ca="1" si="105"/>
        <v>-5.5228784639309191E+76</v>
      </c>
    </row>
    <row r="892" spans="1:8" x14ac:dyDescent="0.2">
      <c r="A892" s="1">
        <v>886</v>
      </c>
      <c r="B892" s="1">
        <f t="shared" ca="1" si="99"/>
        <v>0.88012116988462974</v>
      </c>
      <c r="C892" s="1">
        <f t="shared" ca="1" si="103"/>
        <v>1.5003715654173615</v>
      </c>
      <c r="D892" s="1">
        <f t="shared" ca="1" si="100"/>
        <v>-1</v>
      </c>
      <c r="E892" s="1">
        <f t="shared" si="101"/>
        <v>0</v>
      </c>
      <c r="F892" s="1">
        <f t="shared" ca="1" si="102"/>
        <v>-2.3156213743320412E+74</v>
      </c>
      <c r="G892" s="1">
        <f t="shared" ca="1" si="104"/>
        <v>-2.3156213743320412E+76</v>
      </c>
      <c r="H892" s="1">
        <f t="shared" ca="1" si="105"/>
        <v>-8.9971709302513854E+76</v>
      </c>
    </row>
    <row r="893" spans="1:8" x14ac:dyDescent="0.2">
      <c r="A893" s="1">
        <v>887</v>
      </c>
      <c r="B893" s="1">
        <f t="shared" ca="1" si="99"/>
        <v>0.49343125525841725</v>
      </c>
      <c r="C893" s="1">
        <f t="shared" ca="1" si="103"/>
        <v>-1</v>
      </c>
      <c r="D893" s="1">
        <f t="shared" ca="1" si="100"/>
        <v>0</v>
      </c>
      <c r="E893" s="1">
        <f t="shared" si="101"/>
        <v>0</v>
      </c>
      <c r="F893" s="1">
        <f t="shared" ca="1" si="102"/>
        <v>4.2783222757957237E+74</v>
      </c>
      <c r="G893" s="1">
        <f t="shared" ca="1" si="104"/>
        <v>4.2783222757957234E+76</v>
      </c>
      <c r="H893" s="1">
        <f t="shared" ca="1" si="105"/>
        <v>-1.3275493206047108E+77</v>
      </c>
    </row>
    <row r="894" spans="1:8" x14ac:dyDescent="0.2">
      <c r="A894" s="1">
        <v>888</v>
      </c>
      <c r="B894" s="1">
        <f t="shared" ca="1" si="99"/>
        <v>0.1774197210439491</v>
      </c>
      <c r="C894" s="1">
        <f t="shared" ca="1" si="103"/>
        <v>-1</v>
      </c>
      <c r="D894" s="1">
        <f t="shared" ca="1" si="100"/>
        <v>1</v>
      </c>
      <c r="E894" s="1">
        <f t="shared" si="101"/>
        <v>0</v>
      </c>
      <c r="F894" s="1">
        <f t="shared" ca="1" si="102"/>
        <v>1.9627009014636825E+74</v>
      </c>
      <c r="G894" s="1">
        <f t="shared" ca="1" si="104"/>
        <v>1.9627009014636826E+76</v>
      </c>
      <c r="H894" s="1">
        <f t="shared" ca="1" si="105"/>
        <v>-1.5238194107510791E+77</v>
      </c>
    </row>
    <row r="895" spans="1:8" x14ac:dyDescent="0.2">
      <c r="A895" s="1">
        <v>889</v>
      </c>
      <c r="B895" s="1">
        <f t="shared" ca="1" si="99"/>
        <v>0.80287405092019382</v>
      </c>
      <c r="C895" s="1">
        <f t="shared" ca="1" si="103"/>
        <v>1.5003715654173615</v>
      </c>
      <c r="D895" s="1">
        <f t="shared" ca="1" si="100"/>
        <v>0</v>
      </c>
      <c r="E895" s="1">
        <f t="shared" si="101"/>
        <v>0</v>
      </c>
      <c r="F895" s="1">
        <f t="shared" ca="1" si="102"/>
        <v>6.2410231772594061E+74</v>
      </c>
      <c r="G895" s="1">
        <f t="shared" ca="1" si="104"/>
        <v>6.241023177259406E+76</v>
      </c>
      <c r="H895" s="1">
        <f t="shared" ca="1" si="105"/>
        <v>-5.8743403932400612E+76</v>
      </c>
    </row>
    <row r="896" spans="1:8" x14ac:dyDescent="0.2">
      <c r="A896" s="1">
        <v>890</v>
      </c>
      <c r="B896" s="1">
        <f t="shared" ca="1" si="99"/>
        <v>0.64894534243240132</v>
      </c>
      <c r="C896" s="1">
        <f t="shared" ca="1" si="103"/>
        <v>1.5003715654173615</v>
      </c>
      <c r="D896" s="1">
        <f t="shared" ca="1" si="100"/>
        <v>-1</v>
      </c>
      <c r="E896" s="1">
        <f t="shared" si="101"/>
        <v>0</v>
      </c>
      <c r="F896" s="1">
        <f t="shared" ca="1" si="102"/>
        <v>4.2783222757957237E+74</v>
      </c>
      <c r="G896" s="1">
        <f t="shared" ca="1" si="104"/>
        <v>4.2783222757957234E+76</v>
      </c>
      <c r="H896" s="1">
        <f t="shared" ca="1" si="105"/>
        <v>5.4473269705553705E+75</v>
      </c>
    </row>
    <row r="897" spans="1:8" x14ac:dyDescent="0.2">
      <c r="A897" s="1">
        <v>891</v>
      </c>
      <c r="B897" s="1">
        <f t="shared" ca="1" si="99"/>
        <v>9.900137150224797E-2</v>
      </c>
      <c r="C897" s="1">
        <f t="shared" ca="1" si="103"/>
        <v>-1</v>
      </c>
      <c r="D897" s="1">
        <f t="shared" ca="1" si="100"/>
        <v>0</v>
      </c>
      <c r="E897" s="1">
        <f t="shared" si="101"/>
        <v>0</v>
      </c>
      <c r="F897" s="1">
        <f t="shared" ca="1" si="102"/>
        <v>-1.9627009014636825E+74</v>
      </c>
      <c r="G897" s="1">
        <f t="shared" ca="1" si="104"/>
        <v>-1.9627009014636826E+76</v>
      </c>
      <c r="H897" s="1">
        <f t="shared" ca="1" si="105"/>
        <v>2.5074335985192196E+76</v>
      </c>
    </row>
    <row r="898" spans="1:8" x14ac:dyDescent="0.2">
      <c r="A898" s="1">
        <v>892</v>
      </c>
      <c r="B898" s="1">
        <f t="shared" ca="1" si="99"/>
        <v>0.71852841140039481</v>
      </c>
      <c r="C898" s="1">
        <f t="shared" ca="1" si="103"/>
        <v>1.5003715654173615</v>
      </c>
      <c r="D898" s="1">
        <f t="shared" ca="1" si="100"/>
        <v>-1</v>
      </c>
      <c r="E898" s="1">
        <f t="shared" si="101"/>
        <v>0</v>
      </c>
      <c r="F898" s="1">
        <f t="shared" ca="1" si="102"/>
        <v>2.3156213743320412E+74</v>
      </c>
      <c r="G898" s="1">
        <f t="shared" ca="1" si="104"/>
        <v>2.3156213743320412E+76</v>
      </c>
      <c r="H898" s="1">
        <f t="shared" ca="1" si="105"/>
        <v>5.9817260648396866E+76</v>
      </c>
    </row>
    <row r="899" spans="1:8" x14ac:dyDescent="0.2">
      <c r="A899" s="1">
        <v>893</v>
      </c>
      <c r="B899" s="1">
        <f t="shared" ca="1" si="99"/>
        <v>0.50254090913521354</v>
      </c>
      <c r="C899" s="1">
        <f t="shared" ca="1" si="103"/>
        <v>-1</v>
      </c>
      <c r="D899" s="1">
        <f t="shared" ca="1" si="100"/>
        <v>0</v>
      </c>
      <c r="E899" s="1">
        <f t="shared" si="101"/>
        <v>0</v>
      </c>
      <c r="F899" s="1">
        <f t="shared" ca="1" si="102"/>
        <v>4.2783222757957237E+74</v>
      </c>
      <c r="G899" s="1">
        <f t="shared" ca="1" si="104"/>
        <v>4.2783222757957234E+76</v>
      </c>
      <c r="H899" s="1">
        <f t="shared" ca="1" si="105"/>
        <v>1.7034037890439632E+76</v>
      </c>
    </row>
    <row r="900" spans="1:8" x14ac:dyDescent="0.2">
      <c r="A900" s="1">
        <v>894</v>
      </c>
      <c r="B900" s="1">
        <f t="shared" ca="1" si="99"/>
        <v>3.7587344756246699E-2</v>
      </c>
      <c r="C900" s="1">
        <f t="shared" ca="1" si="103"/>
        <v>-1</v>
      </c>
      <c r="D900" s="1">
        <f t="shared" ca="1" si="100"/>
        <v>1</v>
      </c>
      <c r="E900" s="1">
        <f t="shared" si="101"/>
        <v>0</v>
      </c>
      <c r="F900" s="1">
        <f t="shared" ca="1" si="102"/>
        <v>6.5939436501277649E+74</v>
      </c>
      <c r="G900" s="1">
        <f t="shared" ca="1" si="104"/>
        <v>6.5939436501277649E+76</v>
      </c>
      <c r="H900" s="1">
        <f t="shared" ca="1" si="105"/>
        <v>-4.8905398610838018E+76</v>
      </c>
    </row>
    <row r="901" spans="1:8" x14ac:dyDescent="0.2">
      <c r="A901" s="1">
        <v>895</v>
      </c>
      <c r="B901" s="1">
        <f t="shared" ca="1" si="99"/>
        <v>0.88720478987928175</v>
      </c>
      <c r="C901" s="1">
        <f t="shared" ca="1" si="103"/>
        <v>1.5003715654173615</v>
      </c>
      <c r="D901" s="1">
        <f t="shared" ca="1" si="100"/>
        <v>0</v>
      </c>
      <c r="E901" s="1">
        <f t="shared" si="101"/>
        <v>0</v>
      </c>
      <c r="F901" s="1">
        <f t="shared" ca="1" si="102"/>
        <v>1.0872265925923488E+75</v>
      </c>
      <c r="G901" s="1">
        <f t="shared" ca="1" si="104"/>
        <v>1.0872265925923488E+77</v>
      </c>
      <c r="H901" s="1">
        <f t="shared" ca="1" si="105"/>
        <v>1.142189878582786E+77</v>
      </c>
    </row>
    <row r="902" spans="1:8" x14ac:dyDescent="0.2">
      <c r="A902" s="1">
        <v>896</v>
      </c>
      <c r="B902" s="1">
        <f t="shared" ca="1" si="99"/>
        <v>0.93172285181330483</v>
      </c>
      <c r="C902" s="1">
        <f t="shared" ca="1" si="103"/>
        <v>1.5003715654173615</v>
      </c>
      <c r="D902" s="1">
        <f t="shared" ca="1" si="100"/>
        <v>-1</v>
      </c>
      <c r="E902" s="1">
        <f t="shared" si="101"/>
        <v>0</v>
      </c>
      <c r="F902" s="1">
        <f t="shared" ca="1" si="102"/>
        <v>4.2783222757957227E+74</v>
      </c>
      <c r="G902" s="1">
        <f t="shared" ca="1" si="104"/>
        <v>4.2783222757957228E+76</v>
      </c>
      <c r="H902" s="1">
        <f t="shared" ca="1" si="105"/>
        <v>1.7840971876123457E+77</v>
      </c>
    </row>
    <row r="903" spans="1:8" x14ac:dyDescent="0.2">
      <c r="A903" s="1">
        <v>897</v>
      </c>
      <c r="B903" s="1">
        <f t="shared" ca="1" si="99"/>
        <v>0.74903166828963907</v>
      </c>
      <c r="C903" s="1">
        <f t="shared" ca="1" si="103"/>
        <v>1.5003715654173615</v>
      </c>
      <c r="D903" s="1">
        <f t="shared" ca="1" si="100"/>
        <v>-2</v>
      </c>
      <c r="E903" s="1">
        <f t="shared" si="101"/>
        <v>0</v>
      </c>
      <c r="F903" s="1">
        <f t="shared" ca="1" si="102"/>
        <v>-6.5939436501277649E+74</v>
      </c>
      <c r="G903" s="1">
        <f t="shared" ca="1" si="104"/>
        <v>-6.5939436501277649E+76</v>
      </c>
      <c r="H903" s="1">
        <f t="shared" ca="1" si="105"/>
        <v>7.9476063195073915E+76</v>
      </c>
    </row>
    <row r="904" spans="1:8" x14ac:dyDescent="0.2">
      <c r="A904" s="1">
        <v>898</v>
      </c>
      <c r="B904" s="1">
        <f t="shared" ref="B904:B967" ca="1" si="106">RAND()</f>
        <v>0.64832411975379867</v>
      </c>
      <c r="C904" s="1">
        <f t="shared" ca="1" si="103"/>
        <v>1.5003715654173615</v>
      </c>
      <c r="D904" s="1">
        <f t="shared" ref="D904:D967" ca="1" si="107">IF($D$3=$S$2,IF(C904&lt;0,IF(E904&gt;E903,0-1,D903-1),IF(C904&gt;0,IF(AND(E903=1,D903=0),D903,IF(E904&lt;E903,0+1,D903+1)),D903)),
IF($D$3=$S$4,IF(C904&lt;0,IF(D903=$F$2,0+1,D903+1),IF(C904&gt;0,D903-1,D903)),
IF($D$3=$S$5,IF(C904&lt;0,IF(D903=$F$2,0+1,D903+1),IF(C904&gt;0,D903-1,D903)),
)))</f>
        <v>-3</v>
      </c>
      <c r="E904" s="1">
        <f t="shared" ref="E904:E967" si="108">IF($D$3=$S$2,IF(AND(D903=-$B$2,C904&lt;0),IF(E903=$F$2,1,E903+1),IF(AND(D903=$D$2,C904&gt;0),IF(E903=1,1,E903-1),E903)),)</f>
        <v>0</v>
      </c>
      <c r="F904" s="1">
        <f t="shared" ca="1" si="102"/>
        <v>-1.0872265925923488E+75</v>
      </c>
      <c r="G904" s="1">
        <f t="shared" ca="1" si="104"/>
        <v>-1.0872265925923488E+77</v>
      </c>
      <c r="H904" s="1">
        <f t="shared" ca="1" si="105"/>
        <v>-8.3648323274042713E+76</v>
      </c>
    </row>
    <row r="905" spans="1:8" x14ac:dyDescent="0.2">
      <c r="A905" s="1">
        <v>899</v>
      </c>
      <c r="B905" s="1">
        <f t="shared" ca="1" si="106"/>
        <v>0.85469697678964651</v>
      </c>
      <c r="C905" s="1">
        <f t="shared" ca="1" si="103"/>
        <v>1.5003715654173615</v>
      </c>
      <c r="D905" s="1">
        <f t="shared" ca="1" si="107"/>
        <v>-4</v>
      </c>
      <c r="E905" s="1">
        <f t="shared" si="108"/>
        <v>0</v>
      </c>
      <c r="F905" s="1">
        <f t="shared" ca="1" si="102"/>
        <v>-4.2783222757957227E+74</v>
      </c>
      <c r="G905" s="1">
        <f t="shared" ca="1" si="104"/>
        <v>-4.2783222757957228E+76</v>
      </c>
      <c r="H905" s="1">
        <f t="shared" ca="1" si="105"/>
        <v>-1.4783905417699868E+77</v>
      </c>
    </row>
    <row r="906" spans="1:8" x14ac:dyDescent="0.2">
      <c r="A906" s="1">
        <v>900</v>
      </c>
      <c r="B906" s="1">
        <f t="shared" ca="1" si="106"/>
        <v>0.42434697441361491</v>
      </c>
      <c r="C906" s="1">
        <f t="shared" ca="1" si="103"/>
        <v>-1</v>
      </c>
      <c r="D906" s="1">
        <f t="shared" ca="1" si="107"/>
        <v>-3</v>
      </c>
      <c r="E906" s="1">
        <f t="shared" si="108"/>
        <v>0</v>
      </c>
      <c r="F906" s="1">
        <f t="shared" ca="1" si="102"/>
        <v>6.5939436501277649E+74</v>
      </c>
      <c r="G906" s="1">
        <f t="shared" ca="1" si="104"/>
        <v>6.5939436501277649E+76</v>
      </c>
      <c r="H906" s="1">
        <f t="shared" ca="1" si="105"/>
        <v>-2.1377849067827633E+77</v>
      </c>
    </row>
    <row r="907" spans="1:8" x14ac:dyDescent="0.2">
      <c r="A907" s="1">
        <v>901</v>
      </c>
      <c r="B907" s="1">
        <f t="shared" ca="1" si="106"/>
        <v>0.95263774333579576</v>
      </c>
      <c r="C907" s="1">
        <f t="shared" ca="1" si="103"/>
        <v>1.5003715654173615</v>
      </c>
      <c r="D907" s="1">
        <f t="shared" ca="1" si="107"/>
        <v>-4</v>
      </c>
      <c r="E907" s="1">
        <f t="shared" si="108"/>
        <v>0</v>
      </c>
      <c r="F907" s="1">
        <f t="shared" ca="1" si="102"/>
        <v>2.3156213743320422E+74</v>
      </c>
      <c r="G907" s="1">
        <f t="shared" ca="1" si="104"/>
        <v>2.3156213743320421E+76</v>
      </c>
      <c r="H907" s="1">
        <f t="shared" ca="1" si="105"/>
        <v>-1.7903556601507164E+77</v>
      </c>
    </row>
    <row r="908" spans="1:8" x14ac:dyDescent="0.2">
      <c r="A908" s="1">
        <v>902</v>
      </c>
      <c r="B908" s="1">
        <f t="shared" ca="1" si="106"/>
        <v>0.36371257944572499</v>
      </c>
      <c r="C908" s="1">
        <f t="shared" ca="1" si="103"/>
        <v>-1</v>
      </c>
      <c r="D908" s="1">
        <f t="shared" ca="1" si="107"/>
        <v>-3</v>
      </c>
      <c r="E908" s="1">
        <f t="shared" si="108"/>
        <v>0</v>
      </c>
      <c r="F908" s="1">
        <f t="shared" ref="F908:F971" ca="1" si="109">IF($D$3=$S$2,IF(IF(E908&gt;E907,ROUNDUP(F907*$F$3,0),IF(E908&lt;E907,IF(AND(E907=$F$2,E908=1),1,ROUNDDOWN(F907/$F$3,0)),F907))=0,1,IF(E908&gt;E907,ROUNDUP(F907*$F$3,0),IF(E908&lt;E907,IF(AND(E907=$F$2,E908=1),1,ROUNDDOWN(F907/$F$3,0)),F907))),
IF($D$3=$S$4,IF(C907&lt;0,IF(F907=$F$2,$H$3,F907+$F$3),IF(AND(C907&gt;0,F907&gt;1),F907-$F$3,F907)),
IF($D$3=$S$5,IF(C907&lt;0,F907+F906,IF(C907&gt;0,F907-F906,F907)),
F907)))</f>
        <v>-4.2783222757957227E+74</v>
      </c>
      <c r="G908" s="1">
        <f t="shared" ca="1" si="104"/>
        <v>-4.2783222757957228E+76</v>
      </c>
      <c r="H908" s="1">
        <f t="shared" ca="1" si="105"/>
        <v>-1.3625234325711442E+77</v>
      </c>
    </row>
    <row r="909" spans="1:8" x14ac:dyDescent="0.2">
      <c r="A909" s="1">
        <v>903</v>
      </c>
      <c r="B909" s="1">
        <f t="shared" ca="1" si="106"/>
        <v>0.77340448041486864</v>
      </c>
      <c r="C909" s="1">
        <f t="shared" ca="1" si="103"/>
        <v>1.5003715654173615</v>
      </c>
      <c r="D909" s="1">
        <f t="shared" ca="1" si="107"/>
        <v>-4</v>
      </c>
      <c r="E909" s="1">
        <f t="shared" si="108"/>
        <v>0</v>
      </c>
      <c r="F909" s="1">
        <f t="shared" ca="1" si="109"/>
        <v>-1.9627009014636805E+74</v>
      </c>
      <c r="G909" s="1">
        <f t="shared" ca="1" si="104"/>
        <v>-1.9627009014636803E+76</v>
      </c>
      <c r="H909" s="1">
        <f t="shared" ca="1" si="105"/>
        <v>-1.657001494968657E+77</v>
      </c>
    </row>
    <row r="910" spans="1:8" x14ac:dyDescent="0.2">
      <c r="A910" s="1">
        <v>904</v>
      </c>
      <c r="B910" s="1">
        <f t="shared" ca="1" si="106"/>
        <v>0.87429252945370695</v>
      </c>
      <c r="C910" s="1">
        <f t="shared" ca="1" si="103"/>
        <v>1.5003715654173615</v>
      </c>
      <c r="D910" s="1">
        <f t="shared" ca="1" si="107"/>
        <v>-5</v>
      </c>
      <c r="E910" s="1">
        <f t="shared" si="108"/>
        <v>0</v>
      </c>
      <c r="F910" s="1">
        <f t="shared" ca="1" si="109"/>
        <v>2.3156213743320422E+74</v>
      </c>
      <c r="G910" s="1">
        <f t="shared" ca="1" si="104"/>
        <v>2.3156213743320421E+76</v>
      </c>
      <c r="H910" s="1">
        <f t="shared" ca="1" si="105"/>
        <v>-1.3095722483366101E+77</v>
      </c>
    </row>
    <row r="911" spans="1:8" x14ac:dyDescent="0.2">
      <c r="A911" s="1">
        <v>905</v>
      </c>
      <c r="B911" s="1">
        <f t="shared" ca="1" si="106"/>
        <v>0.81525313959052426</v>
      </c>
      <c r="C911" s="1">
        <f t="shared" ca="1" si="103"/>
        <v>1.5003715654173615</v>
      </c>
      <c r="D911" s="1">
        <f t="shared" ca="1" si="107"/>
        <v>-6</v>
      </c>
      <c r="E911" s="1">
        <f t="shared" si="108"/>
        <v>0</v>
      </c>
      <c r="F911" s="1">
        <f t="shared" ca="1" si="109"/>
        <v>4.2783222757957227E+74</v>
      </c>
      <c r="G911" s="1">
        <f t="shared" ca="1" si="104"/>
        <v>4.2783222757957228E+76</v>
      </c>
      <c r="H911" s="1">
        <f t="shared" ca="1" si="105"/>
        <v>-6.6766493930705037E+76</v>
      </c>
    </row>
    <row r="912" spans="1:8" x14ac:dyDescent="0.2">
      <c r="A912" s="1">
        <v>906</v>
      </c>
      <c r="B912" s="1">
        <f t="shared" ca="1" si="106"/>
        <v>0.75811209471201768</v>
      </c>
      <c r="C912" s="1">
        <f t="shared" ca="1" si="103"/>
        <v>1.5003715654173615</v>
      </c>
      <c r="D912" s="1">
        <f t="shared" ca="1" si="107"/>
        <v>-7</v>
      </c>
      <c r="E912" s="1">
        <f t="shared" si="108"/>
        <v>0</v>
      </c>
      <c r="F912" s="1">
        <f t="shared" ca="1" si="109"/>
        <v>1.9627009014636805E+74</v>
      </c>
      <c r="G912" s="1">
        <f t="shared" ca="1" si="104"/>
        <v>1.9627009014636803E+76</v>
      </c>
      <c r="H912" s="1">
        <f t="shared" ca="1" si="105"/>
        <v>-3.731868769095375E+76</v>
      </c>
    </row>
    <row r="913" spans="1:8" x14ac:dyDescent="0.2">
      <c r="A913" s="1">
        <v>907</v>
      </c>
      <c r="B913" s="1">
        <f t="shared" ca="1" si="106"/>
        <v>0.70307402978709055</v>
      </c>
      <c r="C913" s="1">
        <f t="shared" ca="1" si="103"/>
        <v>1.5003715654173615</v>
      </c>
      <c r="D913" s="1">
        <f t="shared" ca="1" si="107"/>
        <v>-8</v>
      </c>
      <c r="E913" s="1">
        <f t="shared" si="108"/>
        <v>0</v>
      </c>
      <c r="F913" s="1">
        <f t="shared" ca="1" si="109"/>
        <v>-2.3156213743320422E+74</v>
      </c>
      <c r="G913" s="1">
        <f t="shared" ca="1" si="104"/>
        <v>-2.3156213743320421E+76</v>
      </c>
      <c r="H913" s="1">
        <f t="shared" ca="1" si="105"/>
        <v>-7.2061612354158433E+76</v>
      </c>
    </row>
    <row r="914" spans="1:8" x14ac:dyDescent="0.2">
      <c r="A914" s="1">
        <v>908</v>
      </c>
      <c r="B914" s="1">
        <f t="shared" ca="1" si="106"/>
        <v>0.63355509838619684</v>
      </c>
      <c r="C914" s="1">
        <f t="shared" ca="1" si="103"/>
        <v>1.5003715654173615</v>
      </c>
      <c r="D914" s="1">
        <f t="shared" ca="1" si="107"/>
        <v>-9</v>
      </c>
      <c r="E914" s="1">
        <f t="shared" si="108"/>
        <v>0</v>
      </c>
      <c r="F914" s="1">
        <f t="shared" ca="1" si="109"/>
        <v>-4.2783222757957227E+74</v>
      </c>
      <c r="G914" s="1">
        <f t="shared" ca="1" si="104"/>
        <v>-4.2783222757957228E+76</v>
      </c>
      <c r="H914" s="1">
        <f t="shared" ca="1" si="105"/>
        <v>-1.3625234325711442E+77</v>
      </c>
    </row>
    <row r="915" spans="1:8" x14ac:dyDescent="0.2">
      <c r="A915" s="1">
        <v>909</v>
      </c>
      <c r="B915" s="1">
        <f t="shared" ca="1" si="106"/>
        <v>0.216726688762648</v>
      </c>
      <c r="C915" s="1">
        <f t="shared" ca="1" si="103"/>
        <v>-1</v>
      </c>
      <c r="D915" s="1">
        <f t="shared" ca="1" si="107"/>
        <v>-8</v>
      </c>
      <c r="E915" s="1">
        <f t="shared" si="108"/>
        <v>0</v>
      </c>
      <c r="F915" s="1">
        <f t="shared" ca="1" si="109"/>
        <v>-1.9627009014636805E+74</v>
      </c>
      <c r="G915" s="1">
        <f t="shared" ca="1" si="104"/>
        <v>-1.9627009014636803E+76</v>
      </c>
      <c r="H915" s="1">
        <f t="shared" ca="1" si="105"/>
        <v>-1.1662533424247761E+77</v>
      </c>
    </row>
    <row r="916" spans="1:8" x14ac:dyDescent="0.2">
      <c r="A916" s="1">
        <v>910</v>
      </c>
      <c r="B916" s="1">
        <f t="shared" ca="1" si="106"/>
        <v>0.6142619783665727</v>
      </c>
      <c r="C916" s="1">
        <f t="shared" ca="1" si="103"/>
        <v>1.5003715654173615</v>
      </c>
      <c r="D916" s="1">
        <f t="shared" ca="1" si="107"/>
        <v>-9</v>
      </c>
      <c r="E916" s="1">
        <f t="shared" si="108"/>
        <v>0</v>
      </c>
      <c r="F916" s="1">
        <f t="shared" ca="1" si="109"/>
        <v>-6.2410231772594031E+74</v>
      </c>
      <c r="G916" s="1">
        <f t="shared" ca="1" si="104"/>
        <v>-6.2410231772594034E+76</v>
      </c>
      <c r="H916" s="1">
        <f t="shared" ca="1" si="105"/>
        <v>-2.1026387138518486E+77</v>
      </c>
    </row>
    <row r="917" spans="1:8" x14ac:dyDescent="0.2">
      <c r="A917" s="1">
        <v>911</v>
      </c>
      <c r="B917" s="1">
        <f t="shared" ca="1" si="106"/>
        <v>0.2424426306079337</v>
      </c>
      <c r="C917" s="1">
        <f t="shared" ca="1" si="103"/>
        <v>-1</v>
      </c>
      <c r="D917" s="1">
        <f t="shared" ca="1" si="107"/>
        <v>-8</v>
      </c>
      <c r="E917" s="1">
        <f t="shared" si="108"/>
        <v>0</v>
      </c>
      <c r="F917" s="1">
        <f t="shared" ca="1" si="109"/>
        <v>-4.2783222757957227E+74</v>
      </c>
      <c r="G917" s="1">
        <f t="shared" ca="1" si="104"/>
        <v>-4.2783222757957228E+76</v>
      </c>
      <c r="H917" s="1">
        <f t="shared" ca="1" si="105"/>
        <v>-1.6748064862722763E+77</v>
      </c>
    </row>
    <row r="918" spans="1:8" x14ac:dyDescent="0.2">
      <c r="A918" s="1">
        <v>912</v>
      </c>
      <c r="B918" s="1">
        <f t="shared" ca="1" si="106"/>
        <v>0.5956687308157822</v>
      </c>
      <c r="C918" s="1">
        <f t="shared" ca="1" si="103"/>
        <v>-1</v>
      </c>
      <c r="D918" s="1">
        <f t="shared" ca="1" si="107"/>
        <v>-7</v>
      </c>
      <c r="E918" s="1">
        <f t="shared" si="108"/>
        <v>0</v>
      </c>
      <c r="F918" s="1">
        <f t="shared" ca="1" si="109"/>
        <v>-1.0519345453055125E+75</v>
      </c>
      <c r="G918" s="1">
        <f t="shared" ca="1" si="104"/>
        <v>-1.0519345453055125E+77</v>
      </c>
      <c r="H918" s="1">
        <f t="shared" ca="1" si="105"/>
        <v>-6.2287194096676382E+76</v>
      </c>
    </row>
    <row r="919" spans="1:8" x14ac:dyDescent="0.2">
      <c r="A919" s="1">
        <v>913</v>
      </c>
      <c r="B919" s="1">
        <f t="shared" ca="1" si="106"/>
        <v>0.90424885436403357</v>
      </c>
      <c r="C919" s="1">
        <f t="shared" ca="1" si="103"/>
        <v>1.5003715654173615</v>
      </c>
      <c r="D919" s="1">
        <f t="shared" ca="1" si="107"/>
        <v>-8</v>
      </c>
      <c r="E919" s="1">
        <f t="shared" si="108"/>
        <v>0</v>
      </c>
      <c r="F919" s="1">
        <f t="shared" ca="1" si="109"/>
        <v>-1.4797667728850846E+75</v>
      </c>
      <c r="G919" s="1">
        <f t="shared" ca="1" si="104"/>
        <v>-1.4797667728850846E+77</v>
      </c>
      <c r="H919" s="1">
        <f t="shared" ca="1" si="105"/>
        <v>-2.8430719304529556E+77</v>
      </c>
    </row>
    <row r="920" spans="1:8" x14ac:dyDescent="0.2">
      <c r="A920" s="1">
        <v>914</v>
      </c>
      <c r="B920" s="1">
        <f t="shared" ca="1" si="106"/>
        <v>0.45884629551139933</v>
      </c>
      <c r="C920" s="1">
        <f t="shared" ca="1" si="103"/>
        <v>-1</v>
      </c>
      <c r="D920" s="1">
        <f t="shared" ca="1" si="107"/>
        <v>-7</v>
      </c>
      <c r="E920" s="1">
        <f t="shared" si="108"/>
        <v>0</v>
      </c>
      <c r="F920" s="1">
        <f t="shared" ca="1" si="109"/>
        <v>-4.2783222757957217E+74</v>
      </c>
      <c r="G920" s="1">
        <f t="shared" ca="1" si="104"/>
        <v>-4.2783222757957215E+76</v>
      </c>
      <c r="H920" s="1">
        <f t="shared" ca="1" si="105"/>
        <v>-2.4152397028733833E+77</v>
      </c>
    </row>
    <row r="921" spans="1:8" x14ac:dyDescent="0.2">
      <c r="A921" s="1">
        <v>915</v>
      </c>
      <c r="B921" s="1">
        <f t="shared" ca="1" si="106"/>
        <v>0.80234281824028186</v>
      </c>
      <c r="C921" s="1">
        <f t="shared" ca="1" si="103"/>
        <v>1.5003715654173615</v>
      </c>
      <c r="D921" s="1">
        <f t="shared" ca="1" si="107"/>
        <v>-8</v>
      </c>
      <c r="E921" s="1">
        <f t="shared" si="108"/>
        <v>0</v>
      </c>
      <c r="F921" s="1">
        <f t="shared" ca="1" si="109"/>
        <v>-1.9075990004646568E+75</v>
      </c>
      <c r="G921" s="1">
        <f t="shared" ca="1" si="104"/>
        <v>-1.9075990004646569E+77</v>
      </c>
      <c r="H921" s="1">
        <f t="shared" ca="1" si="105"/>
        <v>-5.2773470013891349E+77</v>
      </c>
    </row>
    <row r="922" spans="1:8" x14ac:dyDescent="0.2">
      <c r="A922" s="1">
        <v>916</v>
      </c>
      <c r="B922" s="1">
        <f t="shared" ca="1" si="106"/>
        <v>0.56026239988537885</v>
      </c>
      <c r="C922" s="1">
        <f t="shared" ca="1" si="103"/>
        <v>-1</v>
      </c>
      <c r="D922" s="1">
        <f t="shared" ca="1" si="107"/>
        <v>-7</v>
      </c>
      <c r="E922" s="1">
        <f t="shared" si="108"/>
        <v>0</v>
      </c>
      <c r="F922" s="1">
        <f t="shared" ca="1" si="109"/>
        <v>-1.4797667728850846E+75</v>
      </c>
      <c r="G922" s="1">
        <f t="shared" ca="1" si="104"/>
        <v>-1.4797667728850846E+77</v>
      </c>
      <c r="H922" s="1">
        <f t="shared" ca="1" si="105"/>
        <v>-3.79758022850405E+77</v>
      </c>
    </row>
    <row r="923" spans="1:8" x14ac:dyDescent="0.2">
      <c r="A923" s="1">
        <v>917</v>
      </c>
      <c r="B923" s="1">
        <f t="shared" ca="1" si="106"/>
        <v>4.2238674532470988E-3</v>
      </c>
      <c r="C923" s="1">
        <f t="shared" ca="1" si="103"/>
        <v>-1</v>
      </c>
      <c r="D923" s="1">
        <f t="shared" ca="1" si="107"/>
        <v>-6</v>
      </c>
      <c r="E923" s="1">
        <f t="shared" si="108"/>
        <v>0</v>
      </c>
      <c r="F923" s="1">
        <f t="shared" ca="1" si="109"/>
        <v>-3.3873657733497415E+75</v>
      </c>
      <c r="G923" s="1">
        <f t="shared" ca="1" si="104"/>
        <v>-3.3873657733497416E+77</v>
      </c>
      <c r="H923" s="1">
        <f t="shared" ca="1" si="105"/>
        <v>-4.1021445515430844E+76</v>
      </c>
    </row>
    <row r="924" spans="1:8" x14ac:dyDescent="0.2">
      <c r="A924" s="1">
        <v>918</v>
      </c>
      <c r="B924" s="1">
        <f t="shared" ca="1" si="106"/>
        <v>0.75657201721957246</v>
      </c>
      <c r="C924" s="1">
        <f t="shared" ca="1" si="103"/>
        <v>1.5003715654173615</v>
      </c>
      <c r="D924" s="1">
        <f t="shared" ca="1" si="107"/>
        <v>-7</v>
      </c>
      <c r="E924" s="1">
        <f t="shared" si="108"/>
        <v>0</v>
      </c>
      <c r="F924" s="1">
        <f t="shared" ca="1" si="109"/>
        <v>-4.8671325462348257E+75</v>
      </c>
      <c r="G924" s="1">
        <f t="shared" ca="1" si="104"/>
        <v>-4.867132546234826E+77</v>
      </c>
      <c r="H924" s="1">
        <f t="shared" ca="1" si="105"/>
        <v>-7.7127217326424433E+77</v>
      </c>
    </row>
    <row r="925" spans="1:8" x14ac:dyDescent="0.2">
      <c r="A925" s="1">
        <v>919</v>
      </c>
      <c r="B925" s="1">
        <f t="shared" ca="1" si="106"/>
        <v>0.71475333279473319</v>
      </c>
      <c r="C925" s="1">
        <f t="shared" ref="C925:C988" ca="1" si="110">IF(B925&lt;$D$1,$F$1,$H$1)</f>
        <v>1.5003715654173615</v>
      </c>
      <c r="D925" s="1">
        <f t="shared" ca="1" si="107"/>
        <v>-8</v>
      </c>
      <c r="E925" s="1">
        <f t="shared" si="108"/>
        <v>0</v>
      </c>
      <c r="F925" s="1">
        <f t="shared" ca="1" si="109"/>
        <v>-1.4797667728850842E+75</v>
      </c>
      <c r="G925" s="1">
        <f t="shared" ref="G925:G988" ca="1" si="111">F925*$H$2</f>
        <v>-1.4797667728850841E+77</v>
      </c>
      <c r="H925" s="1">
        <f t="shared" ref="H925:H988" ca="1" si="112">H924+G925*C925</f>
        <v>-9.9329217221286332E+77</v>
      </c>
    </row>
    <row r="926" spans="1:8" x14ac:dyDescent="0.2">
      <c r="A926" s="1">
        <v>920</v>
      </c>
      <c r="B926" s="1">
        <f t="shared" ca="1" si="106"/>
        <v>0.54322788438546243</v>
      </c>
      <c r="C926" s="1">
        <f t="shared" ca="1" si="110"/>
        <v>-1</v>
      </c>
      <c r="D926" s="1">
        <f t="shared" ca="1" si="107"/>
        <v>-7</v>
      </c>
      <c r="E926" s="1">
        <f t="shared" si="108"/>
        <v>0</v>
      </c>
      <c r="F926" s="1">
        <f t="shared" ca="1" si="109"/>
        <v>3.3873657733497415E+75</v>
      </c>
      <c r="G926" s="1">
        <f t="shared" ca="1" si="111"/>
        <v>3.3873657733497416E+77</v>
      </c>
      <c r="H926" s="1">
        <f t="shared" ca="1" si="112"/>
        <v>-1.3320287495478375E+78</v>
      </c>
    </row>
    <row r="927" spans="1:8" x14ac:dyDescent="0.2">
      <c r="A927" s="1">
        <v>921</v>
      </c>
      <c r="B927" s="1">
        <f t="shared" ca="1" si="106"/>
        <v>0.72231316184321637</v>
      </c>
      <c r="C927" s="1">
        <f t="shared" ca="1" si="110"/>
        <v>1.5003715654173615</v>
      </c>
      <c r="D927" s="1">
        <f t="shared" ca="1" si="107"/>
        <v>-8</v>
      </c>
      <c r="E927" s="1">
        <f t="shared" si="108"/>
        <v>0</v>
      </c>
      <c r="F927" s="1">
        <f t="shared" ca="1" si="109"/>
        <v>1.9075990004646572E+75</v>
      </c>
      <c r="G927" s="1">
        <f t="shared" ca="1" si="111"/>
        <v>1.9075990004646572E+77</v>
      </c>
      <c r="H927" s="1">
        <f t="shared" ca="1" si="112"/>
        <v>-1.0458180196962624E+78</v>
      </c>
    </row>
    <row r="928" spans="1:8" x14ac:dyDescent="0.2">
      <c r="A928" s="1">
        <v>922</v>
      </c>
      <c r="B928" s="1">
        <f t="shared" ca="1" si="106"/>
        <v>0.96362513964916652</v>
      </c>
      <c r="C928" s="1">
        <f t="shared" ca="1" si="110"/>
        <v>1.5003715654173615</v>
      </c>
      <c r="D928" s="1">
        <f t="shared" ca="1" si="107"/>
        <v>-9</v>
      </c>
      <c r="E928" s="1">
        <f t="shared" si="108"/>
        <v>0</v>
      </c>
      <c r="F928" s="1">
        <f t="shared" ca="1" si="109"/>
        <v>-1.4797667728850842E+75</v>
      </c>
      <c r="G928" s="1">
        <f t="shared" ca="1" si="111"/>
        <v>-1.4797667728850841E+77</v>
      </c>
      <c r="H928" s="1">
        <f t="shared" ca="1" si="112"/>
        <v>-1.2678380186448816E+78</v>
      </c>
    </row>
    <row r="929" spans="1:8" x14ac:dyDescent="0.2">
      <c r="A929" s="1">
        <v>923</v>
      </c>
      <c r="B929" s="1">
        <f t="shared" ca="1" si="106"/>
        <v>0.42914614510966853</v>
      </c>
      <c r="C929" s="1">
        <f t="shared" ca="1" si="110"/>
        <v>-1</v>
      </c>
      <c r="D929" s="1">
        <f t="shared" ca="1" si="107"/>
        <v>-8</v>
      </c>
      <c r="E929" s="1">
        <f t="shared" si="108"/>
        <v>0</v>
      </c>
      <c r="F929" s="1">
        <f t="shared" ca="1" si="109"/>
        <v>-3.3873657733497415E+75</v>
      </c>
      <c r="G929" s="1">
        <f t="shared" ca="1" si="111"/>
        <v>-3.3873657733497416E+77</v>
      </c>
      <c r="H929" s="1">
        <f t="shared" ca="1" si="112"/>
        <v>-9.2910144130990735E+77</v>
      </c>
    </row>
    <row r="930" spans="1:8" x14ac:dyDescent="0.2">
      <c r="A930" s="1">
        <v>924</v>
      </c>
      <c r="B930" s="1">
        <f t="shared" ca="1" si="106"/>
        <v>2.9346944693994015E-2</v>
      </c>
      <c r="C930" s="1">
        <f t="shared" ca="1" si="110"/>
        <v>-1</v>
      </c>
      <c r="D930" s="1">
        <f t="shared" ca="1" si="107"/>
        <v>-7</v>
      </c>
      <c r="E930" s="1">
        <f t="shared" si="108"/>
        <v>0</v>
      </c>
      <c r="F930" s="1">
        <f t="shared" ca="1" si="109"/>
        <v>-4.8671325462348257E+75</v>
      </c>
      <c r="G930" s="1">
        <f t="shared" ca="1" si="111"/>
        <v>-4.867132546234826E+77</v>
      </c>
      <c r="H930" s="1">
        <f t="shared" ca="1" si="112"/>
        <v>-4.4238818668642475E+77</v>
      </c>
    </row>
    <row r="931" spans="1:8" x14ac:dyDescent="0.2">
      <c r="A931" s="1">
        <v>925</v>
      </c>
      <c r="B931" s="1">
        <f t="shared" ca="1" si="106"/>
        <v>0.93107087082444506</v>
      </c>
      <c r="C931" s="1">
        <f t="shared" ca="1" si="110"/>
        <v>1.5003715654173615</v>
      </c>
      <c r="D931" s="1">
        <f t="shared" ca="1" si="107"/>
        <v>-8</v>
      </c>
      <c r="E931" s="1">
        <f t="shared" si="108"/>
        <v>0</v>
      </c>
      <c r="F931" s="1">
        <f t="shared" ca="1" si="109"/>
        <v>-8.2544983195845668E+75</v>
      </c>
      <c r="G931" s="1">
        <f t="shared" ca="1" si="111"/>
        <v>-8.254498319584567E+77</v>
      </c>
      <c r="H931" s="1">
        <f t="shared" ca="1" si="112"/>
        <v>-1.6808696432354324E+78</v>
      </c>
    </row>
    <row r="932" spans="1:8" x14ac:dyDescent="0.2">
      <c r="A932" s="1">
        <v>926</v>
      </c>
      <c r="B932" s="1">
        <f t="shared" ca="1" si="106"/>
        <v>0.69800661484488735</v>
      </c>
      <c r="C932" s="1">
        <f t="shared" ca="1" si="110"/>
        <v>1.5003715654173615</v>
      </c>
      <c r="D932" s="1">
        <f t="shared" ca="1" si="107"/>
        <v>-9</v>
      </c>
      <c r="E932" s="1">
        <f t="shared" si="108"/>
        <v>0</v>
      </c>
      <c r="F932" s="1">
        <f t="shared" ca="1" si="109"/>
        <v>-3.3873657733497411E+75</v>
      </c>
      <c r="G932" s="1">
        <f t="shared" ca="1" si="111"/>
        <v>-3.3873657733497411E+77</v>
      </c>
      <c r="H932" s="1">
        <f t="shared" ca="1" si="112"/>
        <v>-2.1891003720356268E+78</v>
      </c>
    </row>
    <row r="933" spans="1:8" x14ac:dyDescent="0.2">
      <c r="A933" s="1">
        <v>927</v>
      </c>
      <c r="B933" s="1">
        <f t="shared" ca="1" si="106"/>
        <v>0.25860474350458373</v>
      </c>
      <c r="C933" s="1">
        <f t="shared" ca="1" si="110"/>
        <v>-1</v>
      </c>
      <c r="D933" s="1">
        <f t="shared" ca="1" si="107"/>
        <v>-8</v>
      </c>
      <c r="E933" s="1">
        <f t="shared" si="108"/>
        <v>0</v>
      </c>
      <c r="F933" s="1">
        <f t="shared" ca="1" si="109"/>
        <v>4.8671325462348257E+75</v>
      </c>
      <c r="G933" s="1">
        <f t="shared" ca="1" si="111"/>
        <v>4.867132546234826E+77</v>
      </c>
      <c r="H933" s="1">
        <f t="shared" ca="1" si="112"/>
        <v>-2.6758136266591092E+78</v>
      </c>
    </row>
    <row r="934" spans="1:8" x14ac:dyDescent="0.2">
      <c r="A934" s="1">
        <v>928</v>
      </c>
      <c r="B934" s="1">
        <f t="shared" ca="1" si="106"/>
        <v>0.14174457930676088</v>
      </c>
      <c r="C934" s="1">
        <f t="shared" ca="1" si="110"/>
        <v>-1</v>
      </c>
      <c r="D934" s="1">
        <f t="shared" ca="1" si="107"/>
        <v>-7</v>
      </c>
      <c r="E934" s="1">
        <f t="shared" si="108"/>
        <v>0</v>
      </c>
      <c r="F934" s="1">
        <f t="shared" ca="1" si="109"/>
        <v>1.4797667728850846E+75</v>
      </c>
      <c r="G934" s="1">
        <f t="shared" ca="1" si="111"/>
        <v>1.4797667728850846E+77</v>
      </c>
      <c r="H934" s="1">
        <f t="shared" ca="1" si="112"/>
        <v>-2.8237903039476178E+78</v>
      </c>
    </row>
    <row r="935" spans="1:8" x14ac:dyDescent="0.2">
      <c r="A935" s="1">
        <v>929</v>
      </c>
      <c r="B935" s="1">
        <f t="shared" ca="1" si="106"/>
        <v>0.10164399494980436</v>
      </c>
      <c r="C935" s="1">
        <f t="shared" ca="1" si="110"/>
        <v>-1</v>
      </c>
      <c r="D935" s="1">
        <f t="shared" ca="1" si="107"/>
        <v>-6</v>
      </c>
      <c r="E935" s="1">
        <f t="shared" si="108"/>
        <v>0</v>
      </c>
      <c r="F935" s="1">
        <f t="shared" ca="1" si="109"/>
        <v>6.3468993191199103E+75</v>
      </c>
      <c r="G935" s="1">
        <f t="shared" ca="1" si="111"/>
        <v>6.3468993191199098E+77</v>
      </c>
      <c r="H935" s="1">
        <f t="shared" ca="1" si="112"/>
        <v>-3.4584802358596088E+78</v>
      </c>
    </row>
    <row r="936" spans="1:8" x14ac:dyDescent="0.2">
      <c r="A936" s="1">
        <v>930</v>
      </c>
      <c r="B936" s="1">
        <f t="shared" ca="1" si="106"/>
        <v>6.5947362086701267E-2</v>
      </c>
      <c r="C936" s="1">
        <f t="shared" ca="1" si="110"/>
        <v>-1</v>
      </c>
      <c r="D936" s="1">
        <f t="shared" ca="1" si="107"/>
        <v>-5</v>
      </c>
      <c r="E936" s="1">
        <f t="shared" si="108"/>
        <v>0</v>
      </c>
      <c r="F936" s="1">
        <f t="shared" ca="1" si="109"/>
        <v>7.826666092004995E+75</v>
      </c>
      <c r="G936" s="1">
        <f t="shared" ca="1" si="111"/>
        <v>7.8266660920049947E+77</v>
      </c>
      <c r="H936" s="1">
        <f t="shared" ca="1" si="112"/>
        <v>-4.2411468450601083E+78</v>
      </c>
    </row>
    <row r="937" spans="1:8" x14ac:dyDescent="0.2">
      <c r="A937" s="1">
        <v>931</v>
      </c>
      <c r="B937" s="1">
        <f t="shared" ca="1" si="106"/>
        <v>0.40250504847855884</v>
      </c>
      <c r="C937" s="1">
        <f t="shared" ca="1" si="110"/>
        <v>-1</v>
      </c>
      <c r="D937" s="1">
        <f t="shared" ca="1" si="107"/>
        <v>-4</v>
      </c>
      <c r="E937" s="1">
        <f t="shared" si="108"/>
        <v>0</v>
      </c>
      <c r="F937" s="1">
        <f t="shared" ca="1" si="109"/>
        <v>1.4173565411124905E+76</v>
      </c>
      <c r="G937" s="1">
        <f t="shared" ca="1" si="111"/>
        <v>1.4173565411124906E+78</v>
      </c>
      <c r="H937" s="1">
        <f t="shared" ca="1" si="112"/>
        <v>-5.6585033861725989E+78</v>
      </c>
    </row>
    <row r="938" spans="1:8" x14ac:dyDescent="0.2">
      <c r="A938" s="1">
        <v>932</v>
      </c>
      <c r="B938" s="1">
        <f t="shared" ca="1" si="106"/>
        <v>0.94136799602230758</v>
      </c>
      <c r="C938" s="1">
        <f t="shared" ca="1" si="110"/>
        <v>1.5003715654173615</v>
      </c>
      <c r="D938" s="1">
        <f t="shared" ca="1" si="107"/>
        <v>-5</v>
      </c>
      <c r="E938" s="1">
        <f t="shared" si="108"/>
        <v>0</v>
      </c>
      <c r="F938" s="1">
        <f t="shared" ca="1" si="109"/>
        <v>2.20002315031299E+76</v>
      </c>
      <c r="G938" s="1">
        <f t="shared" ca="1" si="111"/>
        <v>2.2000231503129901E+78</v>
      </c>
      <c r="H938" s="1">
        <f t="shared" ca="1" si="112"/>
        <v>-2.3576512081830627E+78</v>
      </c>
    </row>
    <row r="939" spans="1:8" x14ac:dyDescent="0.2">
      <c r="A939" s="1">
        <v>933</v>
      </c>
      <c r="B939" s="1">
        <f t="shared" ca="1" si="106"/>
        <v>1.3399972933788362E-2</v>
      </c>
      <c r="C939" s="1">
        <f t="shared" ca="1" si="110"/>
        <v>-1</v>
      </c>
      <c r="D939" s="1">
        <f t="shared" ca="1" si="107"/>
        <v>-4</v>
      </c>
      <c r="E939" s="1">
        <f t="shared" si="108"/>
        <v>0</v>
      </c>
      <c r="F939" s="1">
        <f t="shared" ca="1" si="109"/>
        <v>7.826666092004995E+75</v>
      </c>
      <c r="G939" s="1">
        <f t="shared" ca="1" si="111"/>
        <v>7.8266660920049947E+77</v>
      </c>
      <c r="H939" s="1">
        <f t="shared" ca="1" si="112"/>
        <v>-3.1403178173835623E+78</v>
      </c>
    </row>
    <row r="940" spans="1:8" x14ac:dyDescent="0.2">
      <c r="A940" s="1">
        <v>934</v>
      </c>
      <c r="B940" s="1">
        <f t="shared" ca="1" si="106"/>
        <v>0.4918893816962514</v>
      </c>
      <c r="C940" s="1">
        <f t="shared" ca="1" si="110"/>
        <v>-1</v>
      </c>
      <c r="D940" s="1">
        <f t="shared" ca="1" si="107"/>
        <v>-3</v>
      </c>
      <c r="E940" s="1">
        <f t="shared" si="108"/>
        <v>0</v>
      </c>
      <c r="F940" s="1">
        <f t="shared" ca="1" si="109"/>
        <v>2.9826897595134895E+76</v>
      </c>
      <c r="G940" s="1">
        <f t="shared" ca="1" si="111"/>
        <v>2.9826897595134897E+78</v>
      </c>
      <c r="H940" s="1">
        <f t="shared" ca="1" si="112"/>
        <v>-6.123007576897052E+78</v>
      </c>
    </row>
    <row r="941" spans="1:8" x14ac:dyDescent="0.2">
      <c r="A941" s="1">
        <v>935</v>
      </c>
      <c r="B941" s="1">
        <f t="shared" ca="1" si="106"/>
        <v>0.41566193939191853</v>
      </c>
      <c r="C941" s="1">
        <f t="shared" ca="1" si="110"/>
        <v>-1</v>
      </c>
      <c r="D941" s="1">
        <f t="shared" ca="1" si="107"/>
        <v>-2</v>
      </c>
      <c r="E941" s="1">
        <f t="shared" si="108"/>
        <v>0</v>
      </c>
      <c r="F941" s="1">
        <f t="shared" ca="1" si="109"/>
        <v>3.765356368713989E+76</v>
      </c>
      <c r="G941" s="1">
        <f t="shared" ca="1" si="111"/>
        <v>3.7653563687139893E+78</v>
      </c>
      <c r="H941" s="1">
        <f t="shared" ca="1" si="112"/>
        <v>-9.8883639456110421E+78</v>
      </c>
    </row>
    <row r="942" spans="1:8" x14ac:dyDescent="0.2">
      <c r="A942" s="1">
        <v>936</v>
      </c>
      <c r="B942" s="1">
        <f t="shared" ca="1" si="106"/>
        <v>6.1595603778276331E-2</v>
      </c>
      <c r="C942" s="1">
        <f t="shared" ca="1" si="110"/>
        <v>-1</v>
      </c>
      <c r="D942" s="1">
        <f t="shared" ca="1" si="107"/>
        <v>-1</v>
      </c>
      <c r="E942" s="1">
        <f t="shared" si="108"/>
        <v>0</v>
      </c>
      <c r="F942" s="1">
        <f t="shared" ca="1" si="109"/>
        <v>6.7480461282274792E+76</v>
      </c>
      <c r="G942" s="1">
        <f t="shared" ca="1" si="111"/>
        <v>6.748046128227479E+78</v>
      </c>
      <c r="H942" s="1">
        <f t="shared" ca="1" si="112"/>
        <v>-1.6636410073838519E+79</v>
      </c>
    </row>
    <row r="943" spans="1:8" x14ac:dyDescent="0.2">
      <c r="A943" s="1">
        <v>937</v>
      </c>
      <c r="B943" s="1">
        <f t="shared" ca="1" si="106"/>
        <v>0.16057945884792491</v>
      </c>
      <c r="C943" s="1">
        <f t="shared" ca="1" si="110"/>
        <v>-1</v>
      </c>
      <c r="D943" s="1">
        <f t="shared" ca="1" si="107"/>
        <v>0</v>
      </c>
      <c r="E943" s="1">
        <f t="shared" si="108"/>
        <v>0</v>
      </c>
      <c r="F943" s="1">
        <f t="shared" ca="1" si="109"/>
        <v>1.0513402496941468E+77</v>
      </c>
      <c r="G943" s="1">
        <f t="shared" ca="1" si="111"/>
        <v>1.0513402496941468E+79</v>
      </c>
      <c r="H943" s="1">
        <f t="shared" ca="1" si="112"/>
        <v>-2.7149812570779988E+79</v>
      </c>
    </row>
    <row r="944" spans="1:8" x14ac:dyDescent="0.2">
      <c r="A944" s="1">
        <v>938</v>
      </c>
      <c r="B944" s="1">
        <f t="shared" ca="1" si="106"/>
        <v>0.71255875119148016</v>
      </c>
      <c r="C944" s="1">
        <f t="shared" ca="1" si="110"/>
        <v>1.5003715654173615</v>
      </c>
      <c r="D944" s="1">
        <f t="shared" ca="1" si="107"/>
        <v>-1</v>
      </c>
      <c r="E944" s="1">
        <f t="shared" si="108"/>
        <v>0</v>
      </c>
      <c r="F944" s="1">
        <f t="shared" ca="1" si="109"/>
        <v>1.7261448625168949E+77</v>
      </c>
      <c r="G944" s="1">
        <f t="shared" ca="1" si="111"/>
        <v>1.7261448625168949E+79</v>
      </c>
      <c r="H944" s="1">
        <f t="shared" ca="1" si="112"/>
        <v>-1.25122587566389E+78</v>
      </c>
    </row>
    <row r="945" spans="1:8" x14ac:dyDescent="0.2">
      <c r="A945" s="1">
        <v>939</v>
      </c>
      <c r="B945" s="1">
        <f t="shared" ca="1" si="106"/>
        <v>8.1572433547121626E-2</v>
      </c>
      <c r="C945" s="1">
        <f t="shared" ca="1" si="110"/>
        <v>-1</v>
      </c>
      <c r="D945" s="1">
        <f t="shared" ca="1" si="107"/>
        <v>0</v>
      </c>
      <c r="E945" s="1">
        <f t="shared" si="108"/>
        <v>0</v>
      </c>
      <c r="F945" s="1">
        <f t="shared" ca="1" si="109"/>
        <v>6.7480461282274805E+76</v>
      </c>
      <c r="G945" s="1">
        <f t="shared" ca="1" si="111"/>
        <v>6.7480461282274806E+78</v>
      </c>
      <c r="H945" s="1">
        <f t="shared" ca="1" si="112"/>
        <v>-7.9992720038913706E+78</v>
      </c>
    </row>
    <row r="946" spans="1:8" x14ac:dyDescent="0.2">
      <c r="A946" s="1">
        <v>940</v>
      </c>
      <c r="B946" s="1">
        <f t="shared" ca="1" si="106"/>
        <v>0.99134739932139559</v>
      </c>
      <c r="C946" s="1">
        <f t="shared" ca="1" si="110"/>
        <v>1.5003715654173615</v>
      </c>
      <c r="D946" s="1">
        <f t="shared" ca="1" si="107"/>
        <v>-1</v>
      </c>
      <c r="E946" s="1">
        <f t="shared" si="108"/>
        <v>0</v>
      </c>
      <c r="F946" s="1">
        <f t="shared" ca="1" si="109"/>
        <v>2.4009494753396428E+77</v>
      </c>
      <c r="G946" s="1">
        <f t="shared" ca="1" si="111"/>
        <v>2.400949475339643E+79</v>
      </c>
      <c r="H946" s="1">
        <f t="shared" ca="1" si="112"/>
        <v>2.8023891224141956E+79</v>
      </c>
    </row>
    <row r="947" spans="1:8" x14ac:dyDescent="0.2">
      <c r="A947" s="1">
        <v>941</v>
      </c>
      <c r="B947" s="1">
        <f t="shared" ca="1" si="106"/>
        <v>0.60418340451015584</v>
      </c>
      <c r="C947" s="1">
        <f t="shared" ca="1" si="110"/>
        <v>1.5003715654173615</v>
      </c>
      <c r="D947" s="1">
        <f t="shared" ca="1" si="107"/>
        <v>-2</v>
      </c>
      <c r="E947" s="1">
        <f t="shared" si="108"/>
        <v>0</v>
      </c>
      <c r="F947" s="1">
        <f t="shared" ca="1" si="109"/>
        <v>1.7261448625168949E+77</v>
      </c>
      <c r="G947" s="1">
        <f t="shared" ca="1" si="111"/>
        <v>1.7261448625168949E+79</v>
      </c>
      <c r="H947" s="1">
        <f t="shared" ca="1" si="112"/>
        <v>5.3922477919258057E+79</v>
      </c>
    </row>
    <row r="948" spans="1:8" x14ac:dyDescent="0.2">
      <c r="A948" s="1">
        <v>942</v>
      </c>
      <c r="B948" s="1">
        <f t="shared" ca="1" si="106"/>
        <v>0.68852645355461817</v>
      </c>
      <c r="C948" s="1">
        <f t="shared" ca="1" si="110"/>
        <v>1.5003715654173615</v>
      </c>
      <c r="D948" s="1">
        <f t="shared" ca="1" si="107"/>
        <v>-3</v>
      </c>
      <c r="E948" s="1">
        <f t="shared" si="108"/>
        <v>0</v>
      </c>
      <c r="F948" s="1">
        <f t="shared" ca="1" si="109"/>
        <v>-6.7480461282274792E+76</v>
      </c>
      <c r="G948" s="1">
        <f t="shared" ca="1" si="111"/>
        <v>-6.748046128227479E+78</v>
      </c>
      <c r="H948" s="1">
        <f t="shared" ca="1" si="112"/>
        <v>4.3797901386340832E+79</v>
      </c>
    </row>
    <row r="949" spans="1:8" x14ac:dyDescent="0.2">
      <c r="A949" s="1">
        <v>943</v>
      </c>
      <c r="B949" s="1">
        <f t="shared" ca="1" si="106"/>
        <v>0.883248046963093</v>
      </c>
      <c r="C949" s="1">
        <f t="shared" ca="1" si="110"/>
        <v>1.5003715654173615</v>
      </c>
      <c r="D949" s="1">
        <f t="shared" ca="1" si="107"/>
        <v>-4</v>
      </c>
      <c r="E949" s="1">
        <f t="shared" si="108"/>
        <v>0</v>
      </c>
      <c r="F949" s="1">
        <f t="shared" ca="1" si="109"/>
        <v>-2.4009494753396428E+77</v>
      </c>
      <c r="G949" s="1">
        <f t="shared" ca="1" si="111"/>
        <v>-2.400949475339643E+79</v>
      </c>
      <c r="H949" s="1">
        <f t="shared" ca="1" si="112"/>
        <v>7.7747381583075053E+78</v>
      </c>
    </row>
    <row r="950" spans="1:8" x14ac:dyDescent="0.2">
      <c r="A950" s="1">
        <v>944</v>
      </c>
      <c r="B950" s="1">
        <f t="shared" ca="1" si="106"/>
        <v>0.38616584706688883</v>
      </c>
      <c r="C950" s="1">
        <f t="shared" ca="1" si="110"/>
        <v>-1</v>
      </c>
      <c r="D950" s="1">
        <f t="shared" ca="1" si="107"/>
        <v>-3</v>
      </c>
      <c r="E950" s="1">
        <f t="shared" si="108"/>
        <v>0</v>
      </c>
      <c r="F950" s="1">
        <f t="shared" ca="1" si="109"/>
        <v>-1.7261448625168949E+77</v>
      </c>
      <c r="G950" s="1">
        <f t="shared" ca="1" si="111"/>
        <v>-1.7261448625168949E+79</v>
      </c>
      <c r="H950" s="1">
        <f t="shared" ca="1" si="112"/>
        <v>2.5036186783476454E+79</v>
      </c>
    </row>
    <row r="951" spans="1:8" x14ac:dyDescent="0.2">
      <c r="A951" s="1">
        <v>945</v>
      </c>
      <c r="B951" s="1">
        <f t="shared" ca="1" si="106"/>
        <v>2.1506678508136923E-2</v>
      </c>
      <c r="C951" s="1">
        <f t="shared" ca="1" si="110"/>
        <v>-1</v>
      </c>
      <c r="D951" s="1">
        <f t="shared" ca="1" si="107"/>
        <v>-2</v>
      </c>
      <c r="E951" s="1">
        <f t="shared" si="108"/>
        <v>0</v>
      </c>
      <c r="F951" s="1">
        <f t="shared" ca="1" si="109"/>
        <v>-4.1270943378565377E+77</v>
      </c>
      <c r="G951" s="1">
        <f t="shared" ca="1" si="111"/>
        <v>-4.1270943378565375E+79</v>
      </c>
      <c r="H951" s="1">
        <f t="shared" ca="1" si="112"/>
        <v>6.6307130162041833E+79</v>
      </c>
    </row>
    <row r="952" spans="1:8" x14ac:dyDescent="0.2">
      <c r="A952" s="1">
        <v>946</v>
      </c>
      <c r="B952" s="1">
        <f t="shared" ca="1" si="106"/>
        <v>0.62889975324657721</v>
      </c>
      <c r="C952" s="1">
        <f t="shared" ca="1" si="110"/>
        <v>1.5003715654173615</v>
      </c>
      <c r="D952" s="1">
        <f t="shared" ca="1" si="107"/>
        <v>-3</v>
      </c>
      <c r="E952" s="1">
        <f t="shared" si="108"/>
        <v>0</v>
      </c>
      <c r="F952" s="1">
        <f t="shared" ca="1" si="109"/>
        <v>-5.8532392003734325E+77</v>
      </c>
      <c r="G952" s="1">
        <f t="shared" ca="1" si="111"/>
        <v>-5.8532392003734327E+79</v>
      </c>
      <c r="H952" s="1">
        <f t="shared" ca="1" si="112"/>
        <v>-2.1513206456223689E+79</v>
      </c>
    </row>
    <row r="953" spans="1:8" x14ac:dyDescent="0.2">
      <c r="A953" s="1">
        <v>947</v>
      </c>
      <c r="B953" s="1">
        <f t="shared" ca="1" si="106"/>
        <v>0.39974007105184428</v>
      </c>
      <c r="C953" s="1">
        <f t="shared" ca="1" si="110"/>
        <v>-1</v>
      </c>
      <c r="D953" s="1">
        <f t="shared" ca="1" si="107"/>
        <v>-2</v>
      </c>
      <c r="E953" s="1">
        <f t="shared" si="108"/>
        <v>0</v>
      </c>
      <c r="F953" s="1">
        <f t="shared" ca="1" si="109"/>
        <v>-1.7261448625168949E+77</v>
      </c>
      <c r="G953" s="1">
        <f t="shared" ca="1" si="111"/>
        <v>-1.7261448625168949E+79</v>
      </c>
      <c r="H953" s="1">
        <f t="shared" ca="1" si="112"/>
        <v>-4.2517578310547403E+78</v>
      </c>
    </row>
    <row r="954" spans="1:8" x14ac:dyDescent="0.2">
      <c r="A954" s="1">
        <v>948</v>
      </c>
      <c r="B954" s="1">
        <f t="shared" ca="1" si="106"/>
        <v>0.99567349102183589</v>
      </c>
      <c r="C954" s="1">
        <f t="shared" ca="1" si="110"/>
        <v>1.5003715654173615</v>
      </c>
      <c r="D954" s="1">
        <f t="shared" ca="1" si="107"/>
        <v>-3</v>
      </c>
      <c r="E954" s="1">
        <f t="shared" si="108"/>
        <v>0</v>
      </c>
      <c r="F954" s="1">
        <f t="shared" ca="1" si="109"/>
        <v>-7.5793840628903269E+77</v>
      </c>
      <c r="G954" s="1">
        <f t="shared" ca="1" si="111"/>
        <v>-7.5793840628903273E+79</v>
      </c>
      <c r="H954" s="1">
        <f t="shared" ca="1" si="112"/>
        <v>-1.1797068114443635E+80</v>
      </c>
    </row>
    <row r="955" spans="1:8" x14ac:dyDescent="0.2">
      <c r="A955" s="1">
        <v>949</v>
      </c>
      <c r="B955" s="1">
        <f t="shared" ca="1" si="106"/>
        <v>0.73451957654600564</v>
      </c>
      <c r="C955" s="1">
        <f t="shared" ca="1" si="110"/>
        <v>1.5003715654173615</v>
      </c>
      <c r="D955" s="1">
        <f t="shared" ca="1" si="107"/>
        <v>-4</v>
      </c>
      <c r="E955" s="1">
        <f t="shared" si="108"/>
        <v>0</v>
      </c>
      <c r="F955" s="1">
        <f t="shared" ca="1" si="109"/>
        <v>-5.8532392003734315E+77</v>
      </c>
      <c r="G955" s="1">
        <f t="shared" ca="1" si="111"/>
        <v>-5.8532392003734314E+79</v>
      </c>
      <c r="H955" s="1">
        <f t="shared" ca="1" si="112"/>
        <v>-2.0579101776270185E+80</v>
      </c>
    </row>
    <row r="956" spans="1:8" x14ac:dyDescent="0.2">
      <c r="A956" s="1">
        <v>950</v>
      </c>
      <c r="B956" s="1">
        <f t="shared" ca="1" si="106"/>
        <v>0.22822551029659743</v>
      </c>
      <c r="C956" s="1">
        <f t="shared" ca="1" si="110"/>
        <v>-1</v>
      </c>
      <c r="D956" s="1">
        <f t="shared" ca="1" si="107"/>
        <v>-3</v>
      </c>
      <c r="E956" s="1">
        <f t="shared" si="108"/>
        <v>0</v>
      </c>
      <c r="F956" s="1">
        <f t="shared" ca="1" si="109"/>
        <v>1.7261448625168954E+77</v>
      </c>
      <c r="G956" s="1">
        <f t="shared" ca="1" si="111"/>
        <v>1.7261448625168952E+79</v>
      </c>
      <c r="H956" s="1">
        <f t="shared" ca="1" si="112"/>
        <v>-2.2305246638787079E+80</v>
      </c>
    </row>
    <row r="957" spans="1:8" x14ac:dyDescent="0.2">
      <c r="A957" s="1">
        <v>951</v>
      </c>
      <c r="B957" s="1">
        <f t="shared" ca="1" si="106"/>
        <v>0.47844974658492689</v>
      </c>
      <c r="C957" s="1">
        <f t="shared" ca="1" si="110"/>
        <v>-1</v>
      </c>
      <c r="D957" s="1">
        <f t="shared" ca="1" si="107"/>
        <v>-2</v>
      </c>
      <c r="E957" s="1">
        <f t="shared" si="108"/>
        <v>0</v>
      </c>
      <c r="F957" s="1">
        <f t="shared" ca="1" si="109"/>
        <v>-4.1270943378565361E+77</v>
      </c>
      <c r="G957" s="1">
        <f t="shared" ca="1" si="111"/>
        <v>-4.1270943378565362E+79</v>
      </c>
      <c r="H957" s="1">
        <f t="shared" ca="1" si="112"/>
        <v>-1.8178152300930542E+80</v>
      </c>
    </row>
    <row r="958" spans="1:8" x14ac:dyDescent="0.2">
      <c r="A958" s="1">
        <v>952</v>
      </c>
      <c r="B958" s="1">
        <f t="shared" ca="1" si="106"/>
        <v>6.1838212356910227E-2</v>
      </c>
      <c r="C958" s="1">
        <f t="shared" ca="1" si="110"/>
        <v>-1</v>
      </c>
      <c r="D958" s="1">
        <f t="shared" ca="1" si="107"/>
        <v>-1</v>
      </c>
      <c r="E958" s="1">
        <f t="shared" si="108"/>
        <v>0</v>
      </c>
      <c r="F958" s="1">
        <f t="shared" ca="1" si="109"/>
        <v>-2.4009494753396407E+77</v>
      </c>
      <c r="G958" s="1">
        <f t="shared" ca="1" si="111"/>
        <v>-2.4009494753396407E+79</v>
      </c>
      <c r="H958" s="1">
        <f t="shared" ca="1" si="112"/>
        <v>-1.5777202825590902E+80</v>
      </c>
    </row>
    <row r="959" spans="1:8" x14ac:dyDescent="0.2">
      <c r="A959" s="1">
        <v>953</v>
      </c>
      <c r="B959" s="1">
        <f t="shared" ca="1" si="106"/>
        <v>0.97045866890003873</v>
      </c>
      <c r="C959" s="1">
        <f t="shared" ca="1" si="110"/>
        <v>1.5003715654173615</v>
      </c>
      <c r="D959" s="1">
        <f t="shared" ca="1" si="107"/>
        <v>-2</v>
      </c>
      <c r="E959" s="1">
        <f t="shared" si="108"/>
        <v>0</v>
      </c>
      <c r="F959" s="1">
        <f t="shared" ca="1" si="109"/>
        <v>-6.5280438131961769E+77</v>
      </c>
      <c r="G959" s="1">
        <f t="shared" ca="1" si="111"/>
        <v>-6.5280438131961772E+79</v>
      </c>
      <c r="H959" s="1">
        <f t="shared" ca="1" si="112"/>
        <v>-2.5571694140709172E+80</v>
      </c>
    </row>
    <row r="960" spans="1:8" x14ac:dyDescent="0.2">
      <c r="A960" s="1">
        <v>954</v>
      </c>
      <c r="B960" s="1">
        <f t="shared" ca="1" si="106"/>
        <v>0.3253747685665922</v>
      </c>
      <c r="C960" s="1">
        <f t="shared" ca="1" si="110"/>
        <v>-1</v>
      </c>
      <c r="D960" s="1">
        <f t="shared" ca="1" si="107"/>
        <v>-1</v>
      </c>
      <c r="E960" s="1">
        <f t="shared" si="108"/>
        <v>0</v>
      </c>
      <c r="F960" s="1">
        <f t="shared" ca="1" si="109"/>
        <v>-4.1270943378565361E+77</v>
      </c>
      <c r="G960" s="1">
        <f t="shared" ca="1" si="111"/>
        <v>-4.1270943378565362E+79</v>
      </c>
      <c r="H960" s="1">
        <f t="shared" ca="1" si="112"/>
        <v>-2.1444599802852636E+80</v>
      </c>
    </row>
    <row r="961" spans="1:8" x14ac:dyDescent="0.2">
      <c r="A961" s="1">
        <v>955</v>
      </c>
      <c r="B961" s="1">
        <f t="shared" ca="1" si="106"/>
        <v>0.5764799535208821</v>
      </c>
      <c r="C961" s="1">
        <f t="shared" ca="1" si="110"/>
        <v>-1</v>
      </c>
      <c r="D961" s="1">
        <f t="shared" ca="1" si="107"/>
        <v>0</v>
      </c>
      <c r="E961" s="1">
        <f t="shared" si="108"/>
        <v>0</v>
      </c>
      <c r="F961" s="1">
        <f t="shared" ca="1" si="109"/>
        <v>-1.0655138151052713E+78</v>
      </c>
      <c r="G961" s="1">
        <f t="shared" ca="1" si="111"/>
        <v>-1.0655138151052713E+80</v>
      </c>
      <c r="H961" s="1">
        <f t="shared" ca="1" si="112"/>
        <v>-1.0789461651799923E+80</v>
      </c>
    </row>
    <row r="962" spans="1:8" x14ac:dyDescent="0.2">
      <c r="A962" s="1">
        <v>956</v>
      </c>
      <c r="B962" s="1">
        <f t="shared" ca="1" si="106"/>
        <v>0.58816316571911798</v>
      </c>
      <c r="C962" s="1">
        <f t="shared" ca="1" si="110"/>
        <v>-1</v>
      </c>
      <c r="D962" s="1">
        <f t="shared" ca="1" si="107"/>
        <v>1</v>
      </c>
      <c r="E962" s="1">
        <f t="shared" si="108"/>
        <v>0</v>
      </c>
      <c r="F962" s="1">
        <f t="shared" ca="1" si="109"/>
        <v>-1.4782232488909249E+78</v>
      </c>
      <c r="G962" s="1">
        <f t="shared" ca="1" si="111"/>
        <v>-1.4782232488909248E+80</v>
      </c>
      <c r="H962" s="1">
        <f t="shared" ca="1" si="112"/>
        <v>3.9927708371093255E+79</v>
      </c>
    </row>
    <row r="963" spans="1:8" x14ac:dyDescent="0.2">
      <c r="A963" s="1">
        <v>957</v>
      </c>
      <c r="B963" s="1">
        <f t="shared" ca="1" si="106"/>
        <v>0.46192570401507227</v>
      </c>
      <c r="C963" s="1">
        <f t="shared" ca="1" si="110"/>
        <v>-1</v>
      </c>
      <c r="D963" s="1">
        <f t="shared" ca="1" si="107"/>
        <v>2</v>
      </c>
      <c r="E963" s="1">
        <f t="shared" si="108"/>
        <v>0</v>
      </c>
      <c r="F963" s="1">
        <f t="shared" ca="1" si="109"/>
        <v>-2.543737063996196E+78</v>
      </c>
      <c r="G963" s="1">
        <f t="shared" ca="1" si="111"/>
        <v>-2.5437370639961962E+80</v>
      </c>
      <c r="H963" s="1">
        <f t="shared" ca="1" si="112"/>
        <v>2.9430141477071287E+80</v>
      </c>
    </row>
    <row r="964" spans="1:8" x14ac:dyDescent="0.2">
      <c r="A964" s="1">
        <v>958</v>
      </c>
      <c r="B964" s="1">
        <f t="shared" ca="1" si="106"/>
        <v>0.94800485178077887</v>
      </c>
      <c r="C964" s="1">
        <f t="shared" ca="1" si="110"/>
        <v>1.5003715654173615</v>
      </c>
      <c r="D964" s="1">
        <f t="shared" ca="1" si="107"/>
        <v>1</v>
      </c>
      <c r="E964" s="1">
        <f t="shared" si="108"/>
        <v>0</v>
      </c>
      <c r="F964" s="1">
        <f t="shared" ca="1" si="109"/>
        <v>-4.0219603128871213E+78</v>
      </c>
      <c r="G964" s="1">
        <f t="shared" ca="1" si="111"/>
        <v>-4.0219603128871216E+80</v>
      </c>
      <c r="H964" s="1">
        <f t="shared" ca="1" si="112"/>
        <v>-3.0914207429858232E+80</v>
      </c>
    </row>
    <row r="965" spans="1:8" x14ac:dyDescent="0.2">
      <c r="A965" s="1">
        <v>959</v>
      </c>
      <c r="B965" s="1">
        <f t="shared" ca="1" si="106"/>
        <v>0.33973139568646937</v>
      </c>
      <c r="C965" s="1">
        <f t="shared" ca="1" si="110"/>
        <v>-1</v>
      </c>
      <c r="D965" s="1">
        <f t="shared" ca="1" si="107"/>
        <v>2</v>
      </c>
      <c r="E965" s="1">
        <f t="shared" si="108"/>
        <v>0</v>
      </c>
      <c r="F965" s="1">
        <f t="shared" ca="1" si="109"/>
        <v>-1.4782232488909253E+78</v>
      </c>
      <c r="G965" s="1">
        <f t="shared" ca="1" si="111"/>
        <v>-1.4782232488909254E+80</v>
      </c>
      <c r="H965" s="1">
        <f t="shared" ca="1" si="112"/>
        <v>-1.6131974940948978E+80</v>
      </c>
    </row>
    <row r="966" spans="1:8" x14ac:dyDescent="0.2">
      <c r="A966" s="1">
        <v>960</v>
      </c>
      <c r="B966" s="1">
        <f t="shared" ca="1" si="106"/>
        <v>0.87696381710199012</v>
      </c>
      <c r="C966" s="1">
        <f t="shared" ca="1" si="110"/>
        <v>1.5003715654173615</v>
      </c>
      <c r="D966" s="1">
        <f t="shared" ca="1" si="107"/>
        <v>1</v>
      </c>
      <c r="E966" s="1">
        <f t="shared" si="108"/>
        <v>0</v>
      </c>
      <c r="F966" s="1">
        <f t="shared" ca="1" si="109"/>
        <v>-5.5001835617780466E+78</v>
      </c>
      <c r="G966" s="1">
        <f t="shared" ca="1" si="111"/>
        <v>-5.5001835617780469E+80</v>
      </c>
      <c r="H966" s="1">
        <f t="shared" ca="1" si="112"/>
        <v>-9.8655165147626645E+80</v>
      </c>
    </row>
    <row r="967" spans="1:8" x14ac:dyDescent="0.2">
      <c r="A967" s="1">
        <v>961</v>
      </c>
      <c r="B967" s="1">
        <f t="shared" ca="1" si="106"/>
        <v>0.45435810880950467</v>
      </c>
      <c r="C967" s="1">
        <f t="shared" ca="1" si="110"/>
        <v>-1</v>
      </c>
      <c r="D967" s="1">
        <f t="shared" ca="1" si="107"/>
        <v>2</v>
      </c>
      <c r="E967" s="1">
        <f t="shared" si="108"/>
        <v>0</v>
      </c>
      <c r="F967" s="1">
        <f t="shared" ca="1" si="109"/>
        <v>-4.0219603128871213E+78</v>
      </c>
      <c r="G967" s="1">
        <f t="shared" ca="1" si="111"/>
        <v>-4.0219603128871216E+80</v>
      </c>
      <c r="H967" s="1">
        <f t="shared" ca="1" si="112"/>
        <v>-5.8435562018755429E+80</v>
      </c>
    </row>
    <row r="968" spans="1:8" x14ac:dyDescent="0.2">
      <c r="A968" s="1">
        <v>962</v>
      </c>
      <c r="B968" s="1">
        <f t="shared" ref="B968:B1000" ca="1" si="113">RAND()</f>
        <v>9.3123404649711805E-2</v>
      </c>
      <c r="C968" s="1">
        <f t="shared" ca="1" si="110"/>
        <v>-1</v>
      </c>
      <c r="D968" s="1">
        <f t="shared" ref="D968:D1000" ca="1" si="114">IF($D$3=$S$2,IF(C968&lt;0,IF(E968&gt;E967,0-1,D967-1),IF(C968&gt;0,IF(AND(E967=1,D967=0),D967,IF(E968&lt;E967,0+1,D967+1)),D967)),
IF($D$3=$S$4,IF(C968&lt;0,IF(D967=$F$2,0+1,D967+1),IF(C968&gt;0,D967-1,D967)),
IF($D$3=$S$5,IF(C968&lt;0,IF(D967=$F$2,0+1,D967+1),IF(C968&gt;0,D967-1,D967)),
)))</f>
        <v>3</v>
      </c>
      <c r="E968" s="1">
        <f t="shared" ref="E968:E1000" si="115">IF($D$3=$S$2,IF(AND(D967=-$B$2,C968&lt;0),IF(E967=$F$2,1,E967+1),IF(AND(D967=$D$2,C968&gt;0),IF(E967=1,1,E967-1),E967)),)</f>
        <v>0</v>
      </c>
      <c r="F968" s="1">
        <f t="shared" ca="1" si="109"/>
        <v>-9.5221438746651688E+78</v>
      </c>
      <c r="G968" s="1">
        <f t="shared" ca="1" si="111"/>
        <v>-9.5221438746651696E+80</v>
      </c>
      <c r="H968" s="1">
        <f t="shared" ca="1" si="112"/>
        <v>3.6785876727896267E+80</v>
      </c>
    </row>
    <row r="969" spans="1:8" x14ac:dyDescent="0.2">
      <c r="A969" s="1">
        <v>963</v>
      </c>
      <c r="B969" s="1">
        <f t="shared" ca="1" si="113"/>
        <v>0.22436533981231321</v>
      </c>
      <c r="C969" s="1">
        <f t="shared" ca="1" si="110"/>
        <v>-1</v>
      </c>
      <c r="D969" s="1">
        <f t="shared" ca="1" si="114"/>
        <v>1</v>
      </c>
      <c r="E969" s="1">
        <f t="shared" si="115"/>
        <v>0</v>
      </c>
      <c r="F969" s="1">
        <f t="shared" ca="1" si="109"/>
        <v>-1.354410418755229E+79</v>
      </c>
      <c r="G969" s="1">
        <f t="shared" ca="1" si="111"/>
        <v>-1.3544104187552291E+81</v>
      </c>
      <c r="H969" s="1">
        <f t="shared" ca="1" si="112"/>
        <v>1.7222691860341918E+81</v>
      </c>
    </row>
    <row r="970" spans="1:8" x14ac:dyDescent="0.2">
      <c r="A970" s="1">
        <v>964</v>
      </c>
      <c r="B970" s="1">
        <f t="shared" ca="1" si="113"/>
        <v>0.59563893299621873</v>
      </c>
      <c r="C970" s="1">
        <f t="shared" ca="1" si="110"/>
        <v>-1</v>
      </c>
      <c r="D970" s="1">
        <f t="shared" ca="1" si="114"/>
        <v>2</v>
      </c>
      <c r="E970" s="1">
        <f t="shared" si="115"/>
        <v>0</v>
      </c>
      <c r="F970" s="1">
        <f t="shared" ca="1" si="109"/>
        <v>-2.3066248062217459E+79</v>
      </c>
      <c r="G970" s="1">
        <f t="shared" ca="1" si="111"/>
        <v>-2.3066248062217459E+81</v>
      </c>
      <c r="H970" s="1">
        <f t="shared" ca="1" si="112"/>
        <v>4.0288939922559379E+81</v>
      </c>
    </row>
    <row r="971" spans="1:8" x14ac:dyDescent="0.2">
      <c r="A971" s="1">
        <v>965</v>
      </c>
      <c r="B971" s="1">
        <f t="shared" ca="1" si="113"/>
        <v>0.22466870917728943</v>
      </c>
      <c r="C971" s="1">
        <f t="shared" ca="1" si="110"/>
        <v>-1</v>
      </c>
      <c r="D971" s="1">
        <f t="shared" ca="1" si="114"/>
        <v>3</v>
      </c>
      <c r="E971" s="1">
        <f t="shared" si="115"/>
        <v>0</v>
      </c>
      <c r="F971" s="1">
        <f t="shared" ca="1" si="109"/>
        <v>-3.6610352249769749E+79</v>
      </c>
      <c r="G971" s="1">
        <f t="shared" ca="1" si="111"/>
        <v>-3.661035224976975E+81</v>
      </c>
      <c r="H971" s="1">
        <f t="shared" ca="1" si="112"/>
        <v>7.689929217232912E+81</v>
      </c>
    </row>
    <row r="972" spans="1:8" x14ac:dyDescent="0.2">
      <c r="A972" s="1">
        <v>966</v>
      </c>
      <c r="B972" s="1">
        <f t="shared" ca="1" si="113"/>
        <v>0.79512640222949216</v>
      </c>
      <c r="C972" s="1">
        <f t="shared" ca="1" si="110"/>
        <v>1.5003715654173615</v>
      </c>
      <c r="D972" s="1">
        <f t="shared" ca="1" si="114"/>
        <v>2</v>
      </c>
      <c r="E972" s="1">
        <f t="shared" si="115"/>
        <v>0</v>
      </c>
      <c r="F972" s="1">
        <f t="shared" ref="F972:F1000" ca="1" si="116">IF($D$3=$S$2,IF(IF(E972&gt;E971,ROUNDUP(F971*$F$3,0),IF(E972&lt;E971,IF(AND(E971=$F$2,E972=1),1,ROUNDDOWN(F971/$F$3,0)),F971))=0,1,IF(E972&gt;E971,ROUNDUP(F971*$F$3,0),IF(E972&lt;E971,IF(AND(E971=$F$2,E972=1),1,ROUNDDOWN(F971/$F$3,0)),F971))),
IF($D$3=$S$4,IF(C971&lt;0,IF(F971=$F$2,$H$3,F971+$F$3),IF(AND(C971&gt;0,F971&gt;1),F971-$F$3,F971)),
IF($D$3=$S$5,IF(C971&lt;0,F971+F970,IF(C971&gt;0,F971-F970,F971)),
F971)))</f>
        <v>-5.9676600311987208E+79</v>
      </c>
      <c r="G972" s="1">
        <f t="shared" ca="1" si="111"/>
        <v>-5.9676600311987208E+81</v>
      </c>
      <c r="H972" s="1">
        <f t="shared" ca="1" si="112"/>
        <v>-1.2637782056553332E+81</v>
      </c>
    </row>
    <row r="973" spans="1:8" x14ac:dyDescent="0.2">
      <c r="A973" s="1">
        <v>967</v>
      </c>
      <c r="B973" s="1">
        <f t="shared" ca="1" si="113"/>
        <v>0.47647909752669781</v>
      </c>
      <c r="C973" s="1">
        <f t="shared" ca="1" si="110"/>
        <v>-1</v>
      </c>
      <c r="D973" s="1">
        <f t="shared" ca="1" si="114"/>
        <v>3</v>
      </c>
      <c r="E973" s="1">
        <f t="shared" si="115"/>
        <v>0</v>
      </c>
      <c r="F973" s="1">
        <f t="shared" ca="1" si="116"/>
        <v>-2.3066248062217459E+79</v>
      </c>
      <c r="G973" s="1">
        <f t="shared" ca="1" si="111"/>
        <v>-2.3066248062217459E+81</v>
      </c>
      <c r="H973" s="1">
        <f t="shared" ca="1" si="112"/>
        <v>1.0428466005664126E+81</v>
      </c>
    </row>
    <row r="974" spans="1:8" x14ac:dyDescent="0.2">
      <c r="A974" s="1">
        <v>968</v>
      </c>
      <c r="B974" s="1">
        <f t="shared" ca="1" si="113"/>
        <v>0.28785360570814811</v>
      </c>
      <c r="C974" s="1">
        <f t="shared" ca="1" si="110"/>
        <v>-1</v>
      </c>
      <c r="D974" s="1">
        <f t="shared" ca="1" si="114"/>
        <v>1</v>
      </c>
      <c r="E974" s="1">
        <f t="shared" si="115"/>
        <v>0</v>
      </c>
      <c r="F974" s="1">
        <f t="shared" ca="1" si="116"/>
        <v>-8.2742848374204673E+79</v>
      </c>
      <c r="G974" s="1">
        <f t="shared" ca="1" si="111"/>
        <v>-8.2742848374204676E+81</v>
      </c>
      <c r="H974" s="1">
        <f t="shared" ca="1" si="112"/>
        <v>9.3171314379868802E+81</v>
      </c>
    </row>
    <row r="975" spans="1:8" x14ac:dyDescent="0.2">
      <c r="A975" s="1">
        <v>969</v>
      </c>
      <c r="B975" s="1">
        <f t="shared" ca="1" si="113"/>
        <v>0.38988294941384394</v>
      </c>
      <c r="C975" s="1">
        <f t="shared" ca="1" si="110"/>
        <v>-1</v>
      </c>
      <c r="D975" s="1">
        <f t="shared" ca="1" si="114"/>
        <v>2</v>
      </c>
      <c r="E975" s="1">
        <f t="shared" si="115"/>
        <v>0</v>
      </c>
      <c r="F975" s="1">
        <f t="shared" ca="1" si="116"/>
        <v>-1.0580909643642213E+80</v>
      </c>
      <c r="G975" s="1">
        <f t="shared" ca="1" si="111"/>
        <v>-1.0580909643642213E+82</v>
      </c>
      <c r="H975" s="1">
        <f t="shared" ca="1" si="112"/>
        <v>1.9898041081629094E+82</v>
      </c>
    </row>
    <row r="976" spans="1:8" x14ac:dyDescent="0.2">
      <c r="A976" s="1">
        <v>970</v>
      </c>
      <c r="B976" s="1">
        <f t="shared" ca="1" si="113"/>
        <v>0.65595344303604253</v>
      </c>
      <c r="C976" s="1">
        <f t="shared" ca="1" si="110"/>
        <v>1.5003715654173615</v>
      </c>
      <c r="D976" s="1">
        <f t="shared" ca="1" si="114"/>
        <v>1</v>
      </c>
      <c r="E976" s="1">
        <f t="shared" si="115"/>
        <v>0</v>
      </c>
      <c r="F976" s="1">
        <f t="shared" ca="1" si="116"/>
        <v>-1.885519448106268E+80</v>
      </c>
      <c r="G976" s="1">
        <f t="shared" ca="1" si="111"/>
        <v>-1.8855194481062679E+82</v>
      </c>
      <c r="H976" s="1">
        <f t="shared" ca="1" si="112"/>
        <v>-8.3917565781717139E+81</v>
      </c>
    </row>
    <row r="977" spans="1:8" x14ac:dyDescent="0.2">
      <c r="A977" s="1">
        <v>971</v>
      </c>
      <c r="B977" s="1">
        <f t="shared" ca="1" si="113"/>
        <v>0.50879178490316812</v>
      </c>
      <c r="C977" s="1">
        <f t="shared" ca="1" si="110"/>
        <v>-1</v>
      </c>
      <c r="D977" s="1">
        <f t="shared" ca="1" si="114"/>
        <v>2</v>
      </c>
      <c r="E977" s="1">
        <f t="shared" si="115"/>
        <v>0</v>
      </c>
      <c r="F977" s="1">
        <f t="shared" ca="1" si="116"/>
        <v>-8.2742848374204673E+79</v>
      </c>
      <c r="G977" s="1">
        <f t="shared" ca="1" si="111"/>
        <v>-8.2742848374204676E+81</v>
      </c>
      <c r="H977" s="1">
        <f t="shared" ca="1" si="112"/>
        <v>-1.1747174075124637E+80</v>
      </c>
    </row>
    <row r="978" spans="1:8" x14ac:dyDescent="0.2">
      <c r="A978" s="1">
        <v>972</v>
      </c>
      <c r="B978" s="1">
        <f t="shared" ca="1" si="113"/>
        <v>0.52551589495750828</v>
      </c>
      <c r="C978" s="1">
        <f t="shared" ca="1" si="110"/>
        <v>-1</v>
      </c>
      <c r="D978" s="1">
        <f t="shared" ca="1" si="114"/>
        <v>3</v>
      </c>
      <c r="E978" s="1">
        <f t="shared" si="115"/>
        <v>0</v>
      </c>
      <c r="F978" s="1">
        <f t="shared" ca="1" si="116"/>
        <v>-2.7129479318483147E+80</v>
      </c>
      <c r="G978" s="1">
        <f t="shared" ca="1" si="111"/>
        <v>-2.7129479318483149E+82</v>
      </c>
      <c r="H978" s="1">
        <f t="shared" ca="1" si="112"/>
        <v>2.70120075777319E+82</v>
      </c>
    </row>
    <row r="979" spans="1:8" x14ac:dyDescent="0.2">
      <c r="A979" s="1">
        <v>973</v>
      </c>
      <c r="B979" s="1">
        <f t="shared" ca="1" si="113"/>
        <v>0.38085762331365369</v>
      </c>
      <c r="C979" s="1">
        <f t="shared" ca="1" si="110"/>
        <v>-1</v>
      </c>
      <c r="D979" s="1">
        <f t="shared" ca="1" si="114"/>
        <v>1</v>
      </c>
      <c r="E979" s="1">
        <f t="shared" si="115"/>
        <v>0</v>
      </c>
      <c r="F979" s="1">
        <f t="shared" ca="1" si="116"/>
        <v>-3.5403764155903615E+80</v>
      </c>
      <c r="G979" s="1">
        <f t="shared" ca="1" si="111"/>
        <v>-3.5403764155903614E+82</v>
      </c>
      <c r="H979" s="1">
        <f t="shared" ca="1" si="112"/>
        <v>6.2415771733635515E+82</v>
      </c>
    </row>
    <row r="980" spans="1:8" x14ac:dyDescent="0.2">
      <c r="A980" s="1">
        <v>974</v>
      </c>
      <c r="B980" s="1">
        <f t="shared" ca="1" si="113"/>
        <v>0.20979233968100108</v>
      </c>
      <c r="C980" s="1">
        <f t="shared" ca="1" si="110"/>
        <v>-1</v>
      </c>
      <c r="D980" s="1">
        <f t="shared" ca="1" si="114"/>
        <v>2</v>
      </c>
      <c r="E980" s="1">
        <f t="shared" si="115"/>
        <v>0</v>
      </c>
      <c r="F980" s="1">
        <f t="shared" ca="1" si="116"/>
        <v>-6.2533243474386767E+80</v>
      </c>
      <c r="G980" s="1">
        <f t="shared" ca="1" si="111"/>
        <v>-6.2533243474386766E+82</v>
      </c>
      <c r="H980" s="1">
        <f t="shared" ca="1" si="112"/>
        <v>1.2494901520802228E+83</v>
      </c>
    </row>
    <row r="981" spans="1:8" x14ac:dyDescent="0.2">
      <c r="A981" s="1">
        <v>975</v>
      </c>
      <c r="B981" s="1">
        <f t="shared" ca="1" si="113"/>
        <v>0.31338888057194514</v>
      </c>
      <c r="C981" s="1">
        <f t="shared" ca="1" si="110"/>
        <v>-1</v>
      </c>
      <c r="D981" s="1">
        <f t="shared" ca="1" si="114"/>
        <v>3</v>
      </c>
      <c r="E981" s="1">
        <f t="shared" si="115"/>
        <v>0</v>
      </c>
      <c r="F981" s="1">
        <f t="shared" ca="1" si="116"/>
        <v>-9.7937007630290377E+80</v>
      </c>
      <c r="G981" s="1">
        <f t="shared" ca="1" si="111"/>
        <v>-9.7937007630290381E+82</v>
      </c>
      <c r="H981" s="1">
        <f t="shared" ca="1" si="112"/>
        <v>2.2288602283831266E+83</v>
      </c>
    </row>
    <row r="982" spans="1:8" x14ac:dyDescent="0.2">
      <c r="A982" s="1">
        <v>976</v>
      </c>
      <c r="B982" s="1">
        <f t="shared" ca="1" si="113"/>
        <v>6.8498527798476871E-2</v>
      </c>
      <c r="C982" s="1">
        <f t="shared" ca="1" si="110"/>
        <v>-1</v>
      </c>
      <c r="D982" s="1">
        <f t="shared" ca="1" si="114"/>
        <v>1</v>
      </c>
      <c r="E982" s="1">
        <f t="shared" si="115"/>
        <v>0</v>
      </c>
      <c r="F982" s="1">
        <f t="shared" ca="1" si="116"/>
        <v>-1.6047025110467714E+81</v>
      </c>
      <c r="G982" s="1">
        <f t="shared" ca="1" si="111"/>
        <v>-1.6047025110467713E+83</v>
      </c>
      <c r="H982" s="1">
        <f t="shared" ca="1" si="112"/>
        <v>3.833562739429898E+83</v>
      </c>
    </row>
    <row r="983" spans="1:8" x14ac:dyDescent="0.2">
      <c r="A983" s="1">
        <v>977</v>
      </c>
      <c r="B983" s="1">
        <f t="shared" ca="1" si="113"/>
        <v>0.1567434867339047</v>
      </c>
      <c r="C983" s="1">
        <f t="shared" ca="1" si="110"/>
        <v>-1</v>
      </c>
      <c r="D983" s="1">
        <f t="shared" ca="1" si="114"/>
        <v>2</v>
      </c>
      <c r="E983" s="1">
        <f t="shared" si="115"/>
        <v>0</v>
      </c>
      <c r="F983" s="1">
        <f t="shared" ca="1" si="116"/>
        <v>-2.5840725873496754E+81</v>
      </c>
      <c r="G983" s="1">
        <f t="shared" ca="1" si="111"/>
        <v>-2.5840725873496757E+83</v>
      </c>
      <c r="H983" s="1">
        <f t="shared" ca="1" si="112"/>
        <v>6.4176353267795731E+83</v>
      </c>
    </row>
    <row r="984" spans="1:8" x14ac:dyDescent="0.2">
      <c r="A984" s="1">
        <v>978</v>
      </c>
      <c r="B984" s="1">
        <f t="shared" ca="1" si="113"/>
        <v>0.57147449481672685</v>
      </c>
      <c r="C984" s="1">
        <f t="shared" ca="1" si="110"/>
        <v>-1</v>
      </c>
      <c r="D984" s="1">
        <f t="shared" ca="1" si="114"/>
        <v>3</v>
      </c>
      <c r="E984" s="1">
        <f t="shared" si="115"/>
        <v>0</v>
      </c>
      <c r="F984" s="1">
        <f t="shared" ca="1" si="116"/>
        <v>-4.1887750983964468E+81</v>
      </c>
      <c r="G984" s="1">
        <f t="shared" ca="1" si="111"/>
        <v>-4.188775098396447E+83</v>
      </c>
      <c r="H984" s="1">
        <f t="shared" ca="1" si="112"/>
        <v>1.060641042517602E+84</v>
      </c>
    </row>
    <row r="985" spans="1:8" x14ac:dyDescent="0.2">
      <c r="A985" s="1">
        <v>979</v>
      </c>
      <c r="B985" s="1">
        <f t="shared" ca="1" si="113"/>
        <v>0.71685795412494446</v>
      </c>
      <c r="C985" s="1">
        <f t="shared" ca="1" si="110"/>
        <v>1.5003715654173615</v>
      </c>
      <c r="D985" s="1">
        <f t="shared" ca="1" si="114"/>
        <v>2</v>
      </c>
      <c r="E985" s="1">
        <f t="shared" si="115"/>
        <v>0</v>
      </c>
      <c r="F985" s="1">
        <f t="shared" ca="1" si="116"/>
        <v>-6.7728476857461223E+81</v>
      </c>
      <c r="G985" s="1">
        <f t="shared" ca="1" si="111"/>
        <v>-6.7728476857461222E+83</v>
      </c>
      <c r="H985" s="1">
        <f t="shared" ca="1" si="112"/>
        <v>4.4462234057975696E+82</v>
      </c>
    </row>
    <row r="986" spans="1:8" x14ac:dyDescent="0.2">
      <c r="A986" s="1">
        <v>980</v>
      </c>
      <c r="B986" s="1">
        <f t="shared" ca="1" si="113"/>
        <v>0.21362558533011722</v>
      </c>
      <c r="C986" s="1">
        <f t="shared" ca="1" si="110"/>
        <v>-1</v>
      </c>
      <c r="D986" s="1">
        <f t="shared" ca="1" si="114"/>
        <v>3</v>
      </c>
      <c r="E986" s="1">
        <f t="shared" si="115"/>
        <v>0</v>
      </c>
      <c r="F986" s="1">
        <f t="shared" ca="1" si="116"/>
        <v>-2.5840725873496754E+81</v>
      </c>
      <c r="G986" s="1">
        <f t="shared" ca="1" si="111"/>
        <v>-2.5840725873496757E+83</v>
      </c>
      <c r="H986" s="1">
        <f t="shared" ca="1" si="112"/>
        <v>3.0286949279294326E+83</v>
      </c>
    </row>
    <row r="987" spans="1:8" x14ac:dyDescent="0.2">
      <c r="A987" s="1">
        <v>981</v>
      </c>
      <c r="B987" s="1">
        <f t="shared" ca="1" si="113"/>
        <v>0.92961960509807784</v>
      </c>
      <c r="C987" s="1">
        <f t="shared" ca="1" si="110"/>
        <v>1.5003715654173615</v>
      </c>
      <c r="D987" s="1">
        <f t="shared" ca="1" si="114"/>
        <v>2</v>
      </c>
      <c r="E987" s="1">
        <f t="shared" si="115"/>
        <v>0</v>
      </c>
      <c r="F987" s="1">
        <f t="shared" ca="1" si="116"/>
        <v>-9.3569202730957985E+81</v>
      </c>
      <c r="G987" s="1">
        <f t="shared" ca="1" si="111"/>
        <v>-9.3569202730957989E+83</v>
      </c>
      <c r="H987" s="1">
        <f t="shared" ca="1" si="112"/>
        <v>-1.1010162189700757E+84</v>
      </c>
    </row>
    <row r="988" spans="1:8" x14ac:dyDescent="0.2">
      <c r="A988" s="1">
        <v>982</v>
      </c>
      <c r="B988" s="1">
        <f t="shared" ca="1" si="113"/>
        <v>0.13243092035594939</v>
      </c>
      <c r="C988" s="1">
        <f t="shared" ca="1" si="110"/>
        <v>-1</v>
      </c>
      <c r="D988" s="1">
        <f t="shared" ca="1" si="114"/>
        <v>3</v>
      </c>
      <c r="E988" s="1">
        <f t="shared" si="115"/>
        <v>0</v>
      </c>
      <c r="F988" s="1">
        <f t="shared" ca="1" si="116"/>
        <v>-6.7728476857461231E+81</v>
      </c>
      <c r="G988" s="1">
        <f t="shared" ca="1" si="111"/>
        <v>-6.7728476857461232E+83</v>
      </c>
      <c r="H988" s="1">
        <f t="shared" ca="1" si="112"/>
        <v>-4.2373145039546339E+83</v>
      </c>
    </row>
    <row r="989" spans="1:8" x14ac:dyDescent="0.2">
      <c r="A989" s="1">
        <v>983</v>
      </c>
      <c r="B989" s="1">
        <f t="shared" ca="1" si="113"/>
        <v>0.2283717309959632</v>
      </c>
      <c r="C989" s="1">
        <f t="shared" ref="C989:C1000" ca="1" si="117">IF(B989&lt;$D$1,$F$1,$H$1)</f>
        <v>-1</v>
      </c>
      <c r="D989" s="1">
        <f t="shared" ca="1" si="114"/>
        <v>1</v>
      </c>
      <c r="E989" s="1">
        <f t="shared" si="115"/>
        <v>0</v>
      </c>
      <c r="F989" s="1">
        <f t="shared" ca="1" si="116"/>
        <v>-1.6129767958841922E+82</v>
      </c>
      <c r="G989" s="1">
        <f t="shared" ref="G989:G1000" ca="1" si="118">F989*$H$2</f>
        <v>-1.6129767958841922E+84</v>
      </c>
      <c r="H989" s="1">
        <f t="shared" ref="H989:H1000" ca="1" si="119">H988+G989*C989</f>
        <v>1.1892453454887289E+84</v>
      </c>
    </row>
    <row r="990" spans="1:8" x14ac:dyDescent="0.2">
      <c r="A990" s="1">
        <v>984</v>
      </c>
      <c r="B990" s="1">
        <f t="shared" ca="1" si="113"/>
        <v>6.1403437056368859E-2</v>
      </c>
      <c r="C990" s="1">
        <f t="shared" ca="1" si="117"/>
        <v>-1</v>
      </c>
      <c r="D990" s="1">
        <f t="shared" ca="1" si="114"/>
        <v>2</v>
      </c>
      <c r="E990" s="1">
        <f t="shared" si="115"/>
        <v>0</v>
      </c>
      <c r="F990" s="1">
        <f t="shared" ca="1" si="116"/>
        <v>-2.2902615644588045E+82</v>
      </c>
      <c r="G990" s="1">
        <f t="shared" ca="1" si="118"/>
        <v>-2.2902615644588044E+84</v>
      </c>
      <c r="H990" s="1">
        <f t="shared" ca="1" si="119"/>
        <v>3.4795069099475334E+84</v>
      </c>
    </row>
    <row r="991" spans="1:8" x14ac:dyDescent="0.2">
      <c r="A991" s="1">
        <v>985</v>
      </c>
      <c r="B991" s="1">
        <f t="shared" ca="1" si="113"/>
        <v>0.14636891135973418</v>
      </c>
      <c r="C991" s="1">
        <f t="shared" ca="1" si="117"/>
        <v>-1</v>
      </c>
      <c r="D991" s="1">
        <f t="shared" ca="1" si="114"/>
        <v>3</v>
      </c>
      <c r="E991" s="1">
        <f t="shared" si="115"/>
        <v>0</v>
      </c>
      <c r="F991" s="1">
        <f t="shared" ca="1" si="116"/>
        <v>-3.903238360342997E+82</v>
      </c>
      <c r="G991" s="1">
        <f t="shared" ca="1" si="118"/>
        <v>-3.9032383603429973E+84</v>
      </c>
      <c r="H991" s="1">
        <f t="shared" ca="1" si="119"/>
        <v>7.3827452702905307E+84</v>
      </c>
    </row>
    <row r="992" spans="1:8" x14ac:dyDescent="0.2">
      <c r="A992" s="1">
        <v>986</v>
      </c>
      <c r="B992" s="1">
        <f t="shared" ca="1" si="113"/>
        <v>0.93351245746880385</v>
      </c>
      <c r="C992" s="1">
        <f t="shared" ca="1" si="117"/>
        <v>1.5003715654173615</v>
      </c>
      <c r="D992" s="1">
        <f t="shared" ca="1" si="114"/>
        <v>2</v>
      </c>
      <c r="E992" s="1">
        <f t="shared" si="115"/>
        <v>0</v>
      </c>
      <c r="F992" s="1">
        <f t="shared" ca="1" si="116"/>
        <v>-6.1934999248018018E+82</v>
      </c>
      <c r="G992" s="1">
        <f t="shared" ca="1" si="118"/>
        <v>-6.1934999248018017E+84</v>
      </c>
      <c r="H992" s="1">
        <f t="shared" ca="1" si="119"/>
        <v>-1.9098059072966591E+84</v>
      </c>
    </row>
    <row r="993" spans="1:8" x14ac:dyDescent="0.2">
      <c r="A993" s="1">
        <v>987</v>
      </c>
      <c r="B993" s="1">
        <f t="shared" ca="1" si="113"/>
        <v>0.29553737176691208</v>
      </c>
      <c r="C993" s="1">
        <f t="shared" ca="1" si="117"/>
        <v>-1</v>
      </c>
      <c r="D993" s="1">
        <f t="shared" ca="1" si="114"/>
        <v>3</v>
      </c>
      <c r="E993" s="1">
        <f t="shared" si="115"/>
        <v>0</v>
      </c>
      <c r="F993" s="1">
        <f t="shared" ca="1" si="116"/>
        <v>-2.2902615644588048E+82</v>
      </c>
      <c r="G993" s="1">
        <f t="shared" ca="1" si="118"/>
        <v>-2.2902615644588049E+84</v>
      </c>
      <c r="H993" s="1">
        <f t="shared" ca="1" si="119"/>
        <v>3.8045565716214577E+83</v>
      </c>
    </row>
    <row r="994" spans="1:8" x14ac:dyDescent="0.2">
      <c r="A994" s="1">
        <v>988</v>
      </c>
      <c r="B994" s="1">
        <f t="shared" ca="1" si="113"/>
        <v>6.786762125239898E-2</v>
      </c>
      <c r="C994" s="1">
        <f t="shared" ca="1" si="117"/>
        <v>-1</v>
      </c>
      <c r="D994" s="1">
        <f t="shared" ca="1" si="114"/>
        <v>1</v>
      </c>
      <c r="E994" s="1">
        <f t="shared" si="115"/>
        <v>0</v>
      </c>
      <c r="F994" s="1">
        <f t="shared" ca="1" si="116"/>
        <v>-8.4837614892606066E+82</v>
      </c>
      <c r="G994" s="1">
        <f t="shared" ca="1" si="118"/>
        <v>-8.483761489260607E+84</v>
      </c>
      <c r="H994" s="1">
        <f t="shared" ca="1" si="119"/>
        <v>8.8642171464227532E+84</v>
      </c>
    </row>
    <row r="995" spans="1:8" x14ac:dyDescent="0.2">
      <c r="A995" s="1">
        <v>989</v>
      </c>
      <c r="B995" s="1">
        <f t="shared" ca="1" si="113"/>
        <v>0.62093074366859535</v>
      </c>
      <c r="C995" s="1">
        <f t="shared" ca="1" si="117"/>
        <v>1.5003715654173615</v>
      </c>
      <c r="D995" s="1">
        <f t="shared" ca="1" si="114"/>
        <v>0</v>
      </c>
      <c r="E995" s="1">
        <f t="shared" si="115"/>
        <v>0</v>
      </c>
      <c r="F995" s="1">
        <f t="shared" ca="1" si="116"/>
        <v>-1.0774023053719411E+83</v>
      </c>
      <c r="G995" s="1">
        <f t="shared" ca="1" si="118"/>
        <v>-1.0774023053719411E+85</v>
      </c>
      <c r="H995" s="1">
        <f t="shared" ca="1" si="119"/>
        <v>-7.3008206885289825E+84</v>
      </c>
    </row>
    <row r="996" spans="1:8" x14ac:dyDescent="0.2">
      <c r="A996" s="1">
        <v>990</v>
      </c>
      <c r="B996" s="1">
        <f t="shared" ca="1" si="113"/>
        <v>0.22491700446596796</v>
      </c>
      <c r="C996" s="1">
        <f t="shared" ca="1" si="117"/>
        <v>-1</v>
      </c>
      <c r="D996" s="1">
        <f t="shared" ca="1" si="114"/>
        <v>1</v>
      </c>
      <c r="E996" s="1">
        <f t="shared" si="115"/>
        <v>0</v>
      </c>
      <c r="F996" s="1">
        <f t="shared" ca="1" si="116"/>
        <v>-2.2902615644588048E+82</v>
      </c>
      <c r="G996" s="1">
        <f t="shared" ca="1" si="118"/>
        <v>-2.2902615644588049E+84</v>
      </c>
      <c r="H996" s="1">
        <f t="shared" ca="1" si="119"/>
        <v>-5.0105591240701781E+84</v>
      </c>
    </row>
    <row r="997" spans="1:8" x14ac:dyDescent="0.2">
      <c r="A997" s="1">
        <v>991</v>
      </c>
      <c r="B997" s="1">
        <f t="shared" ca="1" si="113"/>
        <v>0.30908953961293151</v>
      </c>
      <c r="C997" s="1">
        <f t="shared" ca="1" si="117"/>
        <v>-1</v>
      </c>
      <c r="D997" s="1">
        <f t="shared" ca="1" si="114"/>
        <v>2</v>
      </c>
      <c r="E997" s="1">
        <f t="shared" si="115"/>
        <v>0</v>
      </c>
      <c r="F997" s="1">
        <f t="shared" ca="1" si="116"/>
        <v>-1.3064284618178216E+83</v>
      </c>
      <c r="G997" s="1">
        <f t="shared" ca="1" si="118"/>
        <v>-1.3064284618178216E+85</v>
      </c>
      <c r="H997" s="1">
        <f t="shared" ca="1" si="119"/>
        <v>8.0537254941080378E+84</v>
      </c>
    </row>
    <row r="998" spans="1:8" x14ac:dyDescent="0.2">
      <c r="A998" s="1">
        <v>992</v>
      </c>
      <c r="B998" s="1">
        <f t="shared" ca="1" si="113"/>
        <v>0.81162626938323257</v>
      </c>
      <c r="C998" s="1">
        <f t="shared" ca="1" si="117"/>
        <v>1.5003715654173615</v>
      </c>
      <c r="D998" s="1">
        <f t="shared" ca="1" si="114"/>
        <v>1</v>
      </c>
      <c r="E998" s="1">
        <f t="shared" si="115"/>
        <v>0</v>
      </c>
      <c r="F998" s="1">
        <f t="shared" ca="1" si="116"/>
        <v>-1.535454618263702E+83</v>
      </c>
      <c r="G998" s="1">
        <f t="shared" ca="1" si="118"/>
        <v>-1.535454618263702E+85</v>
      </c>
      <c r="H998" s="1">
        <f t="shared" ca="1" si="119"/>
        <v>-1.4983798998208241E+85</v>
      </c>
    </row>
    <row r="999" spans="1:8" x14ac:dyDescent="0.2">
      <c r="A999" s="1">
        <v>993</v>
      </c>
      <c r="B999" s="1">
        <f t="shared" ca="1" si="113"/>
        <v>0.37277818011935082</v>
      </c>
      <c r="C999" s="1">
        <f t="shared" ca="1" si="117"/>
        <v>-1</v>
      </c>
      <c r="D999" s="1">
        <f t="shared" ca="1" si="114"/>
        <v>2</v>
      </c>
      <c r="E999" s="1">
        <f t="shared" si="115"/>
        <v>0</v>
      </c>
      <c r="F999" s="1">
        <f t="shared" ca="1" si="116"/>
        <v>-2.2902615644588035E+82</v>
      </c>
      <c r="G999" s="1">
        <f t="shared" ca="1" si="118"/>
        <v>-2.2902615644588036E+84</v>
      </c>
      <c r="H999" s="1">
        <f t="shared" ca="1" si="119"/>
        <v>-1.2693537433749438E+85</v>
      </c>
    </row>
    <row r="1000" spans="1:8" x14ac:dyDescent="0.2">
      <c r="A1000" s="1">
        <v>994</v>
      </c>
      <c r="B1000" s="1">
        <f t="shared" ca="1" si="113"/>
        <v>0.59850406935164979</v>
      </c>
      <c r="C1000" s="1">
        <f t="shared" ca="1" si="117"/>
        <v>-1</v>
      </c>
      <c r="D1000" s="1">
        <f t="shared" ca="1" si="114"/>
        <v>3</v>
      </c>
      <c r="E1000" s="1">
        <f t="shared" si="115"/>
        <v>0</v>
      </c>
      <c r="F1000" s="1">
        <f t="shared" ca="1" si="116"/>
        <v>-1.7644807747095823E+83</v>
      </c>
      <c r="G1000" s="1">
        <f t="shared" ca="1" si="118"/>
        <v>-1.7644807747095825E+85</v>
      </c>
      <c r="H1000" s="1">
        <f t="shared" ca="1" si="119"/>
        <v>4.9512703133463869E+84</v>
      </c>
    </row>
  </sheetData>
  <dataValidations count="1">
    <dataValidation type="list" allowBlank="1" showInputMessage="1" showErrorMessage="1" sqref="D3" xr:uid="{00000000-0002-0000-0100-000000000000}">
      <formula1>$S:$S</formula1>
    </dataValidation>
  </dataValidation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B1:Z39"/>
  <sheetViews>
    <sheetView zoomScale="87" zoomScaleNormal="87" zoomScalePageLayoutView="87" workbookViewId="0">
      <selection activeCell="D2" sqref="D2"/>
    </sheetView>
  </sheetViews>
  <sheetFormatPr baseColWidth="10" defaultColWidth="8.83203125" defaultRowHeight="16" x14ac:dyDescent="0.2"/>
  <cols>
    <col min="1" max="1" width="3.5" customWidth="1"/>
    <col min="2" max="2" width="5.5" style="31" bestFit="1" customWidth="1"/>
    <col min="3" max="12" width="4" style="31" customWidth="1"/>
    <col min="13" max="13" width="6.6640625" customWidth="1"/>
    <col min="17" max="17" width="9.33203125" bestFit="1" customWidth="1"/>
    <col min="24" max="24" width="9.83203125" customWidth="1"/>
    <col min="27" max="27" width="12.5" bestFit="1" customWidth="1"/>
  </cols>
  <sheetData>
    <row r="1" spans="2:26" ht="22" thickBot="1" x14ac:dyDescent="0.3">
      <c r="B1" s="349" t="s">
        <v>23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N1" s="378" t="s">
        <v>59</v>
      </c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158"/>
    </row>
    <row r="2" spans="2:26" ht="17" thickBot="1" x14ac:dyDescent="0.25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  <c r="N2" s="350"/>
      <c r="O2" s="351"/>
      <c r="P2" s="77" t="s">
        <v>8</v>
      </c>
      <c r="Q2" s="78" t="s">
        <v>37</v>
      </c>
      <c r="R2" s="78" t="s">
        <v>36</v>
      </c>
      <c r="S2" s="125" t="s">
        <v>38</v>
      </c>
      <c r="T2" s="119" t="s">
        <v>58</v>
      </c>
      <c r="U2" s="141" t="s">
        <v>19</v>
      </c>
      <c r="V2" s="142" t="s">
        <v>19</v>
      </c>
      <c r="W2" s="142" t="s">
        <v>19</v>
      </c>
      <c r="X2" s="142" t="s">
        <v>19</v>
      </c>
      <c r="Y2" s="143" t="s">
        <v>19</v>
      </c>
    </row>
    <row r="3" spans="2:26" ht="17" thickBot="1" x14ac:dyDescent="0.25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  <c r="N3" s="148"/>
      <c r="O3" s="149"/>
      <c r="P3" s="379" t="str">
        <f>B32</f>
        <v>EV = -0.00531417925590545</v>
      </c>
      <c r="Q3" s="380"/>
      <c r="R3" s="380"/>
      <c r="S3" s="381"/>
      <c r="T3" s="119" t="s">
        <v>57</v>
      </c>
      <c r="U3" s="150">
        <v>2</v>
      </c>
      <c r="V3" s="151">
        <v>3</v>
      </c>
      <c r="W3" s="151">
        <v>4</v>
      </c>
      <c r="X3" s="151">
        <v>5</v>
      </c>
      <c r="Y3" s="152">
        <v>6</v>
      </c>
    </row>
    <row r="4" spans="2:26" x14ac:dyDescent="0.2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  <c r="N4" s="362" t="s">
        <v>35</v>
      </c>
      <c r="O4" s="363"/>
      <c r="P4" s="144">
        <f>'WL Prob'!O4</f>
        <v>0.60218479745106923</v>
      </c>
      <c r="Q4" s="145">
        <f>0.5+(P4-0.6)/50</f>
        <v>0.50004369594902143</v>
      </c>
      <c r="R4" s="146">
        <f>P4</f>
        <v>0.60218479745106923</v>
      </c>
      <c r="S4" s="147">
        <f>ROUND(R4*10,0)</f>
        <v>6</v>
      </c>
      <c r="T4" s="120">
        <v>1</v>
      </c>
      <c r="U4" s="28">
        <f>-1*T4*P4*S4</f>
        <v>-3.6131087847064154</v>
      </c>
      <c r="V4" s="2">
        <f>-P4*T4*1*S4</f>
        <v>-3.6131087847064154</v>
      </c>
      <c r="W4" s="2">
        <f>-P4*S4*T4*1</f>
        <v>-3.6131087847064154</v>
      </c>
      <c r="X4" s="2">
        <f>-P4*T4*S4*1</f>
        <v>-3.6131087847064154</v>
      </c>
      <c r="Y4" s="8">
        <f>-P4*S4*T4*1</f>
        <v>-3.6131087847064154</v>
      </c>
    </row>
    <row r="5" spans="2:26" ht="17" thickBot="1" x14ac:dyDescent="0.25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  <c r="N5" s="354" t="s">
        <v>34</v>
      </c>
      <c r="O5" s="355"/>
      <c r="P5" s="80">
        <f>'WL Prob'!O5</f>
        <v>0.3978152025489306</v>
      </c>
      <c r="Q5" s="157">
        <f>0.5+(P5-0.4)/50</f>
        <v>0.49995630405097863</v>
      </c>
      <c r="R5" s="82">
        <f>P5</f>
        <v>0.3978152025489306</v>
      </c>
      <c r="S5" s="83">
        <v>4</v>
      </c>
      <c r="T5" s="153">
        <f>(EV!H46+P4)/P5</f>
        <v>1.5003715654173615</v>
      </c>
      <c r="U5" s="133">
        <f>U3*T5*P5*S5</f>
        <v>4.7749649455613099</v>
      </c>
      <c r="V5" s="26">
        <f>P5*T5*V3*S5</f>
        <v>7.1624474183419649</v>
      </c>
      <c r="W5" s="26">
        <f>P5*S5*T5*W3</f>
        <v>9.5499298911226198</v>
      </c>
      <c r="X5" s="26">
        <f>P5*T5*S5*X3</f>
        <v>11.937412363903274</v>
      </c>
      <c r="Y5" s="27">
        <f>P5*S5*T5*Y3</f>
        <v>14.32489483668393</v>
      </c>
    </row>
    <row r="6" spans="2:26" ht="17" thickBot="1" x14ac:dyDescent="0.25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  <c r="N6" s="356" t="s">
        <v>2</v>
      </c>
      <c r="O6" s="357"/>
      <c r="P6" s="88">
        <f>SUM(P4:P5)</f>
        <v>0.99999999999999978</v>
      </c>
      <c r="Q6" s="89">
        <f>SUM(Q4:Q5)</f>
        <v>1</v>
      </c>
      <c r="R6" s="90">
        <f>P6</f>
        <v>0.99999999999999978</v>
      </c>
      <c r="S6" s="156">
        <f>ROUND(R6*10,0)</f>
        <v>10</v>
      </c>
      <c r="T6" s="119" t="s">
        <v>60</v>
      </c>
      <c r="U6" s="29">
        <f>SUM(U4:U5)</f>
        <v>1.1618561608548945</v>
      </c>
      <c r="V6" s="19">
        <f>SUM(V4:V5)</f>
        <v>3.5493386336355495</v>
      </c>
      <c r="W6" s="19">
        <f>SUM(W4:W5)</f>
        <v>5.936821106416204</v>
      </c>
      <c r="X6" s="19">
        <f>SUM(X4:X5)</f>
        <v>8.324303579196858</v>
      </c>
      <c r="Y6" s="20">
        <f>SUM(Y4:Y5)</f>
        <v>10.711786051977514</v>
      </c>
    </row>
    <row r="7" spans="2:26" ht="17" thickBot="1" x14ac:dyDescent="0.25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  <c r="N7" s="356" t="s">
        <v>39</v>
      </c>
      <c r="O7" s="357"/>
      <c r="P7" s="88">
        <f>P5-P4</f>
        <v>-0.20436959490213863</v>
      </c>
      <c r="Q7" s="154">
        <f>Q5-Q4</f>
        <v>-8.739189804279901E-5</v>
      </c>
      <c r="R7" s="155"/>
      <c r="S7" s="156"/>
      <c r="T7" s="119" t="s">
        <v>61</v>
      </c>
      <c r="U7" s="29">
        <f>U6/T5</f>
        <v>0.7743789522775304</v>
      </c>
      <c r="V7" s="19">
        <f>V6/T5</f>
        <v>2.3656397624732528</v>
      </c>
      <c r="W7" s="19">
        <f>W6/T5</f>
        <v>3.956900572668975</v>
      </c>
      <c r="X7" s="19">
        <f>X6/T5</f>
        <v>5.5481613828646967</v>
      </c>
      <c r="Y7" s="20">
        <f>Y6/T5</f>
        <v>7.1394221930604198</v>
      </c>
    </row>
    <row r="8" spans="2:26" ht="17" thickBot="1" x14ac:dyDescent="0.25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26" ht="17" thickBot="1" x14ac:dyDescent="0.25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  <c r="N9" s="114" t="s">
        <v>55</v>
      </c>
      <c r="O9" s="136" t="s">
        <v>57</v>
      </c>
      <c r="P9" s="376">
        <v>2</v>
      </c>
      <c r="Q9" s="377"/>
      <c r="R9" s="376">
        <v>3</v>
      </c>
      <c r="S9" s="377"/>
      <c r="T9" s="376">
        <v>4</v>
      </c>
      <c r="U9" s="377"/>
      <c r="V9" s="376">
        <v>5</v>
      </c>
      <c r="W9" s="377"/>
      <c r="X9" s="376">
        <v>6</v>
      </c>
      <c r="Y9" s="377"/>
    </row>
    <row r="10" spans="2:26" ht="17" thickBot="1" x14ac:dyDescent="0.25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  <c r="N10" s="136">
        <v>6</v>
      </c>
      <c r="O10" s="140"/>
      <c r="P10" s="113" t="s">
        <v>56</v>
      </c>
      <c r="Q10" s="10" t="s">
        <v>54</v>
      </c>
      <c r="R10" s="113" t="s">
        <v>56</v>
      </c>
      <c r="S10" s="10" t="s">
        <v>54</v>
      </c>
      <c r="T10" s="113" t="s">
        <v>56</v>
      </c>
      <c r="U10" s="10" t="s">
        <v>54</v>
      </c>
      <c r="V10" s="113" t="s">
        <v>56</v>
      </c>
      <c r="W10" s="10" t="s">
        <v>54</v>
      </c>
      <c r="X10" s="113" t="s">
        <v>56</v>
      </c>
      <c r="Y10" s="10" t="s">
        <v>54</v>
      </c>
    </row>
    <row r="11" spans="2:26" x14ac:dyDescent="0.2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  <c r="N11" s="115"/>
      <c r="O11" s="117" t="s">
        <v>49</v>
      </c>
      <c r="P11" s="28">
        <v>1</v>
      </c>
      <c r="Q11" s="8">
        <f>P11*$N$10</f>
        <v>6</v>
      </c>
      <c r="R11" s="28">
        <v>1</v>
      </c>
      <c r="S11" s="8">
        <f>R11*$N$10</f>
        <v>6</v>
      </c>
      <c r="T11" s="28">
        <v>1</v>
      </c>
      <c r="U11" s="8">
        <f>T11*$N$10</f>
        <v>6</v>
      </c>
      <c r="V11" s="28">
        <v>1</v>
      </c>
      <c r="W11" s="8">
        <f>V11*$N$10</f>
        <v>6</v>
      </c>
      <c r="X11" s="28">
        <v>1</v>
      </c>
      <c r="Y11" s="8">
        <f>X11*$N$10</f>
        <v>6</v>
      </c>
    </row>
    <row r="12" spans="2:26" x14ac:dyDescent="0.2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  <c r="N12" s="116"/>
      <c r="O12" s="118" t="s">
        <v>50</v>
      </c>
      <c r="P12" s="112">
        <f>P11*P$9</f>
        <v>2</v>
      </c>
      <c r="Q12" s="8">
        <f>P12*$N$10+Q11</f>
        <v>18</v>
      </c>
      <c r="R12" s="112">
        <f>R11*R$9</f>
        <v>3</v>
      </c>
      <c r="S12" s="8">
        <f>R12*$N$10+S11</f>
        <v>24</v>
      </c>
      <c r="T12" s="112">
        <f>T11*T$9</f>
        <v>4</v>
      </c>
      <c r="U12" s="8">
        <f>T12*$N$10+U11</f>
        <v>30</v>
      </c>
      <c r="V12" s="112">
        <f>V11*V$9</f>
        <v>5</v>
      </c>
      <c r="W12" s="8">
        <f>V12*$N$10+W11</f>
        <v>36</v>
      </c>
      <c r="X12" s="112">
        <f>X11*X$9</f>
        <v>6</v>
      </c>
      <c r="Y12" s="8">
        <f>X12*$N$10+Y11</f>
        <v>42</v>
      </c>
    </row>
    <row r="13" spans="2:26" x14ac:dyDescent="0.2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  <c r="N13" s="116"/>
      <c r="O13" s="118" t="s">
        <v>51</v>
      </c>
      <c r="P13" s="112">
        <f>P12*P$9</f>
        <v>4</v>
      </c>
      <c r="Q13" s="8">
        <f>P13*$N$10+Q12</f>
        <v>42</v>
      </c>
      <c r="R13" s="112">
        <f t="shared" ref="R13:T15" si="0">R12*R$9</f>
        <v>9</v>
      </c>
      <c r="S13" s="8">
        <f>R13*$N$10+S12</f>
        <v>78</v>
      </c>
      <c r="T13" s="112">
        <f t="shared" si="0"/>
        <v>16</v>
      </c>
      <c r="U13" s="8">
        <f>T13*$N$10+U12</f>
        <v>126</v>
      </c>
      <c r="V13" s="112">
        <f>V12*V$9</f>
        <v>25</v>
      </c>
      <c r="W13" s="8">
        <f>V13*$N$10+W12</f>
        <v>186</v>
      </c>
      <c r="X13" s="112">
        <f>X12*X$9</f>
        <v>36</v>
      </c>
      <c r="Y13" s="8">
        <f>X13*$N$10+Y12</f>
        <v>258</v>
      </c>
    </row>
    <row r="14" spans="2:26" x14ac:dyDescent="0.2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  <c r="N14" s="116"/>
      <c r="O14" s="118" t="s">
        <v>52</v>
      </c>
      <c r="P14" s="112">
        <f>P13*P$9</f>
        <v>8</v>
      </c>
      <c r="Q14" s="8">
        <f>P14*$N$10+Q13</f>
        <v>90</v>
      </c>
      <c r="R14" s="112">
        <f t="shared" si="0"/>
        <v>27</v>
      </c>
      <c r="S14" s="8">
        <f>R14*$N$10+S13</f>
        <v>240</v>
      </c>
      <c r="T14" s="112">
        <f t="shared" si="0"/>
        <v>64</v>
      </c>
      <c r="U14" s="8">
        <f>T14*$N$10+U13</f>
        <v>510</v>
      </c>
      <c r="V14" s="112">
        <f>V13*V$9</f>
        <v>125</v>
      </c>
      <c r="W14" s="8">
        <f>V14*$N$10+W13</f>
        <v>936</v>
      </c>
      <c r="X14" s="112">
        <f>X13*X$9</f>
        <v>216</v>
      </c>
      <c r="Y14" s="8">
        <f>X14*$N$10+Y13</f>
        <v>1554</v>
      </c>
    </row>
    <row r="15" spans="2:26" ht="17" thickBot="1" x14ac:dyDescent="0.25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  <c r="N15" s="131"/>
      <c r="O15" s="132" t="s">
        <v>53</v>
      </c>
      <c r="P15" s="133">
        <f>P14*P$9</f>
        <v>16</v>
      </c>
      <c r="Q15" s="134">
        <f>P15*$N$10+Q14</f>
        <v>186</v>
      </c>
      <c r="R15" s="133">
        <f t="shared" si="0"/>
        <v>81</v>
      </c>
      <c r="S15" s="134">
        <f>R15*$N$10+S14</f>
        <v>726</v>
      </c>
      <c r="T15" s="133">
        <f t="shared" si="0"/>
        <v>256</v>
      </c>
      <c r="U15" s="134">
        <f>T15*$N$10+U14</f>
        <v>2046</v>
      </c>
      <c r="V15" s="133">
        <f>V14*V$9</f>
        <v>625</v>
      </c>
      <c r="W15" s="134">
        <f>V15*$N$10+W14</f>
        <v>4686</v>
      </c>
      <c r="X15" s="133">
        <f>X14*X$9</f>
        <v>1296</v>
      </c>
      <c r="Y15" s="134">
        <f>X15*$N$10+Y14</f>
        <v>9330</v>
      </c>
    </row>
    <row r="16" spans="2:26" ht="17" thickBot="1" x14ac:dyDescent="0.25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  <c r="N16" s="135" t="s">
        <v>57</v>
      </c>
      <c r="O16" s="136" t="s">
        <v>56</v>
      </c>
      <c r="P16" s="137">
        <v>100</v>
      </c>
      <c r="Q16" s="20" t="s">
        <v>54</v>
      </c>
      <c r="R16" s="138">
        <v>200</v>
      </c>
      <c r="S16" s="139" t="s">
        <v>54</v>
      </c>
      <c r="T16" s="137">
        <v>300</v>
      </c>
      <c r="U16" s="20" t="s">
        <v>54</v>
      </c>
      <c r="V16" s="137">
        <v>400</v>
      </c>
      <c r="W16" s="20" t="s">
        <v>54</v>
      </c>
      <c r="X16" s="137">
        <v>500</v>
      </c>
      <c r="Y16" s="20" t="s">
        <v>54</v>
      </c>
    </row>
    <row r="17" spans="2:25" x14ac:dyDescent="0.2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  <c r="N17" s="373">
        <v>2</v>
      </c>
      <c r="O17" s="126">
        <v>1</v>
      </c>
      <c r="P17" s="130">
        <f>O17*P$16</f>
        <v>100</v>
      </c>
      <c r="Q17" s="127">
        <f>O17*$N$10*P17</f>
        <v>600</v>
      </c>
      <c r="R17" s="130">
        <f>$O17*R$16</f>
        <v>200</v>
      </c>
      <c r="S17" s="127">
        <f>$N$10*R17</f>
        <v>1200</v>
      </c>
      <c r="T17" s="130">
        <f>$O17*T$16</f>
        <v>300</v>
      </c>
      <c r="U17" s="127">
        <f>$N$10*T17</f>
        <v>1800</v>
      </c>
      <c r="V17" s="130">
        <f>$O17*V$16</f>
        <v>400</v>
      </c>
      <c r="W17" s="127">
        <f>$N$10*V17</f>
        <v>2400</v>
      </c>
      <c r="X17" s="130">
        <f>$O17*X$16</f>
        <v>500</v>
      </c>
      <c r="Y17" s="127">
        <f>$N$10*X17</f>
        <v>3000</v>
      </c>
    </row>
    <row r="18" spans="2:25" x14ac:dyDescent="0.2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  <c r="N18" s="374"/>
      <c r="O18" s="121">
        <f>O17*N17</f>
        <v>2</v>
      </c>
      <c r="P18" s="128">
        <f>O18*P$16</f>
        <v>200</v>
      </c>
      <c r="Q18" s="123">
        <f>$N$10*P18+Q17</f>
        <v>1800</v>
      </c>
      <c r="R18" s="128">
        <f>$O18*R$16</f>
        <v>400</v>
      </c>
      <c r="S18" s="123">
        <f>$N$10*R18+S17</f>
        <v>3600</v>
      </c>
      <c r="T18" s="128">
        <f>$O18*T$16</f>
        <v>600</v>
      </c>
      <c r="U18" s="123">
        <f>$N$10*T18+U17</f>
        <v>5400</v>
      </c>
      <c r="V18" s="128">
        <f t="shared" ref="V18:X21" si="1">$O18*V$16</f>
        <v>800</v>
      </c>
      <c r="W18" s="123">
        <f>$N$10*V18+W17</f>
        <v>7200</v>
      </c>
      <c r="X18" s="128">
        <f t="shared" si="1"/>
        <v>1000</v>
      </c>
      <c r="Y18" s="123">
        <f>$N$10*X18+Y17</f>
        <v>9000</v>
      </c>
    </row>
    <row r="19" spans="2:25" x14ac:dyDescent="0.2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  <c r="N19" s="374"/>
      <c r="O19" s="121">
        <f>O18*N17</f>
        <v>4</v>
      </c>
      <c r="P19" s="128">
        <f>O19*P$16</f>
        <v>400</v>
      </c>
      <c r="Q19" s="123">
        <f>$N$10*P19+Q18</f>
        <v>4200</v>
      </c>
      <c r="R19" s="128">
        <f>$O19*R$16</f>
        <v>800</v>
      </c>
      <c r="S19" s="123">
        <f>$N$10*R19+S18</f>
        <v>8400</v>
      </c>
      <c r="T19" s="128">
        <f>$O19*T$16</f>
        <v>1200</v>
      </c>
      <c r="U19" s="123">
        <f>$N$10*T19+U18</f>
        <v>12600</v>
      </c>
      <c r="V19" s="128">
        <f t="shared" si="1"/>
        <v>1600</v>
      </c>
      <c r="W19" s="123">
        <f>$N$10*V19+W18</f>
        <v>16800</v>
      </c>
      <c r="X19" s="128">
        <f t="shared" si="1"/>
        <v>2000</v>
      </c>
      <c r="Y19" s="123">
        <f>$N$10*X19+Y18</f>
        <v>21000</v>
      </c>
    </row>
    <row r="20" spans="2:25" x14ac:dyDescent="0.2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  <c r="N20" s="374"/>
      <c r="O20" s="121">
        <f>O19*N17</f>
        <v>8</v>
      </c>
      <c r="P20" s="128">
        <f>O20*P$16</f>
        <v>800</v>
      </c>
      <c r="Q20" s="123">
        <f>$N$10*P20+Q19</f>
        <v>9000</v>
      </c>
      <c r="R20" s="128">
        <f>$O20*R$16</f>
        <v>1600</v>
      </c>
      <c r="S20" s="123">
        <f>$N$10*R20+S19</f>
        <v>18000</v>
      </c>
      <c r="T20" s="128">
        <f>$O20*T$16</f>
        <v>2400</v>
      </c>
      <c r="U20" s="123">
        <f>$N$10*T20+U19</f>
        <v>27000</v>
      </c>
      <c r="V20" s="128">
        <f t="shared" si="1"/>
        <v>3200</v>
      </c>
      <c r="W20" s="123">
        <f>$N$10*V20+W19</f>
        <v>36000</v>
      </c>
      <c r="X20" s="128">
        <f t="shared" si="1"/>
        <v>4000</v>
      </c>
      <c r="Y20" s="123">
        <f>$N$10*X20+Y19</f>
        <v>45000</v>
      </c>
    </row>
    <row r="21" spans="2:25" ht="17" thickBot="1" x14ac:dyDescent="0.25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  <c r="N21" s="375"/>
      <c r="O21" s="121">
        <f>O20*N17</f>
        <v>16</v>
      </c>
      <c r="P21" s="129">
        <f>O21*P$16</f>
        <v>1600</v>
      </c>
      <c r="Q21" s="124">
        <f>$N$10*P21+Q20</f>
        <v>18600</v>
      </c>
      <c r="R21" s="129">
        <f>$O21*R$16</f>
        <v>3200</v>
      </c>
      <c r="S21" s="124">
        <f>$N$10*R21+S20</f>
        <v>37200</v>
      </c>
      <c r="T21" s="129">
        <f>$O21*T$16</f>
        <v>4800</v>
      </c>
      <c r="U21" s="124">
        <f>$N$10*T21+U20</f>
        <v>55800</v>
      </c>
      <c r="V21" s="129">
        <f t="shared" si="1"/>
        <v>6400</v>
      </c>
      <c r="W21" s="124">
        <f>$N$10*V21+W20</f>
        <v>74400</v>
      </c>
      <c r="X21" s="129">
        <f t="shared" si="1"/>
        <v>8000</v>
      </c>
      <c r="Y21" s="124">
        <f>$N$10*X21+Y20</f>
        <v>93000</v>
      </c>
    </row>
    <row r="22" spans="2:25" ht="17" thickBot="1" x14ac:dyDescent="0.25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  <c r="N22" s="135" t="s">
        <v>57</v>
      </c>
      <c r="O22" s="136" t="s">
        <v>56</v>
      </c>
      <c r="P22" s="137">
        <v>100</v>
      </c>
      <c r="Q22" s="20" t="s">
        <v>54</v>
      </c>
      <c r="R22" s="138">
        <v>200</v>
      </c>
      <c r="S22" s="139" t="s">
        <v>54</v>
      </c>
      <c r="T22" s="137">
        <v>300</v>
      </c>
      <c r="U22" s="20" t="s">
        <v>54</v>
      </c>
      <c r="V22" s="137">
        <v>400</v>
      </c>
      <c r="W22" s="20" t="s">
        <v>54</v>
      </c>
      <c r="X22" s="137">
        <v>500</v>
      </c>
      <c r="Y22" s="20" t="s">
        <v>54</v>
      </c>
    </row>
    <row r="23" spans="2:25" x14ac:dyDescent="0.2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  <c r="N23" s="373">
        <v>3</v>
      </c>
      <c r="O23" s="126">
        <v>1</v>
      </c>
      <c r="P23" s="130">
        <f>O23*P$16</f>
        <v>100</v>
      </c>
      <c r="Q23" s="127">
        <f>O23*$N$10*P23</f>
        <v>600</v>
      </c>
      <c r="R23" s="130">
        <f>$O23*R$16</f>
        <v>200</v>
      </c>
      <c r="S23" s="127">
        <f>$N$10*R23</f>
        <v>1200</v>
      </c>
      <c r="T23" s="130">
        <f>$O23*T$16</f>
        <v>300</v>
      </c>
      <c r="U23" s="127">
        <f>$N$10*T23</f>
        <v>1800</v>
      </c>
      <c r="V23" s="130">
        <f>$O23*V$16</f>
        <v>400</v>
      </c>
      <c r="W23" s="127">
        <f>$N$10*V23</f>
        <v>2400</v>
      </c>
      <c r="X23" s="130">
        <f>$O23*X$16</f>
        <v>500</v>
      </c>
      <c r="Y23" s="127">
        <f>$N$10*X23</f>
        <v>3000</v>
      </c>
    </row>
    <row r="24" spans="2:25" x14ac:dyDescent="0.2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  <c r="N24" s="374"/>
      <c r="O24" s="121">
        <f>O23*N23</f>
        <v>3</v>
      </c>
      <c r="P24" s="128">
        <f>O24*P$16</f>
        <v>300</v>
      </c>
      <c r="Q24" s="123">
        <f>$N$10*P24+Q23</f>
        <v>2400</v>
      </c>
      <c r="R24" s="128">
        <f>$O24*R$16</f>
        <v>600</v>
      </c>
      <c r="S24" s="123">
        <f>$N$10*R24+S23</f>
        <v>4800</v>
      </c>
      <c r="T24" s="128">
        <f>$O24*T$16</f>
        <v>900</v>
      </c>
      <c r="U24" s="123">
        <f>$N$10*T24+U23</f>
        <v>7200</v>
      </c>
      <c r="V24" s="128">
        <f t="shared" ref="V24:X27" si="2">$O24*V$16</f>
        <v>1200</v>
      </c>
      <c r="W24" s="123">
        <f>$N$10*V24+W23</f>
        <v>9600</v>
      </c>
      <c r="X24" s="128">
        <f t="shared" si="2"/>
        <v>1500</v>
      </c>
      <c r="Y24" s="123">
        <f>$N$10*X24+Y23</f>
        <v>12000</v>
      </c>
    </row>
    <row r="25" spans="2:25" x14ac:dyDescent="0.2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  <c r="N25" s="374"/>
      <c r="O25" s="121">
        <f>O24*N23</f>
        <v>9</v>
      </c>
      <c r="P25" s="128">
        <f>O25*P$16</f>
        <v>900</v>
      </c>
      <c r="Q25" s="123">
        <f>$N$10*P25+Q24</f>
        <v>7800</v>
      </c>
      <c r="R25" s="128">
        <f>$O25*R$16</f>
        <v>1800</v>
      </c>
      <c r="S25" s="123">
        <f>$N$10*R25+S24</f>
        <v>15600</v>
      </c>
      <c r="T25" s="128">
        <f>$O25*T$16</f>
        <v>2700</v>
      </c>
      <c r="U25" s="123">
        <f>$N$10*T25+U24</f>
        <v>23400</v>
      </c>
      <c r="V25" s="128">
        <f t="shared" si="2"/>
        <v>3600</v>
      </c>
      <c r="W25" s="123">
        <f>$N$10*V25+W24</f>
        <v>31200</v>
      </c>
      <c r="X25" s="128">
        <f t="shared" si="2"/>
        <v>4500</v>
      </c>
      <c r="Y25" s="123">
        <f>$N$10*X25+Y24</f>
        <v>39000</v>
      </c>
    </row>
    <row r="26" spans="2:25" x14ac:dyDescent="0.2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  <c r="N26" s="374"/>
      <c r="O26" s="121">
        <f>O25*N23</f>
        <v>27</v>
      </c>
      <c r="P26" s="128">
        <f>O26*P$16</f>
        <v>2700</v>
      </c>
      <c r="Q26" s="123">
        <f>$N$10*P26+Q25</f>
        <v>24000</v>
      </c>
      <c r="R26" s="128">
        <f>$O26*R$16</f>
        <v>5400</v>
      </c>
      <c r="S26" s="123">
        <f>$N$10*R26+S25</f>
        <v>48000</v>
      </c>
      <c r="T26" s="128">
        <f>$O26*T$16</f>
        <v>8100</v>
      </c>
      <c r="U26" s="123">
        <f>$N$10*T26+U25</f>
        <v>72000</v>
      </c>
      <c r="V26" s="128">
        <f t="shared" si="2"/>
        <v>10800</v>
      </c>
      <c r="W26" s="123">
        <f>$N$10*V26+W25</f>
        <v>96000</v>
      </c>
      <c r="X26" s="128">
        <f t="shared" si="2"/>
        <v>13500</v>
      </c>
      <c r="Y26" s="123">
        <f>$N$10*X26+Y25</f>
        <v>120000</v>
      </c>
    </row>
    <row r="27" spans="2:25" ht="17" thickBot="1" x14ac:dyDescent="0.25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  <c r="N27" s="375"/>
      <c r="O27" s="122">
        <f>O26*N23</f>
        <v>81</v>
      </c>
      <c r="P27" s="129">
        <f>O27*P$16</f>
        <v>8100</v>
      </c>
      <c r="Q27" s="124">
        <f>$N$10*P27+Q26</f>
        <v>72600</v>
      </c>
      <c r="R27" s="129">
        <f>$O27*R$16</f>
        <v>16200</v>
      </c>
      <c r="S27" s="124">
        <f>$N$10*R27+S26</f>
        <v>145200</v>
      </c>
      <c r="T27" s="129">
        <f>$O27*T$16</f>
        <v>24300</v>
      </c>
      <c r="U27" s="124">
        <f>$N$10*T27+U26</f>
        <v>217800</v>
      </c>
      <c r="V27" s="129">
        <f t="shared" si="2"/>
        <v>32400</v>
      </c>
      <c r="W27" s="124">
        <f>$N$10*V27+W26</f>
        <v>290400</v>
      </c>
      <c r="X27" s="129">
        <f t="shared" si="2"/>
        <v>40500</v>
      </c>
      <c r="Y27" s="124">
        <f>$N$10*X27+Y26</f>
        <v>363000</v>
      </c>
    </row>
    <row r="28" spans="2:25" ht="17" thickBot="1" x14ac:dyDescent="0.25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  <c r="N28" s="135" t="s">
        <v>57</v>
      </c>
      <c r="O28" s="136" t="s">
        <v>56</v>
      </c>
      <c r="P28" s="137">
        <v>100</v>
      </c>
      <c r="Q28" s="20" t="s">
        <v>54</v>
      </c>
      <c r="R28" s="138">
        <v>200</v>
      </c>
      <c r="S28" s="139" t="s">
        <v>54</v>
      </c>
      <c r="T28" s="137">
        <v>300</v>
      </c>
      <c r="U28" s="20" t="s">
        <v>54</v>
      </c>
      <c r="V28" s="137">
        <v>400</v>
      </c>
      <c r="W28" s="20" t="s">
        <v>54</v>
      </c>
      <c r="X28" s="137">
        <v>500</v>
      </c>
      <c r="Y28" s="20" t="s">
        <v>54</v>
      </c>
    </row>
    <row r="29" spans="2:25" x14ac:dyDescent="0.2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  <c r="N29" s="373">
        <v>4</v>
      </c>
      <c r="O29" s="126">
        <v>1</v>
      </c>
      <c r="P29" s="130">
        <f>O29*P$16</f>
        <v>100</v>
      </c>
      <c r="Q29" s="127">
        <f>O29*$N$10*P29</f>
        <v>600</v>
      </c>
      <c r="R29" s="130">
        <f>$O29*R$16</f>
        <v>200</v>
      </c>
      <c r="S29" s="127">
        <f>$N$10*R29</f>
        <v>1200</v>
      </c>
      <c r="T29" s="130">
        <f>$O29*T$16</f>
        <v>300</v>
      </c>
      <c r="U29" s="127">
        <f>$N$10*T29</f>
        <v>1800</v>
      </c>
      <c r="V29" s="130">
        <f>$O29*V$16</f>
        <v>400</v>
      </c>
      <c r="W29" s="127">
        <f>$N$10*V29</f>
        <v>2400</v>
      </c>
      <c r="X29" s="130">
        <f>$O29*X$16</f>
        <v>500</v>
      </c>
      <c r="Y29" s="127">
        <f>$N$10*X29</f>
        <v>3000</v>
      </c>
    </row>
    <row r="30" spans="2:25" x14ac:dyDescent="0.2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  <c r="N30" s="374"/>
      <c r="O30" s="121">
        <f>O29*N29</f>
        <v>4</v>
      </c>
      <c r="P30" s="128">
        <f>O30*P$16</f>
        <v>400</v>
      </c>
      <c r="Q30" s="123">
        <f>$N$10*P30+Q29</f>
        <v>3000</v>
      </c>
      <c r="R30" s="128">
        <f>$O30*R$16</f>
        <v>800</v>
      </c>
      <c r="S30" s="123">
        <f>$N$10*R30+S29</f>
        <v>6000</v>
      </c>
      <c r="T30" s="128">
        <f>$O30*T$16</f>
        <v>1200</v>
      </c>
      <c r="U30" s="123">
        <f>$N$10*T30+U29</f>
        <v>9000</v>
      </c>
      <c r="V30" s="128">
        <f t="shared" ref="V30:X33" si="3">$O30*V$16</f>
        <v>1600</v>
      </c>
      <c r="W30" s="123">
        <f>$N$10*V30+W29</f>
        <v>12000</v>
      </c>
      <c r="X30" s="128">
        <f t="shared" si="3"/>
        <v>2000</v>
      </c>
      <c r="Y30" s="123">
        <f>$N$10*X30+Y29</f>
        <v>15000</v>
      </c>
    </row>
    <row r="31" spans="2:25" x14ac:dyDescent="0.2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  <c r="N31" s="374"/>
      <c r="O31" s="121">
        <f>O30*N29</f>
        <v>16</v>
      </c>
      <c r="P31" s="128">
        <f>O31*P$16</f>
        <v>1600</v>
      </c>
      <c r="Q31" s="123">
        <f>$N$10*P31+Q30</f>
        <v>12600</v>
      </c>
      <c r="R31" s="128">
        <f>$O31*R$16</f>
        <v>3200</v>
      </c>
      <c r="S31" s="123">
        <f>$N$10*R31+S30</f>
        <v>25200</v>
      </c>
      <c r="T31" s="128">
        <f>$O31*T$16</f>
        <v>4800</v>
      </c>
      <c r="U31" s="123">
        <f>$N$10*T31+U30</f>
        <v>37800</v>
      </c>
      <c r="V31" s="128">
        <f t="shared" si="3"/>
        <v>6400</v>
      </c>
      <c r="W31" s="123">
        <f>$N$10*V31+W30</f>
        <v>50400</v>
      </c>
      <c r="X31" s="128">
        <f t="shared" si="3"/>
        <v>8000</v>
      </c>
      <c r="Y31" s="123">
        <f>$N$10*X31+Y30</f>
        <v>63000</v>
      </c>
    </row>
    <row r="32" spans="2:25" x14ac:dyDescent="0.2">
      <c r="B32" s="317" t="str">
        <f>"EV = " &amp; EV!H46</f>
        <v>EV = -0.00531417925590545</v>
      </c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N32" s="374"/>
      <c r="O32" s="121">
        <f>O31*N29</f>
        <v>64</v>
      </c>
      <c r="P32" s="128">
        <f>O32*P$16</f>
        <v>6400</v>
      </c>
      <c r="Q32" s="123">
        <f>$N$10*P32+Q31</f>
        <v>51000</v>
      </c>
      <c r="R32" s="128">
        <f>$O32*R$16</f>
        <v>12800</v>
      </c>
      <c r="S32" s="123">
        <f>$N$10*R32+S31</f>
        <v>102000</v>
      </c>
      <c r="T32" s="128">
        <f>$O32*T$16</f>
        <v>19200</v>
      </c>
      <c r="U32" s="123">
        <f>$N$10*T32+U31</f>
        <v>153000</v>
      </c>
      <c r="V32" s="128">
        <f t="shared" si="3"/>
        <v>25600</v>
      </c>
      <c r="W32" s="123">
        <f>$N$10*V32+W31</f>
        <v>204000</v>
      </c>
      <c r="X32" s="128">
        <f t="shared" si="3"/>
        <v>32000</v>
      </c>
      <c r="Y32" s="123">
        <f>$N$10*X32+Y31</f>
        <v>255000</v>
      </c>
    </row>
    <row r="33" spans="2:25" ht="17" thickBot="1" x14ac:dyDescent="0.25">
      <c r="B33" s="370" t="str">
        <f>Summary!B33</f>
        <v>EV = -0.531417925590545 %</v>
      </c>
      <c r="C33" s="371"/>
      <c r="D33" s="371"/>
      <c r="E33" s="371"/>
      <c r="F33" s="371"/>
      <c r="G33" s="371"/>
      <c r="H33" s="371"/>
      <c r="I33" s="371"/>
      <c r="J33" s="371"/>
      <c r="K33" s="371"/>
      <c r="L33" s="372"/>
      <c r="N33" s="375"/>
      <c r="O33" s="122">
        <f>O32*N29</f>
        <v>256</v>
      </c>
      <c r="P33" s="129">
        <f>O33*P$16</f>
        <v>25600</v>
      </c>
      <c r="Q33" s="124">
        <f>$N$10*P33+Q32</f>
        <v>204600</v>
      </c>
      <c r="R33" s="129">
        <f>$O33*R$16</f>
        <v>51200</v>
      </c>
      <c r="S33" s="124">
        <f>$N$10*R33+S32</f>
        <v>409200</v>
      </c>
      <c r="T33" s="129">
        <f>$O33*T$16</f>
        <v>76800</v>
      </c>
      <c r="U33" s="124">
        <f>$N$10*T33+U32</f>
        <v>613800</v>
      </c>
      <c r="V33" s="129">
        <f t="shared" si="3"/>
        <v>102400</v>
      </c>
      <c r="W33" s="124">
        <f>$N$10*V33+W32</f>
        <v>818400</v>
      </c>
      <c r="X33" s="129">
        <f t="shared" si="3"/>
        <v>128000</v>
      </c>
      <c r="Y33" s="124">
        <f>$N$10*X33+Y32</f>
        <v>1023000</v>
      </c>
    </row>
    <row r="34" spans="2:25" ht="17" thickBot="1" x14ac:dyDescent="0.25">
      <c r="B34" s="364" t="s">
        <v>24</v>
      </c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N34" s="135" t="s">
        <v>57</v>
      </c>
      <c r="O34" s="136" t="s">
        <v>56</v>
      </c>
      <c r="P34" s="137">
        <v>100</v>
      </c>
      <c r="Q34" s="20" t="s">
        <v>54</v>
      </c>
      <c r="R34" s="138">
        <v>200</v>
      </c>
      <c r="S34" s="139" t="s">
        <v>54</v>
      </c>
      <c r="T34" s="137">
        <v>300</v>
      </c>
      <c r="U34" s="20" t="s">
        <v>54</v>
      </c>
      <c r="V34" s="137">
        <v>400</v>
      </c>
      <c r="W34" s="20" t="s">
        <v>54</v>
      </c>
      <c r="X34" s="137">
        <v>500</v>
      </c>
      <c r="Y34" s="20" t="s">
        <v>54</v>
      </c>
    </row>
    <row r="35" spans="2:25" x14ac:dyDescent="0.2">
      <c r="B35" s="366" t="s">
        <v>25</v>
      </c>
      <c r="C35" s="367"/>
      <c r="D35" s="367"/>
      <c r="E35" s="367"/>
      <c r="F35" s="367"/>
      <c r="G35" s="367"/>
      <c r="H35" s="367"/>
      <c r="I35" s="367"/>
      <c r="J35" s="367"/>
      <c r="K35" s="367"/>
      <c r="L35" s="367"/>
      <c r="N35" s="373">
        <v>5</v>
      </c>
      <c r="O35" s="126">
        <v>1</v>
      </c>
      <c r="P35" s="130">
        <f>O35*P$16</f>
        <v>100</v>
      </c>
      <c r="Q35" s="127">
        <f>O35*$N$10*P35</f>
        <v>600</v>
      </c>
      <c r="R35" s="130">
        <f>$O35*R$16</f>
        <v>200</v>
      </c>
      <c r="S35" s="127">
        <f>$N$10*R35</f>
        <v>1200</v>
      </c>
      <c r="T35" s="130">
        <f>$O35*T$16</f>
        <v>300</v>
      </c>
      <c r="U35" s="127">
        <f>$N$10*T35</f>
        <v>1800</v>
      </c>
      <c r="V35" s="130">
        <f>$O35*V$16</f>
        <v>400</v>
      </c>
      <c r="W35" s="127">
        <f>$N$10*V35</f>
        <v>2400</v>
      </c>
      <c r="X35" s="130">
        <f>$O35*X$16</f>
        <v>500</v>
      </c>
      <c r="Y35" s="127">
        <f>$N$10*X35</f>
        <v>3000</v>
      </c>
    </row>
    <row r="36" spans="2:25" x14ac:dyDescent="0.2">
      <c r="B36" s="368" t="s">
        <v>26</v>
      </c>
      <c r="C36" s="369"/>
      <c r="D36" s="369"/>
      <c r="E36" s="369"/>
      <c r="F36" s="369"/>
      <c r="G36" s="369"/>
      <c r="H36" s="369"/>
      <c r="I36" s="369"/>
      <c r="J36" s="369"/>
      <c r="K36" s="369"/>
      <c r="L36" s="369"/>
      <c r="N36" s="374"/>
      <c r="O36" s="121">
        <f>O35*N35</f>
        <v>5</v>
      </c>
      <c r="P36" s="128">
        <f>O36*P$16</f>
        <v>500</v>
      </c>
      <c r="Q36" s="123">
        <f>$N$10*P36+Q35</f>
        <v>3600</v>
      </c>
      <c r="R36" s="128">
        <f>$O36*R$16</f>
        <v>1000</v>
      </c>
      <c r="S36" s="123">
        <f>$N$10*R36+S35</f>
        <v>7200</v>
      </c>
      <c r="T36" s="128">
        <f>$O36*T$16</f>
        <v>1500</v>
      </c>
      <c r="U36" s="123">
        <f>$N$10*T36+U35</f>
        <v>10800</v>
      </c>
      <c r="V36" s="128">
        <f t="shared" ref="V36:X39" si="4">$O36*V$16</f>
        <v>2000</v>
      </c>
      <c r="W36" s="123">
        <f>$N$10*V36+W35</f>
        <v>14400</v>
      </c>
      <c r="X36" s="128">
        <f t="shared" si="4"/>
        <v>2500</v>
      </c>
      <c r="Y36" s="123">
        <f>$N$10*X36+Y35</f>
        <v>18000</v>
      </c>
    </row>
    <row r="37" spans="2:25" x14ac:dyDescent="0.2">
      <c r="B37" s="361" t="s">
        <v>27</v>
      </c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N37" s="374"/>
      <c r="O37" s="121">
        <f>O36*N35</f>
        <v>25</v>
      </c>
      <c r="P37" s="128">
        <f>O37*P$16</f>
        <v>2500</v>
      </c>
      <c r="Q37" s="123">
        <f>$N$10*P37+Q36</f>
        <v>18600</v>
      </c>
      <c r="R37" s="128">
        <f>$O37*R$16</f>
        <v>5000</v>
      </c>
      <c r="S37" s="123">
        <f>$N$10*R37+S36</f>
        <v>37200</v>
      </c>
      <c r="T37" s="128">
        <f>$O37*T$16</f>
        <v>7500</v>
      </c>
      <c r="U37" s="123">
        <f>$N$10*T37+U36</f>
        <v>55800</v>
      </c>
      <c r="V37" s="128">
        <f t="shared" si="4"/>
        <v>10000</v>
      </c>
      <c r="W37" s="123">
        <f>$N$10*V37+W36</f>
        <v>74400</v>
      </c>
      <c r="X37" s="128">
        <f t="shared" si="4"/>
        <v>12500</v>
      </c>
      <c r="Y37" s="123">
        <f>$N$10*X37+Y36</f>
        <v>93000</v>
      </c>
    </row>
    <row r="38" spans="2:25" x14ac:dyDescent="0.2">
      <c r="B38" s="360" t="s">
        <v>28</v>
      </c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N38" s="374"/>
      <c r="O38" s="121">
        <f>O37*N35</f>
        <v>125</v>
      </c>
      <c r="P38" s="128">
        <f>O38*P$16</f>
        <v>12500</v>
      </c>
      <c r="Q38" s="123">
        <f>$N$10*P38+Q37</f>
        <v>93600</v>
      </c>
      <c r="R38" s="128">
        <f>$O38*R$16</f>
        <v>25000</v>
      </c>
      <c r="S38" s="123">
        <f>$N$10*R38+S37</f>
        <v>187200</v>
      </c>
      <c r="T38" s="128">
        <f>$O38*T$16</f>
        <v>37500</v>
      </c>
      <c r="U38" s="123">
        <f>$N$10*T38+U37</f>
        <v>280800</v>
      </c>
      <c r="V38" s="128">
        <f t="shared" si="4"/>
        <v>50000</v>
      </c>
      <c r="W38" s="123">
        <f>$N$10*V38+W37</f>
        <v>374400</v>
      </c>
      <c r="X38" s="128">
        <f t="shared" si="4"/>
        <v>62500</v>
      </c>
      <c r="Y38" s="123">
        <f>$N$10*X38+Y37</f>
        <v>468000</v>
      </c>
    </row>
    <row r="39" spans="2:25" ht="17" thickBot="1" x14ac:dyDescent="0.25">
      <c r="N39" s="375"/>
      <c r="O39" s="122">
        <f>O38*N35</f>
        <v>625</v>
      </c>
      <c r="P39" s="129">
        <f>O39*P$16</f>
        <v>62500</v>
      </c>
      <c r="Q39" s="124">
        <f>$N$10*P39+Q38</f>
        <v>468600</v>
      </c>
      <c r="R39" s="129">
        <f>$O39*R$16</f>
        <v>125000</v>
      </c>
      <c r="S39" s="124">
        <f>$N$10*R39+S38</f>
        <v>937200</v>
      </c>
      <c r="T39" s="129">
        <f>$O39*T$16</f>
        <v>187500</v>
      </c>
      <c r="U39" s="124">
        <f>$N$10*T39+U38</f>
        <v>1405800</v>
      </c>
      <c r="V39" s="129">
        <f t="shared" si="4"/>
        <v>250000</v>
      </c>
      <c r="W39" s="124">
        <f>$N$10*V39+W38</f>
        <v>1874400</v>
      </c>
      <c r="X39" s="129">
        <f t="shared" si="4"/>
        <v>312500</v>
      </c>
      <c r="Y39" s="124">
        <f>$N$10*X39+Y38</f>
        <v>2343000</v>
      </c>
    </row>
  </sheetData>
  <sheetProtection sheet="1" objects="1" scenarios="1"/>
  <mergeCells count="24">
    <mergeCell ref="B1:L1"/>
    <mergeCell ref="B32:L32"/>
    <mergeCell ref="P9:Q9"/>
    <mergeCell ref="R9:S9"/>
    <mergeCell ref="T9:U9"/>
    <mergeCell ref="N1:Y1"/>
    <mergeCell ref="P3:S3"/>
    <mergeCell ref="V9:W9"/>
    <mergeCell ref="X9:Y9"/>
    <mergeCell ref="N17:N21"/>
    <mergeCell ref="N23:N27"/>
    <mergeCell ref="N29:N33"/>
    <mergeCell ref="B38:L38"/>
    <mergeCell ref="B37:L37"/>
    <mergeCell ref="N2:O2"/>
    <mergeCell ref="N4:O4"/>
    <mergeCell ref="N5:O5"/>
    <mergeCell ref="N6:O6"/>
    <mergeCell ref="N7:O7"/>
    <mergeCell ref="B34:L34"/>
    <mergeCell ref="B35:L35"/>
    <mergeCell ref="B36:L36"/>
    <mergeCell ref="B33:L33"/>
    <mergeCell ref="N35:N39"/>
  </mergeCells>
  <phoneticPr fontId="14" type="noConversion"/>
  <conditionalFormatting sqref="C3:L12 C22:L31 C14:L20">
    <cfRule type="containsText" dxfId="32" priority="4" operator="containsText" text="S">
      <formula>NOT(ISERROR(SEARCH("S",C3)))</formula>
    </cfRule>
    <cfRule type="containsText" dxfId="31" priority="5" operator="containsText" text="H">
      <formula>NOT(ISERROR(SEARCH("H",C3)))</formula>
    </cfRule>
  </conditionalFormatting>
  <conditionalFormatting sqref="C3:L12 C22:L31 C14:L20">
    <cfRule type="containsText" dxfId="30" priority="3" operator="containsText" text="D">
      <formula>NOT(ISERROR(SEARCH("D",C3)))</formula>
    </cfRule>
  </conditionalFormatting>
  <conditionalFormatting sqref="C3:L12 C22:L31 C14:L20">
    <cfRule type="containsText" dxfId="29" priority="2" operator="containsText" text="R">
      <formula>NOT(ISERROR(SEARCH("R",C3)))</formula>
    </cfRule>
  </conditionalFormatting>
  <conditionalFormatting sqref="C3:L12 C22:L31 C14:L20">
    <cfRule type="containsText" dxfId="28" priority="1" operator="containsText" text="P">
      <formula>NOT(ISERROR(SEARCH("P",C3)))</formula>
    </cfRule>
  </conditionalFormatting>
  <printOptions horizontalCentered="1" verticalCentered="1"/>
  <pageMargins left="0.25" right="0.25" top="0.75" bottom="0.75" header="0.3" footer="0.3"/>
  <pageSetup paperSize="9" scale="7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S83"/>
  <sheetViews>
    <sheetView topLeftCell="A22" workbookViewId="0">
      <selection activeCell="I21" sqref="I21"/>
    </sheetView>
  </sheetViews>
  <sheetFormatPr baseColWidth="10" defaultColWidth="11" defaultRowHeight="16" x14ac:dyDescent="0.2"/>
  <cols>
    <col min="2" max="2" width="10.83203125" style="250"/>
  </cols>
  <sheetData>
    <row r="2" spans="1:19" x14ac:dyDescent="0.2">
      <c r="A2" t="s">
        <v>40</v>
      </c>
      <c r="B2" s="249" t="s">
        <v>159</v>
      </c>
      <c r="C2" s="248">
        <f>Rules!C22</f>
        <v>0.3978152025489306</v>
      </c>
      <c r="D2" s="247" t="s">
        <v>160</v>
      </c>
      <c r="E2" s="248">
        <f>Rules!C21</f>
        <v>0.60218479745106923</v>
      </c>
      <c r="F2" s="247" t="s">
        <v>161</v>
      </c>
      <c r="G2" s="248">
        <f>Rules!C19</f>
        <v>-5.3141792559054518E-3</v>
      </c>
      <c r="I2" t="s">
        <v>58</v>
      </c>
      <c r="J2">
        <f>(G2+E2)/C2</f>
        <v>1.5003715654173615</v>
      </c>
    </row>
    <row r="4" spans="1:19" x14ac:dyDescent="0.2">
      <c r="A4" s="382" t="s">
        <v>162</v>
      </c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0.3978152025489306</v>
      </c>
      <c r="C6">
        <f>B6*$C$2</f>
        <v>0.15825693537904667</v>
      </c>
      <c r="D6">
        <f t="shared" ref="D6:K6" si="0">C6*$C$2</f>
        <v>6.2957014802588473E-2</v>
      </c>
      <c r="E6">
        <f t="shared" si="0"/>
        <v>2.5045257595567756E-2</v>
      </c>
      <c r="F6">
        <f t="shared" si="0"/>
        <v>9.96338422327093E-3</v>
      </c>
      <c r="G6">
        <f t="shared" si="0"/>
        <v>3.9635857128533444E-3</v>
      </c>
      <c r="H6">
        <f t="shared" si="0"/>
        <v>1.5767746531788007E-3</v>
      </c>
      <c r="I6">
        <f t="shared" si="0"/>
        <v>6.2726492802834437E-4</v>
      </c>
      <c r="J6">
        <f t="shared" si="0"/>
        <v>2.495355243954362E-4</v>
      </c>
      <c r="K6">
        <f t="shared" si="0"/>
        <v>9.9269025180524062E-5</v>
      </c>
    </row>
    <row r="7" spans="1:19" x14ac:dyDescent="0.2">
      <c r="A7" t="s">
        <v>158</v>
      </c>
      <c r="B7" s="250">
        <f>$E$2</f>
        <v>0.60218479745106923</v>
      </c>
      <c r="C7">
        <f>B7*$E$2</f>
        <v>0.3626265302811853</v>
      </c>
      <c r="D7">
        <f t="shared" ref="D7:K7" si="1">C7*$E$2</f>
        <v>0.21836818368775959</v>
      </c>
      <c r="E7">
        <f t="shared" si="1"/>
        <v>0.13149800046377139</v>
      </c>
      <c r="F7">
        <f t="shared" si="1"/>
        <v>7.9186096774496784E-2</v>
      </c>
      <c r="G7">
        <f t="shared" si="1"/>
        <v>4.7684663647091112E-2</v>
      </c>
      <c r="H7">
        <f t="shared" si="1"/>
        <v>2.8714979519845925E-2</v>
      </c>
      <c r="I7">
        <f t="shared" si="1"/>
        <v>1.7291724125970021E-2</v>
      </c>
      <c r="J7">
        <f t="shared" si="1"/>
        <v>1.0412813390377024E-2</v>
      </c>
      <c r="K7">
        <f t="shared" si="1"/>
        <v>6.2704379223799695E-3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0.49311512312538874</v>
      </c>
      <c r="C9">
        <f>B9+D6*C7</f>
        <v>0.51594500696011258</v>
      </c>
      <c r="D9">
        <f>C9+E6*D7</f>
        <v>0.52141409437124875</v>
      </c>
      <c r="E9">
        <f t="shared" ref="E9:J9" si="2">D9+F6*E7</f>
        <v>0.52272425947446122</v>
      </c>
      <c r="F9">
        <f t="shared" si="2"/>
        <v>0.52303812035629327</v>
      </c>
      <c r="G9">
        <f t="shared" si="2"/>
        <v>0.52311330832527736</v>
      </c>
      <c r="H9">
        <f t="shared" si="2"/>
        <v>0.52313132022483921</v>
      </c>
      <c r="I9">
        <f t="shared" si="2"/>
        <v>0.52313563512428674</v>
      </c>
      <c r="J9">
        <f t="shared" si="2"/>
        <v>0.52313666879412135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0.74644314404449486</v>
      </c>
      <c r="C11">
        <f t="shared" ref="C11:J11" si="3">B11+C6*D7</f>
        <v>0.78100142357920843</v>
      </c>
      <c r="D11">
        <f t="shared" si="3"/>
        <v>0.78928014514091682</v>
      </c>
      <c r="E11">
        <f t="shared" si="3"/>
        <v>0.79126338133262164</v>
      </c>
      <c r="F11">
        <f t="shared" si="3"/>
        <v>0.79173848195809504</v>
      </c>
      <c r="G11">
        <f t="shared" si="3"/>
        <v>0.79185229624066478</v>
      </c>
      <c r="H11">
        <f t="shared" si="3"/>
        <v>0.79187956139297633</v>
      </c>
      <c r="I11">
        <f t="shared" si="3"/>
        <v>0.79188609298561818</v>
      </c>
      <c r="J11">
        <f t="shared" si="3"/>
        <v>0.79188765768263336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0.3978152025489306</v>
      </c>
      <c r="C13" s="114">
        <v>1</v>
      </c>
      <c r="D13" s="268">
        <f>C13*B7</f>
        <v>0.60218479745106923</v>
      </c>
      <c r="E13" s="165"/>
      <c r="F13" s="165"/>
      <c r="G13" s="165"/>
      <c r="H13" s="165"/>
      <c r="I13" s="165"/>
      <c r="J13" s="165"/>
      <c r="K13" s="165"/>
      <c r="L13" s="165"/>
      <c r="M13" s="58"/>
      <c r="Q13" s="28">
        <f>B13-D13</f>
        <v>-0.20436959490213863</v>
      </c>
      <c r="R13" s="2">
        <f>1+($J$2-1)*SUM(C13)</f>
        <v>1.5003715654173615</v>
      </c>
      <c r="S13" s="8">
        <f>B13*R13-D13*COUNT(D13:M13)</f>
        <v>-5.3141792559054934E-3</v>
      </c>
    </row>
    <row r="14" spans="1:19" x14ac:dyDescent="0.2">
      <c r="A14" s="261">
        <v>2</v>
      </c>
      <c r="B14" s="121">
        <f t="shared" ref="B14:B22" si="4">C14*$B$6</f>
        <v>0.4931151231253888</v>
      </c>
      <c r="C14" s="116">
        <f>C13+B7*B6</f>
        <v>1.2395582671698839</v>
      </c>
      <c r="D14" s="242">
        <f>C14*B7</f>
        <v>0.74644314404449497</v>
      </c>
      <c r="E14" s="1">
        <f>D14*B7</f>
        <v>0.44949671350517351</v>
      </c>
      <c r="F14" s="1"/>
      <c r="G14" s="1"/>
      <c r="H14" s="1"/>
      <c r="I14" s="1"/>
      <c r="J14" s="1"/>
      <c r="K14" s="1"/>
      <c r="L14" s="1"/>
      <c r="M14" s="9"/>
      <c r="Q14" s="112">
        <f>B14-E14</f>
        <v>4.3618409620215293E-2</v>
      </c>
      <c r="R14" s="1">
        <f>1+($J$2-1)*SUM(C14:D14)*$B$6</f>
        <v>1.3953243363832839</v>
      </c>
      <c r="S14" s="9">
        <f>B14*R14-E14*COUNT(D14:M14)</f>
        <v>-0.2109378950748525</v>
      </c>
    </row>
    <row r="15" spans="1:19" s="282" customFormat="1" x14ac:dyDescent="0.2">
      <c r="A15" s="275">
        <v>3</v>
      </c>
      <c r="B15" s="388">
        <f t="shared" si="4"/>
        <v>0.5159450069601127</v>
      </c>
      <c r="C15" s="278">
        <f>C14+C6*C7</f>
        <v>1.2969464305393215</v>
      </c>
      <c r="D15" s="279">
        <f>C15*$B$11</f>
        <v>0.96809677126905613</v>
      </c>
      <c r="E15" s="280">
        <f>D15*B6</f>
        <v>0.38512361314936533</v>
      </c>
      <c r="F15" s="280">
        <f>E15*B6</f>
        <v>0.15320802817139076</v>
      </c>
      <c r="G15" s="280"/>
      <c r="H15" s="280"/>
      <c r="I15" s="280"/>
      <c r="J15" s="280"/>
      <c r="K15" s="280"/>
      <c r="L15" s="280"/>
      <c r="M15" s="281"/>
      <c r="Q15" s="283">
        <f>B15-F15</f>
        <v>0.36273697878872191</v>
      </c>
      <c r="R15" s="280">
        <f>1+($J$2-1)*SUM(C15:E15)*$B$6</f>
        <v>1.5275300568832673</v>
      </c>
      <c r="S15" s="281">
        <f>B15*R15-F15*COUNT(D15:M15)</f>
        <v>0.32849742131624637</v>
      </c>
    </row>
    <row r="16" spans="1:19" x14ac:dyDescent="0.2">
      <c r="A16" s="261">
        <v>4</v>
      </c>
      <c r="B16" s="121">
        <f t="shared" si="4"/>
        <v>0.52141409437124897</v>
      </c>
      <c r="C16" s="116">
        <f>C15+D6*D7</f>
        <v>1.3106942395121661</v>
      </c>
      <c r="D16" s="242">
        <f>C16*$C$11</f>
        <v>1.0236540669360696</v>
      </c>
      <c r="E16" s="1">
        <f>D16*$B$11</f>
        <v>0.76409956013769365</v>
      </c>
      <c r="F16" s="1">
        <f>E16*B7</f>
        <v>0.46012913885396817</v>
      </c>
      <c r="G16" s="1">
        <f>F16*B7</f>
        <v>0.27708277228211176</v>
      </c>
      <c r="H16" s="1"/>
      <c r="I16" s="1"/>
      <c r="J16" s="1"/>
      <c r="K16" s="1"/>
      <c r="L16" s="1"/>
      <c r="M16" s="9"/>
      <c r="Q16" s="112">
        <f>B16-G16</f>
        <v>0.24433132208913722</v>
      </c>
      <c r="R16" s="1">
        <f>1+($J$2-1)*SUM(C16:F16)*$B$6</f>
        <v>1.7083540249269666</v>
      </c>
      <c r="S16" s="9">
        <f>B16*R16-G16*COUNT(D16:M16)</f>
        <v>-0.21757122235567461</v>
      </c>
    </row>
    <row r="17" spans="1:19" x14ac:dyDescent="0.2">
      <c r="A17" s="261">
        <v>5</v>
      </c>
      <c r="B17" s="121">
        <f t="shared" si="4"/>
        <v>0.52272425947446133</v>
      </c>
      <c r="C17" s="116">
        <f>C16+E6*E7</f>
        <v>1.3139876408070834</v>
      </c>
      <c r="D17" s="242">
        <f>C17*$D$11</f>
        <v>1.0371043558495856</v>
      </c>
      <c r="E17" s="1">
        <f>D17*$C$11</f>
        <v>0.80997997831872437</v>
      </c>
      <c r="F17" s="1">
        <f>E17*$B$11</f>
        <v>0.60460400162932038</v>
      </c>
      <c r="G17" s="1">
        <f>F17*B7</f>
        <v>0.3640833382592582</v>
      </c>
      <c r="H17" s="1">
        <f>G17*B7</f>
        <v>0.21924545130496054</v>
      </c>
      <c r="I17" s="1"/>
      <c r="J17" s="1"/>
      <c r="K17" s="1"/>
      <c r="L17" s="1"/>
      <c r="M17" s="9"/>
      <c r="Q17" s="112">
        <f>B17-H17</f>
        <v>0.30347880816950079</v>
      </c>
      <c r="R17" s="1">
        <f>1+($J$2-1)*SUM(C17:G17)*$B$6</f>
        <v>1.822050956939151</v>
      </c>
      <c r="S17" s="9">
        <f>B17*R17-H17*COUNT(D17:M17)</f>
        <v>-0.1437970193340512</v>
      </c>
    </row>
    <row r="18" spans="1:19" x14ac:dyDescent="0.2">
      <c r="A18" s="261">
        <v>6</v>
      </c>
      <c r="B18" s="121">
        <f t="shared" si="4"/>
        <v>0.52303812035629338</v>
      </c>
      <c r="C18" s="116">
        <f>C17+F6*F7</f>
        <v>1.3147766023143888</v>
      </c>
      <c r="D18" s="242">
        <f>C18*$E$11</f>
        <v>1.0403345800442989</v>
      </c>
      <c r="E18" s="1">
        <f>D18*$D$11</f>
        <v>0.82111542833247897</v>
      </c>
      <c r="F18" s="1">
        <f>E18*$C$11</f>
        <v>0.6412923184505176</v>
      </c>
      <c r="G18" s="1">
        <f>F18*$B$11</f>
        <v>0.47868825443578777</v>
      </c>
      <c r="H18" s="1">
        <f>G18*B7</f>
        <v>0.28825878953962075</v>
      </c>
      <c r="I18" s="1">
        <f>H18*B7</f>
        <v>0.1735850607924069</v>
      </c>
      <c r="J18" s="1"/>
      <c r="K18" s="1"/>
      <c r="L18" s="1"/>
      <c r="M18" s="9"/>
      <c r="Q18" s="112">
        <f>B18-I18</f>
        <v>0.3494530595638865</v>
      </c>
      <c r="R18" s="1">
        <f>1+($J$2-1)*SUM(C18:H18)*$B$6</f>
        <v>1.9125627797948357</v>
      </c>
      <c r="S18" s="9">
        <f>B18*R18-I18*COUNT(D18:M18)</f>
        <v>-4.116712334714312E-2</v>
      </c>
    </row>
    <row r="19" spans="1:19" s="282" customFormat="1" x14ac:dyDescent="0.2">
      <c r="A19" s="275">
        <v>7</v>
      </c>
      <c r="B19" s="388">
        <f t="shared" si="4"/>
        <v>0.52311330832527747</v>
      </c>
      <c r="C19" s="278">
        <f>C18+G6*G7</f>
        <v>1.3149656045659426</v>
      </c>
      <c r="D19" s="279">
        <f>C19*$F$11</f>
        <v>1.0411088715861481</v>
      </c>
      <c r="E19" s="280">
        <f>D19*$E$11</f>
        <v>0.82379132606664573</v>
      </c>
      <c r="F19" s="280">
        <f>E19*$D$11</f>
        <v>0.65020213740371047</v>
      </c>
      <c r="G19" s="280">
        <f>F19*$C$11</f>
        <v>0.50780879492654196</v>
      </c>
      <c r="H19" s="280">
        <f>G19*$B$11</f>
        <v>0.37905039345841413</v>
      </c>
      <c r="I19" s="280">
        <f>H19*B7</f>
        <v>0.22825838440850321</v>
      </c>
      <c r="J19" s="280">
        <f>I19*B7</f>
        <v>0.13745372898154282</v>
      </c>
      <c r="K19" s="280"/>
      <c r="L19" s="280"/>
      <c r="M19" s="281"/>
      <c r="Q19" s="283">
        <f>B19-J19</f>
        <v>0.38565957934373463</v>
      </c>
      <c r="R19" s="280">
        <f>1+($J$2-1)*SUM(C19:I19)*$B$6</f>
        <v>1.9843659576216783</v>
      </c>
      <c r="S19" s="281">
        <f>B19*R19-J19*COUNT(D19:M19)</f>
        <v>7.5872138148733836E-2</v>
      </c>
    </row>
    <row r="20" spans="1:19" x14ac:dyDescent="0.2">
      <c r="A20" s="261">
        <v>8</v>
      </c>
      <c r="B20" s="121">
        <f t="shared" si="4"/>
        <v>0.52311762322472488</v>
      </c>
      <c r="C20" s="116">
        <f>C19+I6*I7</f>
        <v>1.314976451058032</v>
      </c>
      <c r="D20" s="242">
        <f>C20*$G$11</f>
        <v>1.0412671222727028</v>
      </c>
      <c r="E20" s="1">
        <f>D20*$F$11</f>
        <v>0.8244112507010638</v>
      </c>
      <c r="F20" s="1">
        <f>E20*$E$11</f>
        <v>0.6523264338383794</v>
      </c>
      <c r="G20" s="1">
        <f>F20*$D$11</f>
        <v>0.51486830237921277</v>
      </c>
      <c r="H20" s="1">
        <f>G20*$C$11</f>
        <v>0.40211287711397553</v>
      </c>
      <c r="I20" s="1">
        <f>H20*$B$11</f>
        <v>0.30015440025373352</v>
      </c>
      <c r="J20" s="1">
        <f>I20*$B$7</f>
        <v>0.18074841672084169</v>
      </c>
      <c r="K20" s="1">
        <f>J20*$B$7</f>
        <v>0.10884394871264151</v>
      </c>
      <c r="L20" s="1"/>
      <c r="M20" s="9"/>
      <c r="Q20" s="112">
        <f>B20-K20</f>
        <v>0.41427367451208336</v>
      </c>
      <c r="R20" s="1">
        <f>1+($J$2-1)*SUM(C20:J20)*$B$6</f>
        <v>2.041232057391678</v>
      </c>
      <c r="S20" s="9">
        <f>B20*R20-K20*COUNT(D20:M20)</f>
        <v>0.19705287261171767</v>
      </c>
    </row>
    <row r="21" spans="1:19" x14ac:dyDescent="0.2">
      <c r="A21" s="261">
        <v>9</v>
      </c>
      <c r="B21" s="121">
        <f t="shared" si="4"/>
        <v>0.52311865689455961</v>
      </c>
      <c r="C21" s="116">
        <f>C20+J6*J7</f>
        <v>1.3149790494248819</v>
      </c>
      <c r="D21" s="242">
        <f>C21*$H$11</f>
        <v>1.0413050328995284</v>
      </c>
      <c r="E21" s="1">
        <f>D21*$G$11</f>
        <v>0.82455978138845254</v>
      </c>
      <c r="F21" s="1">
        <f>E21*$F$11</f>
        <v>0.6528357096001921</v>
      </c>
      <c r="G21" s="1">
        <f>F21*$E$11</f>
        <v>0.51656499103292941</v>
      </c>
      <c r="H21" s="1">
        <f>G21*$D$11</f>
        <v>0.40771449109718694</v>
      </c>
      <c r="I21" s="1">
        <f>H21*$C$11</f>
        <v>0.31842559796077552</v>
      </c>
      <c r="J21" s="1">
        <f>I21*$B$11</f>
        <v>0.23768660448608958</v>
      </c>
      <c r="K21" s="1">
        <f>J21*$B$7</f>
        <v>0.14313125977928826</v>
      </c>
      <c r="L21" s="1">
        <f>K21*$B$7</f>
        <v>8.6191468679107069E-2</v>
      </c>
      <c r="M21" s="9"/>
      <c r="Q21" s="112">
        <f>B21-L21</f>
        <v>0.43692718821545251</v>
      </c>
      <c r="R21" s="1">
        <f>1+($J$2-1)*SUM(C21:K21)*$B$6</f>
        <v>2.0862857154203374</v>
      </c>
      <c r="S21" s="9">
        <f>B21*R21-L21*COUNT(D21:M21)</f>
        <v>0.3156517632370287</v>
      </c>
    </row>
    <row r="22" spans="1:19" ht="17" thickBot="1" x14ac:dyDescent="0.25">
      <c r="A22" s="262">
        <v>10</v>
      </c>
      <c r="B22" s="122">
        <f t="shared" si="4"/>
        <v>0.52311890451871401</v>
      </c>
      <c r="C22" s="243">
        <f>C21+K6*K7</f>
        <v>1.3149796718851419</v>
      </c>
      <c r="D22" s="269">
        <f>C22*$I$11</f>
        <v>1.0413141147246352</v>
      </c>
      <c r="E22" s="166">
        <f>D22*$H$11</f>
        <v>0.82459536444045956</v>
      </c>
      <c r="F22" s="166">
        <f>E22*$G$11</f>
        <v>0.65295773280158576</v>
      </c>
      <c r="G22" s="166">
        <f>F22*$F$11</f>
        <v>0.516971764151127</v>
      </c>
      <c r="H22" s="166">
        <f>G22*$E$11</f>
        <v>0.40906082615571132</v>
      </c>
      <c r="I22" s="166">
        <f>H22*$D$11</f>
        <v>0.32286358823964317</v>
      </c>
      <c r="J22" s="166">
        <f>I22*$C$11</f>
        <v>0.2521569220370527</v>
      </c>
      <c r="K22" s="166">
        <f>J22*$B$11</f>
        <v>0.18822080567792018</v>
      </c>
      <c r="L22" s="166">
        <f>K22*$B$7</f>
        <v>0.11334370774323543</v>
      </c>
      <c r="M22" s="10">
        <f>L22*$B$7</f>
        <v>6.8253857689713412E-2</v>
      </c>
      <c r="Q22" s="113">
        <f>B22-M22</f>
        <v>0.45486504682900059</v>
      </c>
      <c r="R22" s="166">
        <f>1+($J$2-1)*SUM(C22:L22)*$B$6</f>
        <v>2.1219687833960648</v>
      </c>
      <c r="S22" s="10">
        <f>B22*R22-M22*COUNT(D22:M22)</f>
        <v>0.4275034084959235</v>
      </c>
    </row>
    <row r="25" spans="1:19" x14ac:dyDescent="0.2">
      <c r="A25" s="382" t="s">
        <v>164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</row>
    <row r="26" spans="1:19" x14ac:dyDescent="0.2">
      <c r="A26" t="s">
        <v>163</v>
      </c>
      <c r="B26" s="250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9" x14ac:dyDescent="0.2">
      <c r="A27" t="s">
        <v>157</v>
      </c>
      <c r="B27" s="250">
        <f>$C$2</f>
        <v>0.3978152025489306</v>
      </c>
      <c r="C27">
        <f>B27*$C$2</f>
        <v>0.15825693537904667</v>
      </c>
      <c r="D27">
        <f t="shared" ref="D27:K27" si="5">C27*$C$2</f>
        <v>6.2957014802588473E-2</v>
      </c>
      <c r="E27">
        <f t="shared" si="5"/>
        <v>2.5045257595567756E-2</v>
      </c>
      <c r="F27">
        <f t="shared" si="5"/>
        <v>9.96338422327093E-3</v>
      </c>
      <c r="G27">
        <f t="shared" si="5"/>
        <v>3.9635857128533444E-3</v>
      </c>
      <c r="H27">
        <f t="shared" si="5"/>
        <v>1.5767746531788007E-3</v>
      </c>
      <c r="I27">
        <f t="shared" si="5"/>
        <v>6.2726492802834437E-4</v>
      </c>
      <c r="J27">
        <f t="shared" si="5"/>
        <v>2.495355243954362E-4</v>
      </c>
      <c r="K27">
        <f t="shared" si="5"/>
        <v>9.9269025180524062E-5</v>
      </c>
    </row>
    <row r="28" spans="1:19" x14ac:dyDescent="0.2">
      <c r="A28" t="s">
        <v>158</v>
      </c>
      <c r="B28" s="250">
        <f>$E$2</f>
        <v>0.60218479745106923</v>
      </c>
      <c r="C28">
        <f>B28*$E$2</f>
        <v>0.3626265302811853</v>
      </c>
      <c r="D28">
        <f t="shared" ref="D28:K28" si="6">C28*$E$2</f>
        <v>0.21836818368775959</v>
      </c>
      <c r="E28">
        <f t="shared" si="6"/>
        <v>0.13149800046377139</v>
      </c>
      <c r="F28">
        <f t="shared" si="6"/>
        <v>7.9186096774496784E-2</v>
      </c>
      <c r="G28">
        <f t="shared" si="6"/>
        <v>4.7684663647091112E-2</v>
      </c>
      <c r="H28">
        <f t="shared" si="6"/>
        <v>2.8714979519845925E-2</v>
      </c>
      <c r="I28">
        <f t="shared" si="6"/>
        <v>1.7291724125970021E-2</v>
      </c>
      <c r="J28">
        <f t="shared" si="6"/>
        <v>1.0412813390377024E-2</v>
      </c>
      <c r="K28">
        <f t="shared" si="6"/>
        <v>6.2704379223799695E-3</v>
      </c>
    </row>
    <row r="29" spans="1:19" x14ac:dyDescent="0.2">
      <c r="B29" s="250">
        <v>1</v>
      </c>
      <c r="C29">
        <v>2</v>
      </c>
      <c r="D29">
        <v>3</v>
      </c>
      <c r="E29" s="250">
        <v>4</v>
      </c>
      <c r="F29">
        <v>5</v>
      </c>
      <c r="G29">
        <v>6</v>
      </c>
      <c r="H29" s="250">
        <v>7</v>
      </c>
      <c r="I29">
        <v>8</v>
      </c>
      <c r="J29">
        <v>9</v>
      </c>
      <c r="K29" s="250"/>
    </row>
    <row r="30" spans="1:19" x14ac:dyDescent="0.2">
      <c r="B30" s="250">
        <f>B27+C27*B28</f>
        <v>0.49311512312538874</v>
      </c>
      <c r="C30">
        <f>B30+D27*C28</f>
        <v>0.51594500696011258</v>
      </c>
      <c r="D30">
        <f>C30+E27*D28</f>
        <v>0.52141409437124875</v>
      </c>
      <c r="E30">
        <f t="shared" ref="E30:J30" si="7">D30+F27*E28</f>
        <v>0.52272425947446122</v>
      </c>
      <c r="F30">
        <f t="shared" si="7"/>
        <v>0.52303812035629327</v>
      </c>
      <c r="G30">
        <f t="shared" si="7"/>
        <v>0.52311330832527736</v>
      </c>
      <c r="H30">
        <f t="shared" si="7"/>
        <v>0.52313132022483921</v>
      </c>
      <c r="I30">
        <f t="shared" si="7"/>
        <v>0.52313563512428674</v>
      </c>
      <c r="J30">
        <f t="shared" si="7"/>
        <v>0.52313666879412135</v>
      </c>
    </row>
    <row r="31" spans="1:19" x14ac:dyDescent="0.2">
      <c r="B31" s="250">
        <v>-1</v>
      </c>
      <c r="C31">
        <v>-2</v>
      </c>
      <c r="D31" s="250">
        <v>-3</v>
      </c>
      <c r="E31">
        <v>-4</v>
      </c>
      <c r="F31" s="250">
        <v>-5</v>
      </c>
      <c r="G31">
        <v>-6</v>
      </c>
      <c r="H31" s="250">
        <v>-7</v>
      </c>
      <c r="I31">
        <v>-8</v>
      </c>
      <c r="J31" s="250">
        <v>-9</v>
      </c>
      <c r="K31" s="250"/>
    </row>
    <row r="32" spans="1:19" ht="17" thickBot="1" x14ac:dyDescent="0.25">
      <c r="B32" s="250">
        <f>B28+B27*C28</f>
        <v>0.74644314404449486</v>
      </c>
      <c r="C32">
        <f t="shared" ref="C32:J32" si="8">B32+C27*D28</f>
        <v>0.78100142357920843</v>
      </c>
      <c r="D32">
        <f t="shared" si="8"/>
        <v>0.78928014514091682</v>
      </c>
      <c r="E32">
        <f t="shared" si="8"/>
        <v>0.79126338133262164</v>
      </c>
      <c r="F32">
        <f t="shared" si="8"/>
        <v>0.79173848195809504</v>
      </c>
      <c r="G32">
        <f t="shared" si="8"/>
        <v>0.79185229624066478</v>
      </c>
      <c r="H32">
        <f t="shared" si="8"/>
        <v>0.79187956139297633</v>
      </c>
      <c r="I32">
        <f t="shared" si="8"/>
        <v>0.79188609298561818</v>
      </c>
      <c r="J32">
        <f t="shared" si="8"/>
        <v>0.79188765768263336</v>
      </c>
    </row>
    <row r="33" spans="1:19" ht="17" thickBot="1" x14ac:dyDescent="0.25">
      <c r="A33" s="259"/>
      <c r="B33" s="257">
        <v>2</v>
      </c>
      <c r="C33" s="263">
        <v>1</v>
      </c>
      <c r="D33" s="270">
        <v>0</v>
      </c>
      <c r="E33" s="267">
        <v>-1</v>
      </c>
      <c r="F33" s="178">
        <v>-2</v>
      </c>
      <c r="G33" s="178">
        <v>-3</v>
      </c>
      <c r="H33" s="178">
        <v>-4</v>
      </c>
      <c r="I33" s="178">
        <v>-5</v>
      </c>
      <c r="J33" s="178">
        <v>-6</v>
      </c>
      <c r="K33" s="178">
        <v>-7</v>
      </c>
      <c r="L33" s="178">
        <v>-8</v>
      </c>
      <c r="M33" s="178">
        <v>-9</v>
      </c>
      <c r="N33" s="139">
        <v>-10</v>
      </c>
      <c r="Q33" s="29" t="s">
        <v>61</v>
      </c>
      <c r="R33" s="19" t="s">
        <v>58</v>
      </c>
      <c r="S33" s="20" t="s">
        <v>60</v>
      </c>
    </row>
    <row r="34" spans="1:19" x14ac:dyDescent="0.2">
      <c r="A34" s="260">
        <v>1</v>
      </c>
      <c r="B34" s="252">
        <f>C34*$B$27</f>
        <v>0.15825693537904667</v>
      </c>
      <c r="C34" s="264">
        <f>D34*$B$6</f>
        <v>0.3978152025489306</v>
      </c>
      <c r="D34" s="114">
        <v>1</v>
      </c>
      <c r="E34" s="268">
        <f>D34*B28</f>
        <v>0.60218479745106923</v>
      </c>
      <c r="F34" s="165"/>
      <c r="G34" s="165"/>
      <c r="H34" s="165"/>
      <c r="I34" s="165"/>
      <c r="J34" s="165"/>
      <c r="K34" s="165"/>
      <c r="L34" s="165"/>
      <c r="M34" s="165"/>
      <c r="N34" s="58"/>
      <c r="Q34" s="28">
        <f>B34-E34</f>
        <v>-0.44392786207202256</v>
      </c>
      <c r="R34" s="2">
        <f>1+($J$2-1)*SUM(C34:D34)*$B$27</f>
        <v>1.2782426861400009</v>
      </c>
      <c r="S34" s="8">
        <f>B34*R34*COUNT(B34:C34)-E34*COUNT(E34:N34)</f>
        <v>-0.1976032570926749</v>
      </c>
    </row>
    <row r="35" spans="1:19" x14ac:dyDescent="0.2">
      <c r="A35" s="261">
        <v>2</v>
      </c>
      <c r="B35" s="254">
        <f t="shared" ref="B35:B43" si="9">C35*$B$27</f>
        <v>0.23408044979308809</v>
      </c>
      <c r="C35" s="265">
        <f t="shared" ref="C35:C43" si="10">D35*$B$6</f>
        <v>0.58841504370184694</v>
      </c>
      <c r="D35" s="116">
        <f>D34+(B28*B27*2)</f>
        <v>1.4791165343397676</v>
      </c>
      <c r="E35" s="242">
        <f>D35*B28</f>
        <v>0.89070149063792048</v>
      </c>
      <c r="F35" s="1">
        <f>E35*B28</f>
        <v>0.5363668967291616</v>
      </c>
      <c r="G35" s="1"/>
      <c r="H35" s="1"/>
      <c r="I35" s="1"/>
      <c r="J35" s="1"/>
      <c r="K35" s="1"/>
      <c r="L35" s="1"/>
      <c r="M35" s="1"/>
      <c r="N35" s="9"/>
      <c r="Q35" s="112">
        <f>B35-F35</f>
        <v>-0.30228644693607354</v>
      </c>
      <c r="R35" s="1">
        <f>1+($J$2-1)*SUM(C35:E35)*$B$27</f>
        <v>1.5888523130644367</v>
      </c>
      <c r="S35" s="9">
        <f>B35*R35*COUNT(B35:C35)-F35*COUNT(E35:N35)</f>
        <v>-0.32889526526449964</v>
      </c>
    </row>
    <row r="36" spans="1:19" s="282" customFormat="1" x14ac:dyDescent="0.2">
      <c r="A36" s="275">
        <v>3</v>
      </c>
      <c r="B36" s="276">
        <f t="shared" si="9"/>
        <v>0.24316252465496735</v>
      </c>
      <c r="C36" s="277">
        <f t="shared" si="10"/>
        <v>0.61124492753657089</v>
      </c>
      <c r="D36" s="278">
        <f>D35+C27*C28</f>
        <v>1.5365046977092052</v>
      </c>
      <c r="E36" s="279">
        <f>D36*$B$32</f>
        <v>1.1469133973971952</v>
      </c>
      <c r="F36" s="280">
        <f>E36*B27</f>
        <v>0.45625958549164736</v>
      </c>
      <c r="G36" s="280">
        <f>F36*B27</f>
        <v>0.18150699941725082</v>
      </c>
      <c r="H36" s="280"/>
      <c r="I36" s="280"/>
      <c r="J36" s="280"/>
      <c r="K36" s="280"/>
      <c r="L36" s="280"/>
      <c r="M36" s="280"/>
      <c r="N36" s="281"/>
      <c r="Q36" s="283">
        <f>B36-G36</f>
        <v>6.165552523771653E-2</v>
      </c>
      <c r="R36" s="280">
        <f>1+($J$2-1)*SUM(C36:F36)*$B$27</f>
        <v>1.7466414588190893</v>
      </c>
      <c r="S36" s="281">
        <f>B36*R36*COUNT(B36:C36)-G36*COUNT(E36:N36)</f>
        <v>0.30491449533521742</v>
      </c>
    </row>
    <row r="37" spans="1:19" x14ac:dyDescent="0.2">
      <c r="A37" s="261">
        <v>4</v>
      </c>
      <c r="B37" s="254">
        <f t="shared" si="9"/>
        <v>0.24533821077118631</v>
      </c>
      <c r="C37" s="265">
        <f t="shared" si="10"/>
        <v>0.61671401494770706</v>
      </c>
      <c r="D37" s="116">
        <f>D36+D27*D28</f>
        <v>1.5502525066820498</v>
      </c>
      <c r="E37" s="242">
        <f>D37*$C$11</f>
        <v>1.2107494146259172</v>
      </c>
      <c r="F37" s="1">
        <f>E37*$B$11</f>
        <v>0.90375559970340136</v>
      </c>
      <c r="G37" s="1">
        <f>F37*B28</f>
        <v>0.54422788275266232</v>
      </c>
      <c r="H37" s="1">
        <f>G37*B28</f>
        <v>0.3277257573426362</v>
      </c>
      <c r="I37" s="1"/>
      <c r="J37" s="1"/>
      <c r="K37" s="1"/>
      <c r="L37" s="1"/>
      <c r="M37" s="1"/>
      <c r="N37" s="9"/>
      <c r="Q37" s="112">
        <f>B37-H37</f>
        <v>-8.2387546571449893E-2</v>
      </c>
      <c r="R37" s="1">
        <f>1+($J$2-1)*SUM(C37:G37)*$B$27</f>
        <v>1.9605816035754506</v>
      </c>
      <c r="S37" s="9">
        <f>B37*R37*COUNT(B37:C37)-H37*COUNT(E37:N37)</f>
        <v>-0.34889186398633609</v>
      </c>
    </row>
    <row r="38" spans="1:19" x14ac:dyDescent="0.2">
      <c r="A38" s="261">
        <v>5</v>
      </c>
      <c r="B38" s="254">
        <f t="shared" si="9"/>
        <v>0.2458594143670933</v>
      </c>
      <c r="C38" s="265">
        <f t="shared" si="10"/>
        <v>0.61802418005091952</v>
      </c>
      <c r="D38" s="116">
        <f>D37+E27*E28</f>
        <v>1.5535459079769671</v>
      </c>
      <c r="E38" s="242">
        <f>D38*$D$11</f>
        <v>1.2261829397311381</v>
      </c>
      <c r="F38" s="1">
        <f>E38*$C$11</f>
        <v>0.95765062149855762</v>
      </c>
      <c r="G38" s="1">
        <f>F38*$B$11</f>
        <v>0.71483174080754786</v>
      </c>
      <c r="H38" s="1">
        <f>G38*B28</f>
        <v>0.43046080704978845</v>
      </c>
      <c r="I38" s="1">
        <f>H38*B28</f>
        <v>0.25921695390390065</v>
      </c>
      <c r="J38" s="1"/>
      <c r="K38" s="1"/>
      <c r="L38" s="1"/>
      <c r="M38" s="1"/>
      <c r="N38" s="9"/>
      <c r="Q38" s="112">
        <f>B38-I38</f>
        <v>-1.335753953680735E-2</v>
      </c>
      <c r="R38" s="1">
        <f>1+($J$2-1)*SUM(C38:H38)*$B$27</f>
        <v>2.0949433678603642</v>
      </c>
      <c r="S38" s="9">
        <f>B38*R38*COUNT(B38:C38)-I38*COUNT(E38:N38)</f>
        <v>-0.2659616704107528</v>
      </c>
    </row>
    <row r="39" spans="1:19" x14ac:dyDescent="0.2">
      <c r="A39" s="261">
        <v>6</v>
      </c>
      <c r="B39" s="254">
        <f t="shared" si="9"/>
        <v>0.24598427299737147</v>
      </c>
      <c r="C39" s="265">
        <f t="shared" si="10"/>
        <v>0.61833804093275146</v>
      </c>
      <c r="D39" s="116">
        <f>D38+F27*F28</f>
        <v>1.5543348694842725</v>
      </c>
      <c r="E39" s="242">
        <f>D39*$E$11</f>
        <v>1.2298882645513245</v>
      </c>
      <c r="F39" s="1">
        <f>E39*$D$11</f>
        <v>0.97072638795217969</v>
      </c>
      <c r="G39" s="1">
        <f>F39*$C$11</f>
        <v>0.75813869089655528</v>
      </c>
      <c r="H39" s="1">
        <f>G39*$B$11</f>
        <v>0.56590742805460215</v>
      </c>
      <c r="I39" s="1">
        <f>H39*B28</f>
        <v>0.34078084993911611</v>
      </c>
      <c r="J39" s="1">
        <f>I39*B28</f>
        <v>0.20521304709578986</v>
      </c>
      <c r="K39" s="1"/>
      <c r="L39" s="1"/>
      <c r="M39" s="1"/>
      <c r="N39" s="9"/>
      <c r="Q39" s="112">
        <f>B39-J39</f>
        <v>4.0771225901581609E-2</v>
      </c>
      <c r="R39" s="1">
        <f>1+($J$2-1)*SUM(C39:I39)*$B$27</f>
        <v>2.2019193978491596</v>
      </c>
      <c r="S39" s="9">
        <f>B39*R39*COUNT(B39:C39)-J39*COUNT(E39:N39)</f>
        <v>-0.14800319801726824</v>
      </c>
    </row>
    <row r="40" spans="1:19" x14ac:dyDescent="0.2">
      <c r="A40" s="261">
        <v>7</v>
      </c>
      <c r="B40" s="254">
        <f t="shared" si="9"/>
        <v>0.24601418391448213</v>
      </c>
      <c r="C40" s="265">
        <f t="shared" si="10"/>
        <v>0.61841322890173556</v>
      </c>
      <c r="D40" s="116">
        <f>D39+G27*G28</f>
        <v>1.5545238717358263</v>
      </c>
      <c r="E40" s="242">
        <f>D40*$F$11</f>
        <v>1.2307763703757435</v>
      </c>
      <c r="F40" s="1">
        <f>E40*$E$11</f>
        <v>0.97386827248780194</v>
      </c>
      <c r="G40" s="1">
        <f>F40*$D$11</f>
        <v>0.76865489145730626</v>
      </c>
      <c r="H40" s="1">
        <f>G40*$C$11</f>
        <v>0.60032056446927817</v>
      </c>
      <c r="I40" s="1">
        <f>H40*$B$11</f>
        <v>0.44810516957701385</v>
      </c>
      <c r="J40" s="1">
        <f>I40*B28</f>
        <v>0.26984212077851111</v>
      </c>
      <c r="K40" s="1">
        <f>J40*B28</f>
        <v>0.16249482284477468</v>
      </c>
      <c r="L40" s="1"/>
      <c r="M40" s="1"/>
      <c r="N40" s="9"/>
      <c r="Q40" s="112">
        <f>B40-K40</f>
        <v>8.3519361069707448E-2</v>
      </c>
      <c r="R40" s="1">
        <f>1+($J$2-1)*SUM(C40:J40)*$B$27</f>
        <v>2.2867946281607385</v>
      </c>
      <c r="S40" s="9">
        <f>B40*R40*COUNT(B40:C40)-K40*COUNT(E40:N40)</f>
        <v>-1.2295931459451293E-2</v>
      </c>
    </row>
    <row r="41" spans="1:19" s="282" customFormat="1" x14ac:dyDescent="0.2">
      <c r="A41" s="275">
        <v>8</v>
      </c>
      <c r="B41" s="276">
        <f t="shared" si="9"/>
        <v>0.2460159004470798</v>
      </c>
      <c r="C41" s="277">
        <f t="shared" si="10"/>
        <v>0.61841754380118308</v>
      </c>
      <c r="D41" s="278">
        <f>D40+I27*I28</f>
        <v>1.5545347182279157</v>
      </c>
      <c r="E41" s="279">
        <f>D41*$G$11</f>
        <v>1.2309618862146099</v>
      </c>
      <c r="F41" s="280">
        <f>E41*$F$11</f>
        <v>0.97459989513982859</v>
      </c>
      <c r="G41" s="280">
        <f>F41*$E$11</f>
        <v>0.77116520847475922</v>
      </c>
      <c r="H41" s="280">
        <f>G41*$D$11</f>
        <v>0.60866538767258338</v>
      </c>
      <c r="I41" s="280">
        <f>H41*$C$11</f>
        <v>0.47536853425567838</v>
      </c>
      <c r="J41" s="280">
        <f>I41*$B$11</f>
        <v>0.35483558328963172</v>
      </c>
      <c r="K41" s="280">
        <f>J41*$B$7</f>
        <v>0.21367659385169888</v>
      </c>
      <c r="L41" s="280">
        <f>K41*$B$7</f>
        <v>0.12867279638861967</v>
      </c>
      <c r="M41" s="280"/>
      <c r="N41" s="281"/>
      <c r="Q41" s="283">
        <f>B41-L41</f>
        <v>0.11734310405846013</v>
      </c>
      <c r="R41" s="280">
        <f>1+($J$2-1)*SUM(C41:K41)*$B$27</f>
        <v>2.3540197945482948</v>
      </c>
      <c r="S41" s="281">
        <f>B41*R41*COUNT(B41:C41)-L41*COUNT(E41:N41)</f>
        <v>0.12887022774313972</v>
      </c>
    </row>
    <row r="42" spans="1:19" x14ac:dyDescent="0.2">
      <c r="A42" s="261">
        <v>9</v>
      </c>
      <c r="B42" s="254">
        <f t="shared" si="9"/>
        <v>0.24601631165665444</v>
      </c>
      <c r="C42" s="265">
        <f t="shared" si="10"/>
        <v>0.61841857747101769</v>
      </c>
      <c r="D42" s="116">
        <f>D41+J27*J28</f>
        <v>1.5545373165947656</v>
      </c>
      <c r="E42" s="242">
        <f>D42*$H$11</f>
        <v>1.2310063284340773</v>
      </c>
      <c r="F42" s="1">
        <f>E42*$G$11</f>
        <v>0.9747751878573141</v>
      </c>
      <c r="G42" s="1">
        <f>F42*$F$11</f>
        <v>0.77176702748456683</v>
      </c>
      <c r="H42" s="1">
        <f>G42*$E$11</f>
        <v>0.61067098776846473</v>
      </c>
      <c r="I42" s="1">
        <f>H42*$D$11</f>
        <v>0.48199048585924087</v>
      </c>
      <c r="J42" s="1">
        <f>I42*$C$11</f>
        <v>0.37643525560770147</v>
      </c>
      <c r="K42" s="1">
        <f>J42*$B$11</f>
        <v>0.28098751572500574</v>
      </c>
      <c r="L42" s="1">
        <f>K42*$B$7</f>
        <v>0.1692064102431417</v>
      </c>
      <c r="M42" s="1">
        <f>L42*$B$7</f>
        <v>0.10189352787968881</v>
      </c>
      <c r="N42" s="9"/>
      <c r="Q42" s="112">
        <f>B42-M42</f>
        <v>0.14412278377696564</v>
      </c>
      <c r="R42" s="1">
        <f>1+($J$2-1)*SUM(C42:L42)*$B$27</f>
        <v>2.4072810007798306</v>
      </c>
      <c r="S42" s="9">
        <f>B42*R42*COUNT(B42:C42)-M42*COUNT(E42:N42)</f>
        <v>0.26741903494878838</v>
      </c>
    </row>
    <row r="43" spans="1:19" ht="17" thickBot="1" x14ac:dyDescent="0.25">
      <c r="A43" s="262">
        <v>10</v>
      </c>
      <c r="B43" s="255">
        <f t="shared" si="9"/>
        <v>0.24601641016530756</v>
      </c>
      <c r="C43" s="266">
        <f t="shared" si="10"/>
        <v>0.6184188250951721</v>
      </c>
      <c r="D43" s="243">
        <f>D42+K27*K28</f>
        <v>1.5545379390550256</v>
      </c>
      <c r="E43" s="269">
        <f>D43*$I$11</f>
        <v>1.2310169749561992</v>
      </c>
      <c r="F43" s="166">
        <f>E43*$H$11</f>
        <v>0.97481718219562352</v>
      </c>
      <c r="G43" s="166">
        <f>F43*$G$11</f>
        <v>0.77191122413645896</v>
      </c>
      <c r="H43" s="166">
        <f>G43*$F$11</f>
        <v>0.61115182080421482</v>
      </c>
      <c r="I43" s="166">
        <f>H43*$E$11</f>
        <v>0.48358205623713146</v>
      </c>
      <c r="J43" s="166">
        <f>I43*$D$11</f>
        <v>0.38168171553438612</v>
      </c>
      <c r="K43" s="166">
        <f>J43*$C$11</f>
        <v>0.29809396318651005</v>
      </c>
      <c r="L43" s="166">
        <f>K43*$B$11</f>
        <v>0.22251019510162245</v>
      </c>
      <c r="M43" s="166">
        <f>L43*$B$7</f>
        <v>0.13399225676806842</v>
      </c>
      <c r="N43" s="10">
        <f>M43*$B$7</f>
        <v>8.0688100001890944E-2</v>
      </c>
      <c r="Q43" s="113">
        <f>B43-N43</f>
        <v>0.16532831016341662</v>
      </c>
      <c r="R43" s="166">
        <f>1+($J$2-1)*SUM(C43:M43)*$B$27</f>
        <v>2.4494646373564892</v>
      </c>
      <c r="S43" s="10">
        <f>B43*R43*COUNT(B43:C43)-N43*COUNT(E43:N43)</f>
        <v>0.3983359937997113</v>
      </c>
    </row>
    <row r="45" spans="1:19" x14ac:dyDescent="0.2">
      <c r="A45" s="382" t="s">
        <v>165</v>
      </c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2"/>
      <c r="R45" s="382"/>
      <c r="S45" s="382"/>
    </row>
    <row r="46" spans="1:19" x14ac:dyDescent="0.2">
      <c r="A46" t="s">
        <v>163</v>
      </c>
      <c r="B46" s="250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</row>
    <row r="47" spans="1:19" x14ac:dyDescent="0.2">
      <c r="A47" t="s">
        <v>157</v>
      </c>
      <c r="B47" s="250">
        <f>$C$2</f>
        <v>0.3978152025489306</v>
      </c>
      <c r="C47">
        <f>B47*$C$2</f>
        <v>0.15825693537904667</v>
      </c>
      <c r="D47">
        <f t="shared" ref="D47:K47" si="11">C47*$C$2</f>
        <v>6.2957014802588473E-2</v>
      </c>
      <c r="E47">
        <f t="shared" si="11"/>
        <v>2.5045257595567756E-2</v>
      </c>
      <c r="F47">
        <f t="shared" si="11"/>
        <v>9.96338422327093E-3</v>
      </c>
      <c r="G47">
        <f t="shared" si="11"/>
        <v>3.9635857128533444E-3</v>
      </c>
      <c r="H47">
        <f t="shared" si="11"/>
        <v>1.5767746531788007E-3</v>
      </c>
      <c r="I47">
        <f t="shared" si="11"/>
        <v>6.2726492802834437E-4</v>
      </c>
      <c r="J47">
        <f t="shared" si="11"/>
        <v>2.495355243954362E-4</v>
      </c>
      <c r="K47">
        <f t="shared" si="11"/>
        <v>9.9269025180524062E-5</v>
      </c>
    </row>
    <row r="48" spans="1:19" x14ac:dyDescent="0.2">
      <c r="A48" t="s">
        <v>158</v>
      </c>
      <c r="B48" s="250">
        <f>$E$2</f>
        <v>0.60218479745106923</v>
      </c>
      <c r="C48">
        <f>B48*$E$2</f>
        <v>0.3626265302811853</v>
      </c>
      <c r="D48">
        <f t="shared" ref="D48:K48" si="12">C48*$E$2</f>
        <v>0.21836818368775959</v>
      </c>
      <c r="E48">
        <f t="shared" si="12"/>
        <v>0.13149800046377139</v>
      </c>
      <c r="F48">
        <f t="shared" si="12"/>
        <v>7.9186096774496784E-2</v>
      </c>
      <c r="G48">
        <f t="shared" si="12"/>
        <v>4.7684663647091112E-2</v>
      </c>
      <c r="H48">
        <f t="shared" si="12"/>
        <v>2.8714979519845925E-2</v>
      </c>
      <c r="I48">
        <f t="shared" si="12"/>
        <v>1.7291724125970021E-2</v>
      </c>
      <c r="J48">
        <f t="shared" si="12"/>
        <v>1.0412813390377024E-2</v>
      </c>
      <c r="K48">
        <f t="shared" si="12"/>
        <v>6.2704379223799695E-3</v>
      </c>
    </row>
    <row r="49" spans="1:19" x14ac:dyDescent="0.2">
      <c r="B49" s="250">
        <v>1</v>
      </c>
      <c r="C49">
        <v>2</v>
      </c>
      <c r="D49">
        <v>3</v>
      </c>
      <c r="E49" s="250">
        <v>4</v>
      </c>
      <c r="F49">
        <v>5</v>
      </c>
      <c r="G49">
        <v>6</v>
      </c>
      <c r="H49" s="250">
        <v>7</v>
      </c>
      <c r="I49">
        <v>8</v>
      </c>
      <c r="J49">
        <v>9</v>
      </c>
      <c r="K49" s="250"/>
    </row>
    <row r="50" spans="1:19" x14ac:dyDescent="0.2">
      <c r="B50" s="250">
        <f>B47+C47*B48</f>
        <v>0.49311512312538874</v>
      </c>
      <c r="C50">
        <f>B50+D47*C48</f>
        <v>0.51594500696011258</v>
      </c>
      <c r="D50">
        <f>C50+E47*D48</f>
        <v>0.52141409437124875</v>
      </c>
      <c r="E50">
        <f t="shared" ref="E50:J50" si="13">D50+F47*E48</f>
        <v>0.52272425947446122</v>
      </c>
      <c r="F50">
        <f t="shared" si="13"/>
        <v>0.52303812035629327</v>
      </c>
      <c r="G50">
        <f t="shared" si="13"/>
        <v>0.52311330832527736</v>
      </c>
      <c r="H50">
        <f t="shared" si="13"/>
        <v>0.52313132022483921</v>
      </c>
      <c r="I50">
        <f t="shared" si="13"/>
        <v>0.52313563512428674</v>
      </c>
      <c r="J50">
        <f t="shared" si="13"/>
        <v>0.52313666879412135</v>
      </c>
    </row>
    <row r="51" spans="1:19" x14ac:dyDescent="0.2">
      <c r="B51" s="250">
        <v>-1</v>
      </c>
      <c r="C51">
        <v>-2</v>
      </c>
      <c r="D51" s="250">
        <v>-3</v>
      </c>
      <c r="E51">
        <v>-4</v>
      </c>
      <c r="F51" s="250">
        <v>-5</v>
      </c>
      <c r="G51">
        <v>-6</v>
      </c>
      <c r="H51" s="250">
        <v>-7</v>
      </c>
      <c r="I51">
        <v>-8</v>
      </c>
      <c r="J51" s="250">
        <v>-9</v>
      </c>
      <c r="K51" s="250"/>
    </row>
    <row r="52" spans="1:19" ht="17" thickBot="1" x14ac:dyDescent="0.25">
      <c r="B52" s="250">
        <f>B48+B47*C48</f>
        <v>0.74644314404449486</v>
      </c>
      <c r="C52">
        <f t="shared" ref="C52:J52" si="14">B52+C47*D48</f>
        <v>0.78100142357920843</v>
      </c>
      <c r="D52">
        <f t="shared" si="14"/>
        <v>0.78928014514091682</v>
      </c>
      <c r="E52">
        <f t="shared" si="14"/>
        <v>0.79126338133262164</v>
      </c>
      <c r="F52">
        <f t="shared" si="14"/>
        <v>0.79173848195809504</v>
      </c>
      <c r="G52">
        <f t="shared" si="14"/>
        <v>0.79185229624066478</v>
      </c>
      <c r="H52">
        <f t="shared" si="14"/>
        <v>0.79187956139297633</v>
      </c>
      <c r="I52">
        <f t="shared" si="14"/>
        <v>0.79188609298561818</v>
      </c>
      <c r="J52">
        <f t="shared" si="14"/>
        <v>0.79188765768263336</v>
      </c>
    </row>
    <row r="53" spans="1:19" ht="17" thickBot="1" x14ac:dyDescent="0.25">
      <c r="A53" s="259"/>
      <c r="B53" s="257">
        <v>3</v>
      </c>
      <c r="C53" s="258">
        <v>2</v>
      </c>
      <c r="D53" s="263">
        <v>1</v>
      </c>
      <c r="E53" s="270">
        <v>0</v>
      </c>
      <c r="F53" s="267">
        <v>-1</v>
      </c>
      <c r="G53" s="178">
        <v>-2</v>
      </c>
      <c r="H53" s="178">
        <v>-3</v>
      </c>
      <c r="I53" s="178">
        <v>-4</v>
      </c>
      <c r="J53" s="178">
        <v>-5</v>
      </c>
      <c r="K53" s="178">
        <v>-6</v>
      </c>
      <c r="L53" s="178">
        <v>-7</v>
      </c>
      <c r="M53" s="178">
        <v>-8</v>
      </c>
      <c r="N53" s="178">
        <v>-9</v>
      </c>
      <c r="O53" s="139">
        <v>-10</v>
      </c>
      <c r="Q53" s="29" t="s">
        <v>61</v>
      </c>
      <c r="R53" s="19" t="s">
        <v>58</v>
      </c>
      <c r="S53" s="20" t="s">
        <v>60</v>
      </c>
    </row>
    <row r="54" spans="1:19" x14ac:dyDescent="0.2">
      <c r="A54" s="260">
        <v>1</v>
      </c>
      <c r="B54" s="252">
        <f>C54*$B$47</f>
        <v>7.8038888174885288E-2</v>
      </c>
      <c r="C54" s="253">
        <f>D54*$B$47</f>
        <v>0.19616869258606737</v>
      </c>
      <c r="D54" s="264">
        <f>E54*$B$50</f>
        <v>0.49311512312538874</v>
      </c>
      <c r="E54" s="114">
        <v>1</v>
      </c>
      <c r="F54" s="268">
        <f>E54*B48</f>
        <v>0.60218479745106923</v>
      </c>
      <c r="G54" s="165"/>
      <c r="H54" s="165"/>
      <c r="I54" s="165"/>
      <c r="J54" s="165"/>
      <c r="K54" s="165"/>
      <c r="L54" s="165"/>
      <c r="M54" s="165"/>
      <c r="N54" s="165"/>
      <c r="O54" s="58"/>
      <c r="Q54" s="28">
        <f>B54-F54</f>
        <v>-0.52414590927618399</v>
      </c>
      <c r="R54" s="2">
        <f>1+($J$2-1)*SUM(C54:E54)*$B$47</f>
        <v>1.3362610920808986</v>
      </c>
      <c r="S54" s="8">
        <f>B54*R54*3-F54*COUNT(F54:O54)</f>
        <v>-0.28934380763901524</v>
      </c>
    </row>
    <row r="55" spans="1:19" x14ac:dyDescent="0.2">
      <c r="A55" s="261">
        <v>2</v>
      </c>
      <c r="B55" s="254">
        <f t="shared" ref="B55:C63" si="15">C55*$B$47</f>
        <v>0.11990711828471461</v>
      </c>
      <c r="C55" s="251">
        <f t="shared" si="15"/>
        <v>0.30141411770196547</v>
      </c>
      <c r="D55" s="265">
        <f>E55*$B$50</f>
        <v>0.75767370319361294</v>
      </c>
      <c r="E55" s="116">
        <f>E54+(B48*B47*2)+C47*C48</f>
        <v>1.5365046977092052</v>
      </c>
      <c r="F55" s="242">
        <f>E55*B48</f>
        <v>0.92525977017263406</v>
      </c>
      <c r="G55" s="1">
        <f>F55*B48</f>
        <v>0.55717736729103051</v>
      </c>
      <c r="H55" s="1"/>
      <c r="I55" s="1"/>
      <c r="J55" s="1"/>
      <c r="K55" s="1"/>
      <c r="L55" s="1"/>
      <c r="M55" s="1"/>
      <c r="N55" s="1"/>
      <c r="O55" s="9"/>
      <c r="Q55" s="112">
        <f>B55-G55</f>
        <v>-0.43727024900631589</v>
      </c>
      <c r="R55" s="1">
        <f>1+($J$2-1)*SUM(C55:F55)*$B$47</f>
        <v>1.7008447157715803</v>
      </c>
      <c r="S55" s="9">
        <f>B55*R55*3-G55*COUNT(F55:O55)</f>
        <v>-0.50252456902819709</v>
      </c>
    </row>
    <row r="56" spans="1:19" x14ac:dyDescent="0.2">
      <c r="A56" s="261">
        <v>3</v>
      </c>
      <c r="B56" s="254">
        <f t="shared" si="15"/>
        <v>0.12886413521221377</v>
      </c>
      <c r="C56" s="251">
        <f>D56*$B$47</f>
        <v>0.32392963965816185</v>
      </c>
      <c r="D56" s="265">
        <f>E56*$B$50</f>
        <v>0.81427164568533306</v>
      </c>
      <c r="E56" s="116">
        <f>E55+(C47*C48*2)</f>
        <v>1.65128102444808</v>
      </c>
      <c r="F56" s="242">
        <f>E56*$B$11</f>
        <v>1.2325873995900392</v>
      </c>
      <c r="G56" s="1">
        <f>F56*B47</f>
        <v>0.4903420060271711</v>
      </c>
      <c r="H56" s="1">
        <f>G56*B47</f>
        <v>0.19506550444594803</v>
      </c>
      <c r="I56" s="1"/>
      <c r="J56" s="1"/>
      <c r="K56" s="1"/>
      <c r="L56" s="1"/>
      <c r="M56" s="1"/>
      <c r="N56" s="1"/>
      <c r="O56" s="9"/>
      <c r="Q56" s="112">
        <f>B56-H56</f>
        <v>-6.6201369233734264E-2</v>
      </c>
      <c r="R56" s="1">
        <f>1+($J$2-1)*SUM(C56:G56)*$B$47</f>
        <v>1.8982199895776275</v>
      </c>
      <c r="S56" s="9">
        <f>B56*R56*3-H56*COUNT(F56:O56)</f>
        <v>0.1486409188605311</v>
      </c>
    </row>
    <row r="57" spans="1:19" x14ac:dyDescent="0.2">
      <c r="A57" s="261">
        <v>4</v>
      </c>
      <c r="B57" s="254">
        <f t="shared" si="15"/>
        <v>0.12993699893929525</v>
      </c>
      <c r="C57" s="251">
        <f t="shared" si="15"/>
        <v>0.32662652937028774</v>
      </c>
      <c r="D57" s="265">
        <f t="shared" ref="D57:D63" si="16">E57*$B$50</f>
        <v>0.82105089819968169</v>
      </c>
      <c r="E57" s="116">
        <f>E56+D47*D48</f>
        <v>1.6650288334209247</v>
      </c>
      <c r="F57" s="242">
        <f>E57*$C$11</f>
        <v>1.3003898892021708</v>
      </c>
      <c r="G57" s="1">
        <f>F57*$B$11</f>
        <v>0.97066711737974065</v>
      </c>
      <c r="H57" s="1">
        <f>G57*B48</f>
        <v>0.58452098147173237</v>
      </c>
      <c r="I57" s="1">
        <f>H57*B48</f>
        <v>0.35198964883345535</v>
      </c>
      <c r="J57" s="1"/>
      <c r="K57" s="1"/>
      <c r="L57" s="1"/>
      <c r="M57" s="1"/>
      <c r="N57" s="1"/>
      <c r="O57" s="9"/>
      <c r="Q57" s="112">
        <f>B57-I57</f>
        <v>-0.2220526498941601</v>
      </c>
      <c r="R57" s="1">
        <f>1+($J$2-1)*SUM(C57:H57)*$B$47</f>
        <v>2.128302677194557</v>
      </c>
      <c r="S57" s="9">
        <f>B57*R57*3-I57*COUNT(F57:O57)</f>
        <v>-0.57832280720643625</v>
      </c>
    </row>
    <row r="58" spans="1:19" x14ac:dyDescent="0.2">
      <c r="A58" s="261">
        <v>5</v>
      </c>
      <c r="B58" s="254">
        <f t="shared" si="15"/>
        <v>0.13019401231466432</v>
      </c>
      <c r="C58" s="251">
        <f t="shared" si="15"/>
        <v>0.32727259159647293</v>
      </c>
      <c r="D58" s="265">
        <f t="shared" si="16"/>
        <v>0.8226749241847261</v>
      </c>
      <c r="E58" s="116">
        <f>E57+E47*E48</f>
        <v>1.668322234715842</v>
      </c>
      <c r="F58" s="242">
        <f>E58*$D$11</f>
        <v>1.3167736155583385</v>
      </c>
      <c r="G58" s="1">
        <f>F58*$C$11</f>
        <v>1.0284020682826036</v>
      </c>
      <c r="H58" s="1">
        <f>G58*$B$11</f>
        <v>0.7676436731907279</v>
      </c>
      <c r="I58" s="1">
        <f>H58*B48</f>
        <v>0.46226334985495326</v>
      </c>
      <c r="J58" s="1">
        <f>I58*B48</f>
        <v>0.27836796170145778</v>
      </c>
      <c r="K58" s="1"/>
      <c r="L58" s="1"/>
      <c r="M58" s="1"/>
      <c r="N58" s="1"/>
      <c r="O58" s="9"/>
      <c r="Q58" s="112">
        <f>B58-J58</f>
        <v>-0.14817394938679346</v>
      </c>
      <c r="R58" s="1">
        <f>1+($J$2-1)*SUM(C58:I58)*$B$47</f>
        <v>2.2726314307773712</v>
      </c>
      <c r="S58" s="9">
        <f>B58*R58*3-J58*COUNT(F58:O58)</f>
        <v>-0.50419079505132225</v>
      </c>
    </row>
    <row r="59" spans="1:19" x14ac:dyDescent="0.2">
      <c r="A59" s="261">
        <v>6</v>
      </c>
      <c r="B59" s="254">
        <f t="shared" si="15"/>
        <v>0.1302555819935072</v>
      </c>
      <c r="C59" s="251">
        <f t="shared" si="15"/>
        <v>0.32742736114386173</v>
      </c>
      <c r="D59" s="265">
        <f t="shared" si="16"/>
        <v>0.82306397303554213</v>
      </c>
      <c r="E59" s="116">
        <f>E58+F47*F48</f>
        <v>1.6691111962231473</v>
      </c>
      <c r="F59" s="242">
        <f>E59*$E$11</f>
        <v>1.3207065689436646</v>
      </c>
      <c r="G59" s="1">
        <f>F59*$D$11</f>
        <v>1.0424074724244179</v>
      </c>
      <c r="H59" s="1">
        <f>G59*$C$11</f>
        <v>0.8141217199130748</v>
      </c>
      <c r="I59" s="1">
        <f>H59*$B$11</f>
        <v>0.60769557624682724</v>
      </c>
      <c r="J59" s="1">
        <f>I59*B48</f>
        <v>0.36594503749410645</v>
      </c>
      <c r="K59" s="1">
        <f>J59*B48</f>
        <v>0.22036653828161243</v>
      </c>
      <c r="L59" s="1"/>
      <c r="M59" s="1"/>
      <c r="N59" s="1"/>
      <c r="O59" s="9"/>
      <c r="Q59" s="112">
        <f>B59-K59</f>
        <v>-9.0110956288105226E-2</v>
      </c>
      <c r="R59" s="1">
        <f>1+($J$2-1)*SUM(C59:J59)*$B$47</f>
        <v>2.387511575772602</v>
      </c>
      <c r="S59" s="9">
        <f>B59*R59*3-K59*COUNT(F59:O59)</f>
        <v>-0.38923910023418729</v>
      </c>
    </row>
    <row r="60" spans="1:19" x14ac:dyDescent="0.2">
      <c r="A60" s="261">
        <v>7</v>
      </c>
      <c r="B60" s="254">
        <f t="shared" si="15"/>
        <v>0.13027033151908102</v>
      </c>
      <c r="C60" s="251">
        <f t="shared" si="15"/>
        <v>0.32746443746844489</v>
      </c>
      <c r="D60" s="265">
        <f t="shared" si="16"/>
        <v>0.82315717290408807</v>
      </c>
      <c r="E60" s="116">
        <f>E59+G47*G48</f>
        <v>1.6693001984747011</v>
      </c>
      <c r="F60" s="242">
        <f>E60*$F$11</f>
        <v>1.3216492050727067</v>
      </c>
      <c r="G60" s="1">
        <f>F60*$E$11</f>
        <v>1.0457726189414014</v>
      </c>
      <c r="H60" s="1">
        <f>G60*$D$11</f>
        <v>0.82540756446246599</v>
      </c>
      <c r="I60" s="1">
        <f>H60*$C$11</f>
        <v>0.64464448287823317</v>
      </c>
      <c r="J60" s="1">
        <f>I60*$B$11</f>
        <v>0.48119045459056592</v>
      </c>
      <c r="K60" s="1">
        <f>J60*B48</f>
        <v>0.28976557643300788</v>
      </c>
      <c r="L60" s="1">
        <f>K60*B48</f>
        <v>0.17449242495260317</v>
      </c>
      <c r="M60" s="1"/>
      <c r="N60" s="1"/>
      <c r="O60" s="9"/>
      <c r="Q60" s="112">
        <f>B60-L60</f>
        <v>-4.4222093433522153E-2</v>
      </c>
      <c r="R60" s="1">
        <f>1+($J$2-1)*SUM(C60:K60)*$B$47</f>
        <v>2.4786536374444221</v>
      </c>
      <c r="S60" s="9">
        <f>B60*R60*3-L60*COUNT(F60:O60)</f>
        <v>-0.25276188145563938</v>
      </c>
    </row>
    <row r="61" spans="1:19" x14ac:dyDescent="0.2">
      <c r="A61" s="261">
        <v>8</v>
      </c>
      <c r="B61" s="254">
        <f t="shared" si="15"/>
        <v>0.13027117796726428</v>
      </c>
      <c r="C61" s="251">
        <f t="shared" si="15"/>
        <v>0.32746656521061723</v>
      </c>
      <c r="D61" s="265">
        <f t="shared" si="16"/>
        <v>0.82316252147337021</v>
      </c>
      <c r="E61" s="116">
        <f>E60+I47*I48</f>
        <v>1.6693110449667905</v>
      </c>
      <c r="F61" s="242">
        <f>E61*$G$11</f>
        <v>1.3218477840968568</v>
      </c>
      <c r="G61" s="1">
        <f>F61*$F$11</f>
        <v>1.0465577579605172</v>
      </c>
      <c r="H61" s="1">
        <f>G61*$E$11</f>
        <v>0.82810283032372622</v>
      </c>
      <c r="I61" s="1">
        <f>H61*$D$11</f>
        <v>0.6536051221095146</v>
      </c>
      <c r="J61" s="1">
        <f>I61*$C$11</f>
        <v>0.51046653082619331</v>
      </c>
      <c r="K61" s="1">
        <f>J61*$B$11</f>
        <v>0.38103424219938981</v>
      </c>
      <c r="L61" s="1">
        <f>K61*$B$7</f>
        <v>0.2294530279607612</v>
      </c>
      <c r="M61" s="1">
        <f>L61*$B$7</f>
        <v>0.13817312516708552</v>
      </c>
      <c r="N61" s="1"/>
      <c r="O61" s="9"/>
      <c r="Q61" s="112">
        <f>B61-M61</f>
        <v>-7.9019471998212354E-3</v>
      </c>
      <c r="R61" s="1">
        <f>1+($J$2-1)*SUM(C61:L61)*$B$47</f>
        <v>2.5508422217098015</v>
      </c>
      <c r="S61" s="9">
        <f>B61*R61*3-M61*COUNT(F61:O61)</f>
        <v>-0.10848133824437611</v>
      </c>
    </row>
    <row r="62" spans="1:19" x14ac:dyDescent="0.2">
      <c r="A62" s="261">
        <v>9</v>
      </c>
      <c r="B62" s="254">
        <f t="shared" si="15"/>
        <v>0.13027138074092431</v>
      </c>
      <c r="C62" s="251">
        <f t="shared" si="15"/>
        <v>0.32746707492884503</v>
      </c>
      <c r="D62" s="265">
        <f t="shared" si="16"/>
        <v>0.82316380276735934</v>
      </c>
      <c r="E62" s="116">
        <f>E61+J47*J48</f>
        <v>1.6693136433336404</v>
      </c>
      <c r="F62" s="242">
        <f>E62*$H$11</f>
        <v>1.3218953557103545</v>
      </c>
      <c r="G62" s="1">
        <f>F62*$G$11</f>
        <v>1.0467458728091146</v>
      </c>
      <c r="H62" s="1">
        <f>G62*$F$11</f>
        <v>0.82874898833378963</v>
      </c>
      <c r="I62" s="1">
        <f>H62*$E$11</f>
        <v>0.65575872678498381</v>
      </c>
      <c r="J62" s="1">
        <f>I62*$D$11</f>
        <v>0.51757734305427483</v>
      </c>
      <c r="K62" s="1">
        <f>J62*$C$11</f>
        <v>0.40422864173773299</v>
      </c>
      <c r="L62" s="1">
        <f>K62*$B$11</f>
        <v>0.30173369825154911</v>
      </c>
      <c r="M62" s="1">
        <f>L62*$B$7</f>
        <v>0.18169944596577114</v>
      </c>
      <c r="N62" s="1">
        <f>M62*$B$7</f>
        <v>0.1094166440658694</v>
      </c>
      <c r="O62" s="9"/>
      <c r="Q62" s="112">
        <f>B62-N62</f>
        <v>2.0854736675054913E-2</v>
      </c>
      <c r="R62" s="1">
        <f>1+($J$2-1)*SUM(C62:M62)*$B$47</f>
        <v>2.6080358521629705</v>
      </c>
      <c r="S62" s="9">
        <f>B62*R62*3-N62*COUNT(F62:O62)</f>
        <v>3.4507497856485325E-2</v>
      </c>
    </row>
    <row r="63" spans="1:19" ht="17" thickBot="1" x14ac:dyDescent="0.25">
      <c r="A63" s="262">
        <v>10</v>
      </c>
      <c r="B63" s="255">
        <f t="shared" si="15"/>
        <v>0.13027142931703095</v>
      </c>
      <c r="C63" s="256">
        <f t="shared" si="15"/>
        <v>0.32746719703606042</v>
      </c>
      <c r="D63" s="266">
        <f t="shared" si="16"/>
        <v>0.82316410971192711</v>
      </c>
      <c r="E63" s="243">
        <f>E62+K47*K48</f>
        <v>1.6693142657939004</v>
      </c>
      <c r="F63" s="269">
        <f>E63*$I$11</f>
        <v>1.3219067519046876</v>
      </c>
      <c r="G63" s="166">
        <f>F63*$H$11</f>
        <v>1.046790938900698</v>
      </c>
      <c r="H63" s="166">
        <f>G63*$G$11</f>
        <v>0.82890380865243907</v>
      </c>
      <c r="I63" s="166">
        <f>H63*$F$11</f>
        <v>0.65627504315176544</v>
      </c>
      <c r="J63" s="166">
        <f>I63*$E$11</f>
        <v>0.51928640972847806</v>
      </c>
      <c r="K63" s="166">
        <f>J63*$D$11</f>
        <v>0.40986245284019879</v>
      </c>
      <c r="L63" s="166">
        <f>K63*$C$11</f>
        <v>0.32010315913986143</v>
      </c>
      <c r="M63" s="166">
        <f>L63*$B$11</f>
        <v>0.23893880852693344</v>
      </c>
      <c r="N63" s="166">
        <f>M63*$B$7</f>
        <v>0.14388531801599122</v>
      </c>
      <c r="O63" s="10">
        <f>N63*$B$7</f>
        <v>8.6645551085642356E-2</v>
      </c>
      <c r="Q63" s="113">
        <f>B63-O63</f>
        <v>4.3625878231388596E-2</v>
      </c>
      <c r="R63" s="166">
        <f>1+($J$2-1)*SUM(C63:N63)*$B$47</f>
        <v>2.6533340311369984</v>
      </c>
      <c r="S63" s="10">
        <f>B63*R63*3-O63*COUNT(F63:O63)</f>
        <v>0.17050533921878519</v>
      </c>
    </row>
    <row r="65" spans="1:19" x14ac:dyDescent="0.2">
      <c r="A65" s="382" t="s">
        <v>166</v>
      </c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382"/>
      <c r="P65" s="382"/>
      <c r="Q65" s="382"/>
      <c r="R65" s="382"/>
      <c r="S65" s="382"/>
    </row>
    <row r="66" spans="1:19" x14ac:dyDescent="0.2">
      <c r="A66" t="s">
        <v>163</v>
      </c>
      <c r="B66" s="250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19" x14ac:dyDescent="0.2">
      <c r="A67" t="s">
        <v>157</v>
      </c>
      <c r="B67" s="250">
        <f>$C$2</f>
        <v>0.3978152025489306</v>
      </c>
      <c r="C67">
        <f>B67*$C$2</f>
        <v>0.15825693537904667</v>
      </c>
      <c r="D67">
        <f t="shared" ref="D67:K67" si="17">C67*$C$2</f>
        <v>6.2957014802588473E-2</v>
      </c>
      <c r="E67">
        <f t="shared" si="17"/>
        <v>2.5045257595567756E-2</v>
      </c>
      <c r="F67">
        <f t="shared" si="17"/>
        <v>9.96338422327093E-3</v>
      </c>
      <c r="G67">
        <f t="shared" si="17"/>
        <v>3.9635857128533444E-3</v>
      </c>
      <c r="H67">
        <f t="shared" si="17"/>
        <v>1.5767746531788007E-3</v>
      </c>
      <c r="I67">
        <f t="shared" si="17"/>
        <v>6.2726492802834437E-4</v>
      </c>
      <c r="J67">
        <f t="shared" si="17"/>
        <v>2.495355243954362E-4</v>
      </c>
      <c r="K67">
        <f t="shared" si="17"/>
        <v>9.9269025180524062E-5</v>
      </c>
    </row>
    <row r="68" spans="1:19" x14ac:dyDescent="0.2">
      <c r="A68" t="s">
        <v>158</v>
      </c>
      <c r="B68" s="250">
        <f>$E$2</f>
        <v>0.60218479745106923</v>
      </c>
      <c r="C68">
        <f>B68*$E$2</f>
        <v>0.3626265302811853</v>
      </c>
      <c r="D68">
        <f t="shared" ref="D68:K68" si="18">C68*$E$2</f>
        <v>0.21836818368775959</v>
      </c>
      <c r="E68">
        <f t="shared" si="18"/>
        <v>0.13149800046377139</v>
      </c>
      <c r="F68">
        <f t="shared" si="18"/>
        <v>7.9186096774496784E-2</v>
      </c>
      <c r="G68">
        <f t="shared" si="18"/>
        <v>4.7684663647091112E-2</v>
      </c>
      <c r="H68">
        <f t="shared" si="18"/>
        <v>2.8714979519845925E-2</v>
      </c>
      <c r="I68">
        <f t="shared" si="18"/>
        <v>1.7291724125970021E-2</v>
      </c>
      <c r="J68">
        <f t="shared" si="18"/>
        <v>1.0412813390377024E-2</v>
      </c>
      <c r="K68">
        <f t="shared" si="18"/>
        <v>6.2704379223799695E-3</v>
      </c>
    </row>
    <row r="69" spans="1:19" x14ac:dyDescent="0.2">
      <c r="B69" s="250">
        <v>1</v>
      </c>
      <c r="C69">
        <v>2</v>
      </c>
      <c r="D69">
        <v>3</v>
      </c>
      <c r="E69" s="250">
        <v>4</v>
      </c>
      <c r="F69">
        <v>5</v>
      </c>
      <c r="G69">
        <v>6</v>
      </c>
      <c r="H69" s="250">
        <v>7</v>
      </c>
      <c r="I69">
        <v>8</v>
      </c>
      <c r="J69">
        <v>9</v>
      </c>
      <c r="K69" s="250"/>
    </row>
    <row r="70" spans="1:19" x14ac:dyDescent="0.2">
      <c r="B70" s="250">
        <f>B67+C67*B68</f>
        <v>0.49311512312538874</v>
      </c>
      <c r="C70">
        <f>B70+D67*C68</f>
        <v>0.51594500696011258</v>
      </c>
      <c r="D70">
        <f>C70+E67*D68</f>
        <v>0.52141409437124875</v>
      </c>
      <c r="E70">
        <f t="shared" ref="E70:J70" si="19">D70+F67*E68</f>
        <v>0.52272425947446122</v>
      </c>
      <c r="F70">
        <f t="shared" si="19"/>
        <v>0.52303812035629327</v>
      </c>
      <c r="G70">
        <f t="shared" si="19"/>
        <v>0.52311330832527736</v>
      </c>
      <c r="H70">
        <f t="shared" si="19"/>
        <v>0.52313132022483921</v>
      </c>
      <c r="I70">
        <f t="shared" si="19"/>
        <v>0.52313563512428674</v>
      </c>
      <c r="J70">
        <f t="shared" si="19"/>
        <v>0.52313666879412135</v>
      </c>
    </row>
    <row r="71" spans="1:19" x14ac:dyDescent="0.2">
      <c r="B71" s="250">
        <v>-1</v>
      </c>
      <c r="C71">
        <v>-2</v>
      </c>
      <c r="D71" s="250">
        <v>-3</v>
      </c>
      <c r="E71">
        <v>-4</v>
      </c>
      <c r="F71" s="250">
        <v>-5</v>
      </c>
      <c r="G71">
        <v>-6</v>
      </c>
      <c r="H71" s="250">
        <v>-7</v>
      </c>
      <c r="I71">
        <v>-8</v>
      </c>
      <c r="J71" s="250">
        <v>-9</v>
      </c>
      <c r="K71" s="250"/>
    </row>
    <row r="72" spans="1:19" ht="17" thickBot="1" x14ac:dyDescent="0.25">
      <c r="B72" s="250">
        <f>B68+B67*C68</f>
        <v>0.74644314404449486</v>
      </c>
      <c r="C72">
        <f t="shared" ref="C72:J72" si="20">B72+C67*D68</f>
        <v>0.78100142357920843</v>
      </c>
      <c r="D72">
        <f t="shared" si="20"/>
        <v>0.78928014514091682</v>
      </c>
      <c r="E72">
        <f t="shared" si="20"/>
        <v>0.79126338133262164</v>
      </c>
      <c r="F72">
        <f t="shared" si="20"/>
        <v>0.79173848195809504</v>
      </c>
      <c r="G72">
        <f t="shared" si="20"/>
        <v>0.79185229624066478</v>
      </c>
      <c r="H72">
        <f t="shared" si="20"/>
        <v>0.79187956139297633</v>
      </c>
      <c r="I72">
        <f t="shared" si="20"/>
        <v>0.79188609298561818</v>
      </c>
      <c r="J72">
        <f t="shared" si="20"/>
        <v>0.79188765768263336</v>
      </c>
    </row>
    <row r="73" spans="1:19" ht="17" thickBot="1" x14ac:dyDescent="0.25">
      <c r="A73" s="259"/>
      <c r="B73" s="257">
        <v>4</v>
      </c>
      <c r="C73" s="258">
        <v>3</v>
      </c>
      <c r="D73" s="258">
        <v>2</v>
      </c>
      <c r="E73" s="263">
        <v>1</v>
      </c>
      <c r="F73" s="270">
        <v>0</v>
      </c>
      <c r="G73" s="267">
        <v>-1</v>
      </c>
      <c r="H73" s="178">
        <v>-2</v>
      </c>
      <c r="I73" s="178">
        <v>-3</v>
      </c>
      <c r="J73" s="178">
        <v>-4</v>
      </c>
      <c r="K73" s="178">
        <v>-5</v>
      </c>
      <c r="L73" s="178">
        <v>-6</v>
      </c>
      <c r="M73" s="178">
        <v>-7</v>
      </c>
      <c r="N73" s="178">
        <v>-8</v>
      </c>
      <c r="O73" s="178">
        <v>-9</v>
      </c>
      <c r="P73" s="263">
        <v>-10</v>
      </c>
      <c r="Q73" s="29" t="s">
        <v>61</v>
      </c>
      <c r="R73" s="19" t="s">
        <v>58</v>
      </c>
      <c r="S73" s="20" t="s">
        <v>60</v>
      </c>
    </row>
    <row r="74" spans="1:19" x14ac:dyDescent="0.2">
      <c r="A74" s="260">
        <v>1</v>
      </c>
      <c r="B74" s="252">
        <f>C74*$B$67</f>
        <v>4.0263774702550638E-2</v>
      </c>
      <c r="C74" s="253">
        <f t="shared" ref="C74:C83" si="21">D74*$B$47</f>
        <v>0.10121225746167471</v>
      </c>
      <c r="D74" s="165">
        <f>E74*$B$70</f>
        <v>0.25442028563306546</v>
      </c>
      <c r="E74" s="264">
        <f>F74*$C$70</f>
        <v>0.51594500696011258</v>
      </c>
      <c r="F74" s="114">
        <v>1</v>
      </c>
      <c r="G74" s="268">
        <f>F74*B68</f>
        <v>0.60218479745106923</v>
      </c>
      <c r="H74" s="165"/>
      <c r="I74" s="165"/>
      <c r="J74" s="165"/>
      <c r="K74" s="165"/>
      <c r="L74" s="165"/>
      <c r="M74" s="165"/>
      <c r="N74" s="165"/>
      <c r="O74" s="165"/>
      <c r="P74" s="264"/>
      <c r="Q74" s="28">
        <f>B74-G74</f>
        <v>-0.56192102274851863</v>
      </c>
      <c r="R74" s="2">
        <f>1+($J$2-1)*SUM(C74:F74)*$B$47</f>
        <v>1.3725476471403275</v>
      </c>
      <c r="S74" s="8">
        <f>B74*R74*4-G74*COUNT(G74:P74)</f>
        <v>-0.38112900051917276</v>
      </c>
    </row>
    <row r="75" spans="1:19" x14ac:dyDescent="0.2">
      <c r="A75" s="261">
        <v>2</v>
      </c>
      <c r="B75" s="254">
        <f t="shared" ref="B75:B83" si="22">C75*$B$67</f>
        <v>6.1865478977974106E-2</v>
      </c>
      <c r="C75" s="251">
        <f t="shared" si="21"/>
        <v>0.15551310905561674</v>
      </c>
      <c r="D75" s="1">
        <f t="shared" ref="D75:D83" si="23">E75*$B$70</f>
        <v>0.39091796406772289</v>
      </c>
      <c r="E75" s="265">
        <f t="shared" ref="E75:E83" si="24">F75*$C$70</f>
        <v>0.79275192695382157</v>
      </c>
      <c r="F75" s="116">
        <f>F74+(B68*B67*2)+C67*C68</f>
        <v>1.5365046977092052</v>
      </c>
      <c r="G75" s="242">
        <f>F75*B68</f>
        <v>0.92525977017263406</v>
      </c>
      <c r="H75" s="1">
        <f>G75*B68</f>
        <v>0.55717736729103051</v>
      </c>
      <c r="I75" s="1"/>
      <c r="J75" s="1"/>
      <c r="K75" s="1"/>
      <c r="L75" s="1"/>
      <c r="M75" s="1"/>
      <c r="N75" s="1"/>
      <c r="O75" s="1"/>
      <c r="P75" s="265"/>
      <c r="Q75" s="112">
        <f>B75-H75</f>
        <v>-0.49531188831305639</v>
      </c>
      <c r="R75" s="1">
        <f>1+($J$2-1)*SUM(C75:G75)*$B$47</f>
        <v>1.7565991780840764</v>
      </c>
      <c r="S75" s="9">
        <f>B75*R75*4-H75*COUNT(G75:P75)</f>
        <v>-0.67966333648411292</v>
      </c>
    </row>
    <row r="76" spans="1:19" x14ac:dyDescent="0.2">
      <c r="A76" s="261">
        <v>3</v>
      </c>
      <c r="B76" s="254">
        <f t="shared" si="22"/>
        <v>6.6486807138974507E-2</v>
      </c>
      <c r="C76" s="251">
        <f t="shared" si="21"/>
        <v>0.16712988018801705</v>
      </c>
      <c r="D76" s="1">
        <f t="shared" si="23"/>
        <v>0.42011938990054148</v>
      </c>
      <c r="E76" s="265">
        <f t="shared" si="24"/>
        <v>0.85197019965196652</v>
      </c>
      <c r="F76" s="116">
        <f>F75+(C67*C68*2)</f>
        <v>1.65128102444808</v>
      </c>
      <c r="G76" s="242">
        <f>F76*$B$11</f>
        <v>1.2325873995900392</v>
      </c>
      <c r="H76" s="1">
        <f>G76*B67</f>
        <v>0.4903420060271711</v>
      </c>
      <c r="I76" s="1">
        <f>H76*B67</f>
        <v>0.19506550444594803</v>
      </c>
      <c r="J76" s="1"/>
      <c r="K76" s="1"/>
      <c r="L76" s="1"/>
      <c r="M76" s="1"/>
      <c r="N76" s="1"/>
      <c r="O76" s="1"/>
      <c r="P76" s="265"/>
      <c r="Q76" s="112">
        <f>B76-I76</f>
        <v>-0.12857869730697352</v>
      </c>
      <c r="R76" s="1">
        <f>1+($J$2-1)*SUM(C76:H76)*$B$47</f>
        <v>1.9581392893898528</v>
      </c>
      <c r="S76" s="9">
        <f>B76*R76*4-I76*COUNT(G76:P76)</f>
        <v>-6.4434796198197142E-2</v>
      </c>
    </row>
    <row r="77" spans="1:19" x14ac:dyDescent="0.2">
      <c r="A77" s="261">
        <v>4</v>
      </c>
      <c r="B77" s="254">
        <f t="shared" si="22"/>
        <v>6.7040345822110825E-2</v>
      </c>
      <c r="C77" s="251">
        <f t="shared" si="21"/>
        <v>0.16852132696931052</v>
      </c>
      <c r="D77" s="1">
        <f t="shared" si="23"/>
        <v>0.42361711138624142</v>
      </c>
      <c r="E77" s="265">
        <f t="shared" si="24"/>
        <v>0.85906331304814709</v>
      </c>
      <c r="F77" s="116">
        <f>F76+D67*D68</f>
        <v>1.6650288334209247</v>
      </c>
      <c r="G77" s="242">
        <f>F77*$C$11</f>
        <v>1.3003898892021708</v>
      </c>
      <c r="H77" s="1">
        <f>G77*$B$11</f>
        <v>0.97066711737974065</v>
      </c>
      <c r="I77" s="1">
        <f>H77*B68</f>
        <v>0.58452098147173237</v>
      </c>
      <c r="J77" s="1">
        <f>I77*B68</f>
        <v>0.35198964883345535</v>
      </c>
      <c r="K77" s="1"/>
      <c r="L77" s="1"/>
      <c r="M77" s="1"/>
      <c r="N77" s="1"/>
      <c r="O77" s="1"/>
      <c r="P77" s="265"/>
      <c r="Q77" s="112">
        <f>B77-J77</f>
        <v>-0.28494930301134452</v>
      </c>
      <c r="R77" s="1">
        <f>1+($J$2-1)*SUM(C77:I77)*$B$47</f>
        <v>2.1887208376340217</v>
      </c>
      <c r="S77" s="9">
        <f>B77*R77*4-J77*COUNT(G77:P77)</f>
        <v>-0.82102818788164178</v>
      </c>
    </row>
    <row r="78" spans="1:19" x14ac:dyDescent="0.2">
      <c r="A78" s="261">
        <v>5</v>
      </c>
      <c r="B78" s="254">
        <f t="shared" si="22"/>
        <v>6.7172950589854466E-2</v>
      </c>
      <c r="C78" s="251">
        <f t="shared" si="21"/>
        <v>0.16885465954909631</v>
      </c>
      <c r="D78" s="1">
        <f t="shared" si="23"/>
        <v>0.42445501948439862</v>
      </c>
      <c r="E78" s="265">
        <f t="shared" si="24"/>
        <v>0.8607625270021757</v>
      </c>
      <c r="F78" s="116">
        <f>F77+E67*E68</f>
        <v>1.668322234715842</v>
      </c>
      <c r="G78" s="242">
        <f>F78*$D$11</f>
        <v>1.3167736155583385</v>
      </c>
      <c r="H78" s="1">
        <f>G78*$C$11</f>
        <v>1.0284020682826036</v>
      </c>
      <c r="I78" s="1">
        <f>H78*$B$11</f>
        <v>0.7676436731907279</v>
      </c>
      <c r="J78" s="1">
        <f>I78*B68</f>
        <v>0.46226334985495326</v>
      </c>
      <c r="K78" s="1">
        <f>J78*B68</f>
        <v>0.27836796170145778</v>
      </c>
      <c r="L78" s="1"/>
      <c r="M78" s="1"/>
      <c r="N78" s="1"/>
      <c r="O78" s="1"/>
      <c r="P78" s="265"/>
      <c r="Q78" s="112">
        <f>B78-K78</f>
        <v>-0.21119501111160333</v>
      </c>
      <c r="R78" s="1">
        <f>1+($J$2-1)*SUM(C78:J78)*$B$47</f>
        <v>2.3331690974042569</v>
      </c>
      <c r="S78" s="9">
        <f>B78*R78*4-K78*COUNT(G78:P78)</f>
        <v>-0.76493639851644302</v>
      </c>
    </row>
    <row r="79" spans="1:19" x14ac:dyDescent="0.2">
      <c r="A79" s="261">
        <v>6</v>
      </c>
      <c r="B79" s="254">
        <f t="shared" si="22"/>
        <v>6.720471715823359E-2</v>
      </c>
      <c r="C79" s="251">
        <f t="shared" si="21"/>
        <v>0.16893451212430105</v>
      </c>
      <c r="D79" s="1">
        <f t="shared" si="23"/>
        <v>0.42465574729644073</v>
      </c>
      <c r="E79" s="265">
        <f t="shared" si="24"/>
        <v>0.86116958775255359</v>
      </c>
      <c r="F79" s="116">
        <f>F78+F67*F68</f>
        <v>1.6691111962231473</v>
      </c>
      <c r="G79" s="242">
        <f>F79*$E$11</f>
        <v>1.3207065689436646</v>
      </c>
      <c r="H79" s="1">
        <f>G79*$D$11</f>
        <v>1.0424074724244179</v>
      </c>
      <c r="I79" s="1">
        <f>H79*$C$11</f>
        <v>0.8141217199130748</v>
      </c>
      <c r="J79" s="1">
        <f>I79*$B$11</f>
        <v>0.60769557624682724</v>
      </c>
      <c r="K79" s="1">
        <f>J79*B68</f>
        <v>0.36594503749410645</v>
      </c>
      <c r="L79" s="1">
        <f>K79*B68</f>
        <v>0.22036653828161243</v>
      </c>
      <c r="M79" s="1"/>
      <c r="N79" s="1"/>
      <c r="O79" s="1"/>
      <c r="P79" s="265"/>
      <c r="Q79" s="112">
        <f>B79-L79</f>
        <v>-0.15316182112337884</v>
      </c>
      <c r="R79" s="1">
        <f>1+($J$2-1)*SUM(C79:K79)*$B$47</f>
        <v>2.4480778710946627</v>
      </c>
      <c r="S79" s="9">
        <f>B79*R79*4-L79*COUNT(G79:P79)</f>
        <v>-0.66410970605668473</v>
      </c>
    </row>
    <row r="80" spans="1:19" x14ac:dyDescent="0.2">
      <c r="A80" s="261">
        <v>7</v>
      </c>
      <c r="B80" s="254">
        <f t="shared" si="22"/>
        <v>6.7212327102308428E-2</v>
      </c>
      <c r="C80" s="251">
        <f t="shared" si="21"/>
        <v>0.16895364146884614</v>
      </c>
      <c r="D80" s="1">
        <f t="shared" si="23"/>
        <v>0.42470383330326633</v>
      </c>
      <c r="E80" s="265">
        <f t="shared" si="24"/>
        <v>0.86126710252054695</v>
      </c>
      <c r="F80" s="116">
        <f>F79+G67*G68</f>
        <v>1.6693001984747011</v>
      </c>
      <c r="G80" s="242">
        <f>F80*$F$11</f>
        <v>1.3216492050727067</v>
      </c>
      <c r="H80" s="1">
        <f>G80*$E$11</f>
        <v>1.0457726189414014</v>
      </c>
      <c r="I80" s="1">
        <f>H80*$D$11</f>
        <v>0.82540756446246599</v>
      </c>
      <c r="J80" s="1">
        <f>I80*$C$11</f>
        <v>0.64464448287823317</v>
      </c>
      <c r="K80" s="1">
        <f>J80*$B$11</f>
        <v>0.48119045459056592</v>
      </c>
      <c r="L80" s="1">
        <f>K80*B68</f>
        <v>0.28976557643300788</v>
      </c>
      <c r="M80" s="1">
        <f>L80*B68</f>
        <v>0.17449242495260317</v>
      </c>
      <c r="N80" s="1"/>
      <c r="O80" s="1"/>
      <c r="P80" s="265"/>
      <c r="Q80" s="112">
        <f>B80-M80</f>
        <v>-0.10728009785029474</v>
      </c>
      <c r="R80" s="1">
        <f>1+($J$2-1)*SUM(C80:L80)*$B$47</f>
        <v>2.5392267910070898</v>
      </c>
      <c r="S80" s="9">
        <f>B80*R80*4-M80*COUNT(G80:P80)</f>
        <v>-0.53877760801176822</v>
      </c>
    </row>
    <row r="81" spans="1:19" x14ac:dyDescent="0.2">
      <c r="A81" s="261">
        <v>8</v>
      </c>
      <c r="B81" s="254">
        <f t="shared" si="22"/>
        <v>6.7212763823022229E-2</v>
      </c>
      <c r="C81" s="251">
        <f t="shared" si="21"/>
        <v>0.16895473926679605</v>
      </c>
      <c r="D81" s="1">
        <f t="shared" si="23"/>
        <v>0.42470659287088181</v>
      </c>
      <c r="E81" s="265">
        <f t="shared" si="24"/>
        <v>0.86127269871398349</v>
      </c>
      <c r="F81" s="116">
        <f>F80+I67*I68</f>
        <v>1.6693110449667905</v>
      </c>
      <c r="G81" s="242">
        <f>F81*$G$11</f>
        <v>1.3218477840968568</v>
      </c>
      <c r="H81" s="1">
        <f>G81*$F$11</f>
        <v>1.0465577579605172</v>
      </c>
      <c r="I81" s="1">
        <f>H81*$E$11</f>
        <v>0.82810283032372622</v>
      </c>
      <c r="J81" s="1">
        <f>I81*$D$11</f>
        <v>0.6536051221095146</v>
      </c>
      <c r="K81" s="1">
        <f>J81*$C$11</f>
        <v>0.51046653082619331</v>
      </c>
      <c r="L81" s="1">
        <f>K81*$B$11</f>
        <v>0.38103424219938981</v>
      </c>
      <c r="M81" s="1">
        <f>L81*$B$7</f>
        <v>0.2294530279607612</v>
      </c>
      <c r="N81" s="1">
        <f>M81*$B$7</f>
        <v>0.13817312516708552</v>
      </c>
      <c r="O81" s="1"/>
      <c r="P81" s="265"/>
      <c r="Q81" s="112">
        <f>B81-N81</f>
        <v>-7.0960361344063291E-2</v>
      </c>
      <c r="R81" s="1">
        <f>1+($J$2-1)*SUM(C81:M81)*$B$47</f>
        <v>2.6114157688543012</v>
      </c>
      <c r="S81" s="9">
        <f>B81*R81*4-N81*COUNT(G81:P81)</f>
        <v>-0.40330311607380354</v>
      </c>
    </row>
    <row r="82" spans="1:19" x14ac:dyDescent="0.2">
      <c r="A82" s="261">
        <v>9</v>
      </c>
      <c r="B82" s="254">
        <f t="shared" si="22"/>
        <v>6.7212868443079665E-2</v>
      </c>
      <c r="C82" s="251">
        <f t="shared" si="21"/>
        <v>0.16895500225337065</v>
      </c>
      <c r="D82" s="1">
        <f t="shared" si="23"/>
        <v>0.42470725394811798</v>
      </c>
      <c r="E82" s="265">
        <f t="shared" si="24"/>
        <v>0.86127403932838598</v>
      </c>
      <c r="F82" s="116">
        <f>F81+J67*J68</f>
        <v>1.6693136433336404</v>
      </c>
      <c r="G82" s="242">
        <f>F82*$H$11</f>
        <v>1.3218953557103545</v>
      </c>
      <c r="H82" s="1">
        <f>G82*$G$11</f>
        <v>1.0467458728091146</v>
      </c>
      <c r="I82" s="1">
        <f>H82*$F$11</f>
        <v>0.82874898833378963</v>
      </c>
      <c r="J82" s="1">
        <f>I82*$E$11</f>
        <v>0.65575872678498381</v>
      </c>
      <c r="K82" s="1">
        <f>J82*$D$11</f>
        <v>0.51757734305427483</v>
      </c>
      <c r="L82" s="1">
        <f>K82*$C$11</f>
        <v>0.40422864173773299</v>
      </c>
      <c r="M82" s="1">
        <f>L82*$B$11</f>
        <v>0.30173369825154911</v>
      </c>
      <c r="N82" s="1">
        <f>M82*$B$7</f>
        <v>0.18169944596577114</v>
      </c>
      <c r="O82" s="1">
        <f>N82*$B$7</f>
        <v>0.1094166440658694</v>
      </c>
      <c r="P82" s="265"/>
      <c r="Q82" s="112">
        <f>B82-O82</f>
        <v>-4.2203775622789735E-2</v>
      </c>
      <c r="R82" s="1">
        <f>1+($J$2-1)*SUM(C82:N82)*$B$47</f>
        <v>2.6686094935932525</v>
      </c>
      <c r="S82" s="9">
        <f>B82*R82*4-O82*COUNT(G82:P82)</f>
        <v>-0.26729020131747772</v>
      </c>
    </row>
    <row r="83" spans="1:19" ht="17" thickBot="1" x14ac:dyDescent="0.25">
      <c r="A83" s="262">
        <v>10</v>
      </c>
      <c r="B83" s="255">
        <f t="shared" si="22"/>
        <v>6.7212893505679341E-2</v>
      </c>
      <c r="C83" s="256">
        <f t="shared" si="21"/>
        <v>0.16895506525397874</v>
      </c>
      <c r="D83" s="166">
        <f t="shared" si="23"/>
        <v>0.4247074123146351</v>
      </c>
      <c r="E83" s="266">
        <f t="shared" si="24"/>
        <v>0.86127436048364914</v>
      </c>
      <c r="F83" s="243">
        <f>F82+K67*K68</f>
        <v>1.6693142657939004</v>
      </c>
      <c r="G83" s="269">
        <f>F83*$I$11</f>
        <v>1.3219067519046876</v>
      </c>
      <c r="H83" s="166">
        <f>G83*$H$11</f>
        <v>1.046790938900698</v>
      </c>
      <c r="I83" s="166">
        <f>H83*$G$11</f>
        <v>0.82890380865243907</v>
      </c>
      <c r="J83" s="166">
        <f>I83*$F$11</f>
        <v>0.65627504315176544</v>
      </c>
      <c r="K83" s="166">
        <f>J83*$E$11</f>
        <v>0.51928640972847806</v>
      </c>
      <c r="L83" s="166">
        <f>K83*$D$11</f>
        <v>0.40986245284019879</v>
      </c>
      <c r="M83" s="166">
        <f>L83*$C$11</f>
        <v>0.32010315913986143</v>
      </c>
      <c r="N83" s="166">
        <f>M83*$B$11</f>
        <v>0.23893880852693344</v>
      </c>
      <c r="O83" s="166">
        <f>N83*$B$7</f>
        <v>0.14388531801599122</v>
      </c>
      <c r="P83" s="266">
        <f>O83*$B$7</f>
        <v>8.6645551085642356E-2</v>
      </c>
      <c r="Q83" s="113">
        <f>B83-P83</f>
        <v>-1.9432657579963014E-2</v>
      </c>
      <c r="R83" s="166">
        <f>1+($J$2-1)*SUM(C83:O83)*$B$47</f>
        <v>2.7139076951542185</v>
      </c>
      <c r="S83" s="10">
        <f>B83*R83*4-P83*COUNT(G83:P83)</f>
        <v>-0.1368171552618469</v>
      </c>
    </row>
  </sheetData>
  <sheetProtection sheet="1" objects="1" scenarios="1"/>
  <mergeCells count="4">
    <mergeCell ref="A65:S65"/>
    <mergeCell ref="A45:S45"/>
    <mergeCell ref="A25:S25"/>
    <mergeCell ref="A4:S4"/>
  </mergeCells>
  <conditionalFormatting sqref="Q34">
    <cfRule type="cellIs" dxfId="27" priority="5" operator="lessThanOrEqual">
      <formula>0</formula>
    </cfRule>
    <cfRule type="cellIs" dxfId="26" priority="6" operator="greaterThan">
      <formula>0</formula>
    </cfRule>
  </conditionalFormatting>
  <conditionalFormatting sqref="Q74:S83 Q54:S63 Q35:Q43 R34:S43">
    <cfRule type="cellIs" dxfId="25" priority="3" operator="lessThanOrEqual">
      <formula>0</formula>
    </cfRule>
    <cfRule type="cellIs" dxfId="24" priority="4" operator="greaterThan">
      <formula>0</formula>
    </cfRule>
  </conditionalFormatting>
  <conditionalFormatting sqref="Q13:S22">
    <cfRule type="cellIs" dxfId="23" priority="1" operator="lessThanOrEqual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S67"/>
  <sheetViews>
    <sheetView topLeftCell="A14" zoomScaleNormal="100" workbookViewId="0">
      <selection activeCell="D52" sqref="D52"/>
    </sheetView>
  </sheetViews>
  <sheetFormatPr baseColWidth="10" defaultColWidth="11" defaultRowHeight="16" x14ac:dyDescent="0.2"/>
  <cols>
    <col min="2" max="2" width="11" style="250"/>
  </cols>
  <sheetData>
    <row r="2" spans="1:19" x14ac:dyDescent="0.2">
      <c r="A2" t="s">
        <v>40</v>
      </c>
      <c r="B2" s="249" t="s">
        <v>159</v>
      </c>
      <c r="C2" s="248">
        <f>Rules!C22</f>
        <v>0.3978152025489306</v>
      </c>
      <c r="D2" s="247" t="s">
        <v>160</v>
      </c>
      <c r="E2" s="248">
        <f>Rules!C21</f>
        <v>0.60218479745106923</v>
      </c>
      <c r="F2" s="247" t="s">
        <v>161</v>
      </c>
      <c r="G2" s="248">
        <f>Rules!C19</f>
        <v>-5.3141792559054518E-3</v>
      </c>
      <c r="I2" t="s">
        <v>58</v>
      </c>
      <c r="J2">
        <f>(G2+E2)/C2</f>
        <v>1.5003715654173615</v>
      </c>
    </row>
    <row r="4" spans="1:19" x14ac:dyDescent="0.2">
      <c r="A4" s="382" t="s">
        <v>162</v>
      </c>
      <c r="B4" s="382"/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0.3978152025489306</v>
      </c>
      <c r="C6">
        <f>B6*$C$2</f>
        <v>0.15825693537904667</v>
      </c>
      <c r="D6">
        <f t="shared" ref="D6:K6" si="0">C6*$C$2</f>
        <v>6.2957014802588473E-2</v>
      </c>
      <c r="E6">
        <f t="shared" si="0"/>
        <v>2.5045257595567756E-2</v>
      </c>
      <c r="F6">
        <f t="shared" si="0"/>
        <v>9.96338422327093E-3</v>
      </c>
      <c r="G6">
        <f t="shared" si="0"/>
        <v>3.9635857128533444E-3</v>
      </c>
      <c r="H6">
        <f t="shared" si="0"/>
        <v>1.5767746531788007E-3</v>
      </c>
      <c r="I6">
        <f t="shared" si="0"/>
        <v>6.2726492802834437E-4</v>
      </c>
      <c r="J6">
        <f t="shared" si="0"/>
        <v>2.495355243954362E-4</v>
      </c>
      <c r="K6">
        <f t="shared" si="0"/>
        <v>9.9269025180524062E-5</v>
      </c>
    </row>
    <row r="7" spans="1:19" x14ac:dyDescent="0.2">
      <c r="A7" t="s">
        <v>158</v>
      </c>
      <c r="B7" s="250">
        <f>$E$2</f>
        <v>0.60218479745106923</v>
      </c>
      <c r="C7">
        <f>B7*$E$2</f>
        <v>0.3626265302811853</v>
      </c>
      <c r="D7">
        <f t="shared" ref="D7:K7" si="1">C7*$E$2</f>
        <v>0.21836818368775959</v>
      </c>
      <c r="E7">
        <f t="shared" si="1"/>
        <v>0.13149800046377139</v>
      </c>
      <c r="F7">
        <f t="shared" si="1"/>
        <v>7.9186096774496784E-2</v>
      </c>
      <c r="G7">
        <f t="shared" si="1"/>
        <v>4.7684663647091112E-2</v>
      </c>
      <c r="H7">
        <f t="shared" si="1"/>
        <v>2.8714979519845925E-2</v>
      </c>
      <c r="I7">
        <f t="shared" si="1"/>
        <v>1.7291724125970021E-2</v>
      </c>
      <c r="J7">
        <f t="shared" si="1"/>
        <v>1.0412813390377024E-2</v>
      </c>
      <c r="K7">
        <f t="shared" si="1"/>
        <v>6.2704379223799695E-3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0.49311512312538874</v>
      </c>
      <c r="C9">
        <f>B9+D6*C7</f>
        <v>0.51594500696011258</v>
      </c>
      <c r="D9">
        <f>C9+E6*D7</f>
        <v>0.52141409437124875</v>
      </c>
      <c r="E9">
        <f t="shared" ref="E9:J9" si="2">D9+F6*E7</f>
        <v>0.52272425947446122</v>
      </c>
      <c r="F9">
        <f t="shared" si="2"/>
        <v>0.52303812035629327</v>
      </c>
      <c r="G9">
        <f t="shared" si="2"/>
        <v>0.52311330832527736</v>
      </c>
      <c r="H9">
        <f t="shared" si="2"/>
        <v>0.52313132022483921</v>
      </c>
      <c r="I9">
        <f t="shared" si="2"/>
        <v>0.52313563512428674</v>
      </c>
      <c r="J9">
        <f t="shared" si="2"/>
        <v>0.52313666879412135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0.74644314404449486</v>
      </c>
      <c r="C11">
        <f t="shared" ref="C11:J11" si="3">B11+C6*D7</f>
        <v>0.78100142357920843</v>
      </c>
      <c r="D11">
        <f t="shared" si="3"/>
        <v>0.78928014514091682</v>
      </c>
      <c r="E11">
        <f t="shared" si="3"/>
        <v>0.79126338133262164</v>
      </c>
      <c r="F11">
        <f t="shared" si="3"/>
        <v>0.79173848195809504</v>
      </c>
      <c r="G11">
        <f t="shared" si="3"/>
        <v>0.79185229624066478</v>
      </c>
      <c r="H11">
        <f t="shared" si="3"/>
        <v>0.79187956139297633</v>
      </c>
      <c r="I11">
        <f t="shared" si="3"/>
        <v>0.79188609298561818</v>
      </c>
      <c r="J11">
        <f t="shared" si="3"/>
        <v>0.79188765768263336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0.3978152025489306</v>
      </c>
      <c r="C13" s="114">
        <v>1</v>
      </c>
      <c r="D13" s="268">
        <f>C13*B7</f>
        <v>0.60218479745106923</v>
      </c>
      <c r="E13" s="165"/>
      <c r="F13" s="165"/>
      <c r="G13" s="165"/>
      <c r="H13" s="165"/>
      <c r="I13" s="165"/>
      <c r="J13" s="165"/>
      <c r="K13" s="165"/>
      <c r="L13" s="165"/>
      <c r="M13" s="58"/>
      <c r="Q13" s="28">
        <f>B13-D13</f>
        <v>-0.20436959490213863</v>
      </c>
      <c r="R13" s="2">
        <f>1+($J$2-1)*SUM(C13)</f>
        <v>1.5003715654173615</v>
      </c>
      <c r="S13" s="8">
        <f>B13*R13-D13*COUNT(D13:M13)</f>
        <v>-5.3141792559054934E-3</v>
      </c>
    </row>
    <row r="14" spans="1:19" x14ac:dyDescent="0.2">
      <c r="A14" s="261">
        <v>2</v>
      </c>
      <c r="B14" s="121">
        <f t="shared" ref="B14:B22" si="4">C14*$B$6</f>
        <v>0.4931151231253888</v>
      </c>
      <c r="C14" s="116">
        <f>C13+B7*B6</f>
        <v>1.2395582671698839</v>
      </c>
      <c r="D14" s="242">
        <f>C14*B7</f>
        <v>0.74644314404449497</v>
      </c>
      <c r="E14" s="1">
        <f>D14*B7</f>
        <v>0.44949671350517351</v>
      </c>
      <c r="F14" s="1"/>
      <c r="G14" s="1"/>
      <c r="H14" s="1"/>
      <c r="I14" s="1"/>
      <c r="J14" s="1"/>
      <c r="K14" s="1"/>
      <c r="L14" s="1"/>
      <c r="M14" s="9"/>
      <c r="Q14" s="112">
        <f>B14-E14</f>
        <v>4.3618409620215293E-2</v>
      </c>
      <c r="R14" s="1">
        <f>1+($J$2-1)*SUM(C14:D14)*$B$6</f>
        <v>1.3953243363832839</v>
      </c>
      <c r="S14" s="9">
        <f>B14*R14-E14*COUNT(D14:M14)</f>
        <v>-0.2109378950748525</v>
      </c>
    </row>
    <row r="15" spans="1:19" x14ac:dyDescent="0.2">
      <c r="A15" s="261">
        <v>3</v>
      </c>
      <c r="B15" s="121">
        <f t="shared" si="4"/>
        <v>0.5159450069601127</v>
      </c>
      <c r="C15" s="116">
        <f>C14+C6*C7</f>
        <v>1.2969464305393215</v>
      </c>
      <c r="D15" s="242">
        <f>C15*$B$11</f>
        <v>0.96809677126905613</v>
      </c>
      <c r="E15" s="1">
        <f>D15*B6</f>
        <v>0.38512361314936533</v>
      </c>
      <c r="F15" s="1">
        <f>E15*B6</f>
        <v>0.15320802817139076</v>
      </c>
      <c r="G15" s="1"/>
      <c r="H15" s="1"/>
      <c r="I15" s="1"/>
      <c r="J15" s="1"/>
      <c r="K15" s="1"/>
      <c r="L15" s="1"/>
      <c r="M15" s="9"/>
      <c r="Q15" s="112">
        <f>B15-F15</f>
        <v>0.36273697878872191</v>
      </c>
      <c r="R15" s="1">
        <f>1+($J$2-1)*SUM(C15:E15)*$B$6</f>
        <v>1.5275300568832673</v>
      </c>
      <c r="S15" s="9">
        <f>B15*R15-F15*COUNT(D15:M15)</f>
        <v>0.32849742131624637</v>
      </c>
    </row>
    <row r="16" spans="1:19" x14ac:dyDescent="0.2">
      <c r="A16" s="261">
        <v>4</v>
      </c>
      <c r="B16" s="121">
        <f t="shared" si="4"/>
        <v>0.52141409437124897</v>
      </c>
      <c r="C16" s="116">
        <f>C15+D6*D7</f>
        <v>1.3106942395121661</v>
      </c>
      <c r="D16" s="242">
        <f>C16*$C$11</f>
        <v>1.0236540669360696</v>
      </c>
      <c r="E16" s="1">
        <f>D16*$B$11</f>
        <v>0.76409956013769365</v>
      </c>
      <c r="F16" s="1">
        <f>E16*B7</f>
        <v>0.46012913885396817</v>
      </c>
      <c r="G16" s="1">
        <f>F16*B7</f>
        <v>0.27708277228211176</v>
      </c>
      <c r="H16" s="1"/>
      <c r="I16" s="1"/>
      <c r="J16" s="1"/>
      <c r="K16" s="1"/>
      <c r="L16" s="1"/>
      <c r="M16" s="9"/>
      <c r="Q16" s="112">
        <f>B16-G16</f>
        <v>0.24433132208913722</v>
      </c>
      <c r="R16" s="1">
        <f>1+($J$2-1)*SUM(C16:F16)*$B$6</f>
        <v>1.7083540249269666</v>
      </c>
      <c r="S16" s="9">
        <f>B16*R16-G16*COUNT(D16:M16)</f>
        <v>-0.21757122235567461</v>
      </c>
    </row>
    <row r="17" spans="1:19" x14ac:dyDescent="0.2">
      <c r="A17" s="261">
        <v>5</v>
      </c>
      <c r="B17" s="121">
        <f t="shared" si="4"/>
        <v>0.52272425947446133</v>
      </c>
      <c r="C17" s="116">
        <f>C16+E6*E7</f>
        <v>1.3139876408070834</v>
      </c>
      <c r="D17" s="242">
        <f>C17*$D$11</f>
        <v>1.0371043558495856</v>
      </c>
      <c r="E17" s="1">
        <f>D17*$C$11</f>
        <v>0.80997997831872437</v>
      </c>
      <c r="F17" s="1">
        <f>E17*$B$11</f>
        <v>0.60460400162932038</v>
      </c>
      <c r="G17" s="1">
        <f>F17*B7</f>
        <v>0.3640833382592582</v>
      </c>
      <c r="H17" s="1">
        <f>G17*B7</f>
        <v>0.21924545130496054</v>
      </c>
      <c r="I17" s="1"/>
      <c r="J17" s="1"/>
      <c r="K17" s="1"/>
      <c r="L17" s="1"/>
      <c r="M17" s="9"/>
      <c r="Q17" s="112">
        <f>B17-H17</f>
        <v>0.30347880816950079</v>
      </c>
      <c r="R17" s="1">
        <f>1+($J$2-1)*SUM(C17:G17)*$B$6</f>
        <v>1.822050956939151</v>
      </c>
      <c r="S17" s="9">
        <f>B17*R17-H17*COUNT(D17:M17)</f>
        <v>-0.1437970193340512</v>
      </c>
    </row>
    <row r="18" spans="1:19" x14ac:dyDescent="0.2">
      <c r="A18" s="261">
        <v>6</v>
      </c>
      <c r="B18" s="121">
        <f t="shared" si="4"/>
        <v>0.52303812035629338</v>
      </c>
      <c r="C18" s="116">
        <f>C17+F6*F7</f>
        <v>1.3147766023143888</v>
      </c>
      <c r="D18" s="242">
        <f>C18*$E$11</f>
        <v>1.0403345800442989</v>
      </c>
      <c r="E18" s="1">
        <f>D18*$D$11</f>
        <v>0.82111542833247897</v>
      </c>
      <c r="F18" s="1">
        <f>E18*$C$11</f>
        <v>0.6412923184505176</v>
      </c>
      <c r="G18" s="1">
        <f>F18*$B$11</f>
        <v>0.47868825443578777</v>
      </c>
      <c r="H18" s="1">
        <f>G18*B7</f>
        <v>0.28825878953962075</v>
      </c>
      <c r="I18" s="1">
        <f>H18*B7</f>
        <v>0.1735850607924069</v>
      </c>
      <c r="J18" s="1"/>
      <c r="K18" s="1"/>
      <c r="L18" s="1"/>
      <c r="M18" s="9"/>
      <c r="Q18" s="112">
        <f>B18-I18</f>
        <v>0.3494530595638865</v>
      </c>
      <c r="R18" s="1">
        <f>1+($J$2-1)*SUM(C18:H18)*$B$6</f>
        <v>1.9125627797948357</v>
      </c>
      <c r="S18" s="9">
        <f>B18*R18-I18*COUNT(D18:M18)</f>
        <v>-4.116712334714312E-2</v>
      </c>
    </row>
    <row r="19" spans="1:19" x14ac:dyDescent="0.2">
      <c r="A19" s="261">
        <v>7</v>
      </c>
      <c r="B19" s="121">
        <f t="shared" si="4"/>
        <v>0.52311330832527747</v>
      </c>
      <c r="C19" s="116">
        <f>C18+G6*G7</f>
        <v>1.3149656045659426</v>
      </c>
      <c r="D19" s="242">
        <f>C19*$F$11</f>
        <v>1.0411088715861481</v>
      </c>
      <c r="E19" s="1">
        <f>D19*$E$11</f>
        <v>0.82379132606664573</v>
      </c>
      <c r="F19" s="1">
        <f>E19*$D$11</f>
        <v>0.65020213740371047</v>
      </c>
      <c r="G19" s="1">
        <f>F19*$C$11</f>
        <v>0.50780879492654196</v>
      </c>
      <c r="H19" s="1">
        <f>G19*$B$11</f>
        <v>0.37905039345841413</v>
      </c>
      <c r="I19" s="1">
        <f>H19*B7</f>
        <v>0.22825838440850321</v>
      </c>
      <c r="J19" s="1">
        <f>I19*B7</f>
        <v>0.13745372898154282</v>
      </c>
      <c r="K19" s="1"/>
      <c r="L19" s="1"/>
      <c r="M19" s="9"/>
      <c r="Q19" s="112">
        <f>B19-J19</f>
        <v>0.38565957934373463</v>
      </c>
      <c r="R19" s="1">
        <f>1+($J$2-1)*SUM(C19:I19)*$B$6</f>
        <v>1.9843659576216783</v>
      </c>
      <c r="S19" s="9">
        <f>B19*R19-J19*COUNT(D19:M19)</f>
        <v>7.5872138148733836E-2</v>
      </c>
    </row>
    <row r="20" spans="1:19" x14ac:dyDescent="0.2">
      <c r="A20" s="261">
        <v>8</v>
      </c>
      <c r="B20" s="121">
        <f t="shared" si="4"/>
        <v>0.52311762322472488</v>
      </c>
      <c r="C20" s="116">
        <f>C19+I6*I7</f>
        <v>1.314976451058032</v>
      </c>
      <c r="D20" s="242">
        <f>C20*$G$11</f>
        <v>1.0412671222727028</v>
      </c>
      <c r="E20" s="1">
        <f>D20*$F$11</f>
        <v>0.8244112507010638</v>
      </c>
      <c r="F20" s="1">
        <f>E20*$E$11</f>
        <v>0.6523264338383794</v>
      </c>
      <c r="G20" s="1">
        <f>F20*$D$11</f>
        <v>0.51486830237921277</v>
      </c>
      <c r="H20" s="1">
        <f>G20*$C$11</f>
        <v>0.40211287711397553</v>
      </c>
      <c r="I20" s="1">
        <f>H20*$B$11</f>
        <v>0.30015440025373352</v>
      </c>
      <c r="J20" s="1">
        <f>I20*$B$7</f>
        <v>0.18074841672084169</v>
      </c>
      <c r="K20" s="1">
        <f>J20*$B$7</f>
        <v>0.10884394871264151</v>
      </c>
      <c r="L20" s="1"/>
      <c r="M20" s="9"/>
      <c r="Q20" s="112">
        <f>B20-K20</f>
        <v>0.41427367451208336</v>
      </c>
      <c r="R20" s="1">
        <f>1+($J$2-1)*SUM(C20:J20)*$B$6</f>
        <v>2.041232057391678</v>
      </c>
      <c r="S20" s="9">
        <f>B20*R20-K20*COUNT(D20:M20)</f>
        <v>0.19705287261171767</v>
      </c>
    </row>
    <row r="21" spans="1:19" x14ac:dyDescent="0.2">
      <c r="A21" s="261">
        <v>9</v>
      </c>
      <c r="B21" s="121">
        <f t="shared" si="4"/>
        <v>0.52311865689455961</v>
      </c>
      <c r="C21" s="116">
        <f>C20+J6*J7</f>
        <v>1.3149790494248819</v>
      </c>
      <c r="D21" s="242">
        <f>C21*$H$11</f>
        <v>1.0413050328995284</v>
      </c>
      <c r="E21" s="1">
        <f>D21*$G$11</f>
        <v>0.82455978138845254</v>
      </c>
      <c r="F21" s="1">
        <f>E21*$F$11</f>
        <v>0.6528357096001921</v>
      </c>
      <c r="G21" s="1">
        <f>F21*$E$11</f>
        <v>0.51656499103292941</v>
      </c>
      <c r="H21" s="1">
        <f>G21*$D$11</f>
        <v>0.40771449109718694</v>
      </c>
      <c r="I21" s="1">
        <f>H21*$C$11</f>
        <v>0.31842559796077552</v>
      </c>
      <c r="J21" s="1">
        <f>I21*$B$11</f>
        <v>0.23768660448608958</v>
      </c>
      <c r="K21" s="1">
        <f>J21*$B$7</f>
        <v>0.14313125977928826</v>
      </c>
      <c r="L21" s="1">
        <f>K21*$B$7</f>
        <v>8.6191468679107069E-2</v>
      </c>
      <c r="M21" s="9"/>
      <c r="Q21" s="112">
        <f>B21-L21</f>
        <v>0.43692718821545251</v>
      </c>
      <c r="R21" s="1">
        <f>1+($J$2-1)*SUM(C21:K21)*$B$6</f>
        <v>2.0862857154203374</v>
      </c>
      <c r="S21" s="9">
        <f>B21*R21-L21*COUNT(D21:M21)</f>
        <v>0.3156517632370287</v>
      </c>
    </row>
    <row r="22" spans="1:19" ht="17" thickBot="1" x14ac:dyDescent="0.25">
      <c r="A22" s="262">
        <v>10</v>
      </c>
      <c r="B22" s="122">
        <f t="shared" si="4"/>
        <v>0.52311890451871401</v>
      </c>
      <c r="C22" s="243">
        <f>C21+K6*K7</f>
        <v>1.3149796718851419</v>
      </c>
      <c r="D22" s="269">
        <f>C22*$I$11</f>
        <v>1.0413141147246352</v>
      </c>
      <c r="E22" s="166">
        <f>D22*$H$11</f>
        <v>0.82459536444045956</v>
      </c>
      <c r="F22" s="166">
        <f>E22*$G$11</f>
        <v>0.65295773280158576</v>
      </c>
      <c r="G22" s="166">
        <f>F22*$F$11</f>
        <v>0.516971764151127</v>
      </c>
      <c r="H22" s="166">
        <f>G22*$E$11</f>
        <v>0.40906082615571132</v>
      </c>
      <c r="I22" s="166">
        <f>H22*$D$11</f>
        <v>0.32286358823964317</v>
      </c>
      <c r="J22" s="166">
        <f>I22*$C$11</f>
        <v>0.2521569220370527</v>
      </c>
      <c r="K22" s="166">
        <f>J22*$B$11</f>
        <v>0.18822080567792018</v>
      </c>
      <c r="L22" s="166">
        <f>K22*$B$7</f>
        <v>0.11334370774323543</v>
      </c>
      <c r="M22" s="10">
        <f>L22*$B$7</f>
        <v>6.8253857689713412E-2</v>
      </c>
      <c r="Q22" s="113">
        <f>B22-M22</f>
        <v>0.45486504682900059</v>
      </c>
      <c r="R22" s="166">
        <f>1+($J$2-1)*SUM(C22:L22)*$B$6</f>
        <v>2.1219687833960648</v>
      </c>
      <c r="S22" s="10">
        <f>B22*R22-M22*COUNT(D22:M22)</f>
        <v>0.4275034084959235</v>
      </c>
    </row>
    <row r="25" spans="1:19" x14ac:dyDescent="0.2">
      <c r="A25" s="382" t="s">
        <v>164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</row>
    <row r="26" spans="1:19" x14ac:dyDescent="0.2">
      <c r="A26" t="s">
        <v>163</v>
      </c>
      <c r="B26" s="250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</row>
    <row r="27" spans="1:19" x14ac:dyDescent="0.2">
      <c r="A27" t="s">
        <v>157</v>
      </c>
      <c r="B27" s="250">
        <f>$C$2</f>
        <v>0.3978152025489306</v>
      </c>
      <c r="C27">
        <f>B27*$C$2</f>
        <v>0.15825693537904667</v>
      </c>
      <c r="D27">
        <f t="shared" ref="D27:K27" si="5">C27*$C$2</f>
        <v>6.2957014802588473E-2</v>
      </c>
      <c r="E27">
        <f t="shared" si="5"/>
        <v>2.5045257595567756E-2</v>
      </c>
      <c r="F27">
        <f t="shared" si="5"/>
        <v>9.96338422327093E-3</v>
      </c>
      <c r="G27">
        <f t="shared" si="5"/>
        <v>3.9635857128533444E-3</v>
      </c>
      <c r="H27">
        <f t="shared" si="5"/>
        <v>1.5767746531788007E-3</v>
      </c>
      <c r="I27">
        <f t="shared" si="5"/>
        <v>6.2726492802834437E-4</v>
      </c>
      <c r="J27">
        <f t="shared" si="5"/>
        <v>2.495355243954362E-4</v>
      </c>
      <c r="K27">
        <f t="shared" si="5"/>
        <v>9.9269025180524062E-5</v>
      </c>
    </row>
    <row r="28" spans="1:19" x14ac:dyDescent="0.2">
      <c r="A28" t="s">
        <v>158</v>
      </c>
      <c r="B28" s="250">
        <f>$E$2</f>
        <v>0.60218479745106923</v>
      </c>
      <c r="C28">
        <f>B28*$E$2</f>
        <v>0.3626265302811853</v>
      </c>
      <c r="D28">
        <f t="shared" ref="D28:K28" si="6">C28*$E$2</f>
        <v>0.21836818368775959</v>
      </c>
      <c r="E28">
        <f t="shared" si="6"/>
        <v>0.13149800046377139</v>
      </c>
      <c r="F28">
        <f t="shared" si="6"/>
        <v>7.9186096774496784E-2</v>
      </c>
      <c r="G28">
        <f t="shared" si="6"/>
        <v>4.7684663647091112E-2</v>
      </c>
      <c r="H28">
        <f t="shared" si="6"/>
        <v>2.8714979519845925E-2</v>
      </c>
      <c r="I28">
        <f t="shared" si="6"/>
        <v>1.7291724125970021E-2</v>
      </c>
      <c r="J28">
        <f t="shared" si="6"/>
        <v>1.0412813390377024E-2</v>
      </c>
      <c r="K28">
        <f t="shared" si="6"/>
        <v>6.2704379223799695E-3</v>
      </c>
    </row>
    <row r="29" spans="1:19" x14ac:dyDescent="0.2">
      <c r="B29" s="250">
        <v>1</v>
      </c>
      <c r="C29">
        <v>2</v>
      </c>
      <c r="D29">
        <v>3</v>
      </c>
      <c r="E29" s="250">
        <v>4</v>
      </c>
      <c r="F29">
        <v>5</v>
      </c>
      <c r="G29">
        <v>6</v>
      </c>
      <c r="H29" s="250">
        <v>7</v>
      </c>
      <c r="I29">
        <v>8</v>
      </c>
      <c r="J29">
        <v>9</v>
      </c>
      <c r="K29" s="250"/>
    </row>
    <row r="30" spans="1:19" x14ac:dyDescent="0.2">
      <c r="B30" s="250">
        <f>B27+C27*B28</f>
        <v>0.49311512312538874</v>
      </c>
      <c r="C30">
        <f>B30+D27*C28</f>
        <v>0.51594500696011258</v>
      </c>
      <c r="D30">
        <f>C30+E27*D28</f>
        <v>0.52141409437124875</v>
      </c>
      <c r="E30">
        <f t="shared" ref="E30:J30" si="7">D30+F27*E28</f>
        <v>0.52272425947446122</v>
      </c>
      <c r="F30">
        <f t="shared" si="7"/>
        <v>0.52303812035629327</v>
      </c>
      <c r="G30">
        <f t="shared" si="7"/>
        <v>0.52311330832527736</v>
      </c>
      <c r="H30">
        <f t="shared" si="7"/>
        <v>0.52313132022483921</v>
      </c>
      <c r="I30">
        <f t="shared" si="7"/>
        <v>0.52313563512428674</v>
      </c>
      <c r="J30">
        <f t="shared" si="7"/>
        <v>0.52313666879412135</v>
      </c>
    </row>
    <row r="31" spans="1:19" x14ac:dyDescent="0.2">
      <c r="B31" s="250">
        <v>-1</v>
      </c>
      <c r="C31">
        <v>-2</v>
      </c>
      <c r="D31" s="250">
        <v>-3</v>
      </c>
      <c r="E31">
        <v>-4</v>
      </c>
      <c r="F31" s="250">
        <v>-5</v>
      </c>
      <c r="G31">
        <v>-6</v>
      </c>
      <c r="H31" s="250">
        <v>-7</v>
      </c>
      <c r="I31">
        <v>-8</v>
      </c>
      <c r="J31" s="250">
        <v>-9</v>
      </c>
      <c r="K31" s="250"/>
    </row>
    <row r="32" spans="1:19" ht="17" thickBot="1" x14ac:dyDescent="0.25">
      <c r="B32" s="250">
        <f>B28+B27*C28</f>
        <v>0.74644314404449486</v>
      </c>
      <c r="C32">
        <f t="shared" ref="C32:J32" si="8">B32+C27*D28</f>
        <v>0.78100142357920843</v>
      </c>
      <c r="D32">
        <f t="shared" si="8"/>
        <v>0.78928014514091682</v>
      </c>
      <c r="E32">
        <f t="shared" si="8"/>
        <v>0.79126338133262164</v>
      </c>
      <c r="F32">
        <f t="shared" si="8"/>
        <v>0.79173848195809504</v>
      </c>
      <c r="G32">
        <f t="shared" si="8"/>
        <v>0.79185229624066478</v>
      </c>
      <c r="H32">
        <f t="shared" si="8"/>
        <v>0.79187956139297633</v>
      </c>
      <c r="I32">
        <f t="shared" si="8"/>
        <v>0.79188609298561818</v>
      </c>
      <c r="J32">
        <f t="shared" si="8"/>
        <v>0.79188765768263336</v>
      </c>
    </row>
    <row r="33" spans="1:19" ht="17" thickBot="1" x14ac:dyDescent="0.25">
      <c r="A33" s="259"/>
      <c r="B33" s="257">
        <v>2</v>
      </c>
      <c r="C33" s="263">
        <v>1</v>
      </c>
      <c r="D33" s="270">
        <v>0</v>
      </c>
      <c r="E33" s="267">
        <v>-1</v>
      </c>
      <c r="F33" s="178">
        <v>-2</v>
      </c>
      <c r="G33" s="178">
        <v>-3</v>
      </c>
      <c r="H33" s="178">
        <v>-4</v>
      </c>
      <c r="I33" s="178">
        <v>-5</v>
      </c>
      <c r="J33" s="178">
        <v>-6</v>
      </c>
      <c r="K33" s="178">
        <v>-7</v>
      </c>
      <c r="L33" s="178">
        <v>-8</v>
      </c>
      <c r="M33" s="178">
        <v>-9</v>
      </c>
      <c r="N33" s="139">
        <v>-10</v>
      </c>
      <c r="Q33" s="29" t="s">
        <v>61</v>
      </c>
      <c r="R33" s="19" t="s">
        <v>58</v>
      </c>
      <c r="S33" s="20" t="s">
        <v>60</v>
      </c>
    </row>
    <row r="34" spans="1:19" x14ac:dyDescent="0.2">
      <c r="A34" s="260">
        <v>1</v>
      </c>
      <c r="B34" s="252">
        <f>C34*$B$27</f>
        <v>0.15825693537904667</v>
      </c>
      <c r="C34" s="264">
        <f>D34*$B$6</f>
        <v>0.3978152025489306</v>
      </c>
      <c r="D34" s="114">
        <v>1</v>
      </c>
      <c r="E34" s="268">
        <f>D34*B28</f>
        <v>0.60218479745106923</v>
      </c>
      <c r="F34" s="165"/>
      <c r="G34" s="165"/>
      <c r="H34" s="165"/>
      <c r="I34" s="165"/>
      <c r="J34" s="165"/>
      <c r="K34" s="165"/>
      <c r="L34" s="165"/>
      <c r="M34" s="165"/>
      <c r="N34" s="58"/>
      <c r="Q34" s="28">
        <f>B34-E34</f>
        <v>-0.44392786207202256</v>
      </c>
      <c r="R34" s="2">
        <f>1+($J$2-1)*SUM(C34:D34)*$B$27</f>
        <v>1.2782426861400009</v>
      </c>
      <c r="S34" s="8">
        <f>B34*R34*COUNT(B34:C34)-E34*COUNT(E34:N34)</f>
        <v>-0.1976032570926749</v>
      </c>
    </row>
    <row r="35" spans="1:19" x14ac:dyDescent="0.2">
      <c r="A35" s="261">
        <v>2</v>
      </c>
      <c r="B35" s="254">
        <f t="shared" ref="B35:B43" si="9">C35*$B$27</f>
        <v>0.23408044979308809</v>
      </c>
      <c r="C35" s="265">
        <f t="shared" ref="C35:C43" si="10">D35*$B$6</f>
        <v>0.58841504370184694</v>
      </c>
      <c r="D35" s="116">
        <f>D34+(B28*B27*2)</f>
        <v>1.4791165343397676</v>
      </c>
      <c r="E35" s="242">
        <f>D35*B28</f>
        <v>0.89070149063792048</v>
      </c>
      <c r="F35" s="1">
        <f>E35*B28</f>
        <v>0.5363668967291616</v>
      </c>
      <c r="G35" s="1"/>
      <c r="H35" s="1"/>
      <c r="I35" s="1"/>
      <c r="J35" s="1"/>
      <c r="K35" s="1"/>
      <c r="L35" s="1"/>
      <c r="M35" s="1"/>
      <c r="N35" s="9"/>
      <c r="Q35" s="112">
        <f>B35-F35</f>
        <v>-0.30228644693607354</v>
      </c>
      <c r="R35" s="1">
        <f>1+($J$2-1)*SUM(C35:E35)*$B$27</f>
        <v>1.5888523130644367</v>
      </c>
      <c r="S35" s="9">
        <f>B35*R35*COUNT(B35:C35)-F35*COUNT(E35:N35)</f>
        <v>-0.32889526526449964</v>
      </c>
    </row>
    <row r="36" spans="1:19" s="282" customFormat="1" x14ac:dyDescent="0.2">
      <c r="A36" s="275">
        <v>3</v>
      </c>
      <c r="B36" s="276">
        <f t="shared" si="9"/>
        <v>0.24316252465496735</v>
      </c>
      <c r="C36" s="277">
        <f t="shared" si="10"/>
        <v>0.61124492753657089</v>
      </c>
      <c r="D36" s="278">
        <f>D35+C27*C28</f>
        <v>1.5365046977092052</v>
      </c>
      <c r="E36" s="279">
        <f>D36*$B$32</f>
        <v>1.1469133973971952</v>
      </c>
      <c r="F36" s="280">
        <f>E36*B27</f>
        <v>0.45625958549164736</v>
      </c>
      <c r="G36" s="280">
        <f>F36*B27</f>
        <v>0.18150699941725082</v>
      </c>
      <c r="H36" s="280"/>
      <c r="I36" s="280"/>
      <c r="J36" s="280"/>
      <c r="K36" s="280"/>
      <c r="L36" s="280"/>
      <c r="M36" s="280"/>
      <c r="N36" s="281"/>
      <c r="Q36" s="283">
        <f>B36-G36</f>
        <v>6.165552523771653E-2</v>
      </c>
      <c r="R36" s="280">
        <f>1+($J$2-1)*SUM(C36:F36)*$B$27</f>
        <v>1.7466414588190893</v>
      </c>
      <c r="S36" s="281">
        <f>B36*R36*COUNT(B36:C36)-G36*COUNT(E36:N36)</f>
        <v>0.30491449533521742</v>
      </c>
    </row>
    <row r="37" spans="1:19" x14ac:dyDescent="0.2">
      <c r="A37" s="261">
        <v>4</v>
      </c>
      <c r="B37" s="254">
        <f t="shared" si="9"/>
        <v>0.24533821077118631</v>
      </c>
      <c r="C37" s="265">
        <f t="shared" si="10"/>
        <v>0.61671401494770706</v>
      </c>
      <c r="D37" s="116">
        <f>D36+D27*D28</f>
        <v>1.5502525066820498</v>
      </c>
      <c r="E37" s="242">
        <f>D37*$C$11</f>
        <v>1.2107494146259172</v>
      </c>
      <c r="F37" s="1">
        <f>E37*$B$11</f>
        <v>0.90375559970340136</v>
      </c>
      <c r="G37" s="1">
        <f>F37*B28</f>
        <v>0.54422788275266232</v>
      </c>
      <c r="H37" s="1">
        <f>G37*B28</f>
        <v>0.3277257573426362</v>
      </c>
      <c r="I37" s="1"/>
      <c r="J37" s="1"/>
      <c r="K37" s="1"/>
      <c r="L37" s="1"/>
      <c r="M37" s="1"/>
      <c r="N37" s="9"/>
      <c r="Q37" s="112">
        <f>B37-H37</f>
        <v>-8.2387546571449893E-2</v>
      </c>
      <c r="R37" s="1">
        <f>1+($J$2-1)*SUM(C37:G37)*$B$27</f>
        <v>1.9605816035754506</v>
      </c>
      <c r="S37" s="9">
        <f>B37*R37*COUNT(B37:C37)-H37*COUNT(E37:N37)</f>
        <v>-0.34889186398633609</v>
      </c>
    </row>
    <row r="38" spans="1:19" x14ac:dyDescent="0.2">
      <c r="A38" s="261">
        <v>5</v>
      </c>
      <c r="B38" s="254">
        <f t="shared" si="9"/>
        <v>0.2458594143670933</v>
      </c>
      <c r="C38" s="265">
        <f t="shared" si="10"/>
        <v>0.61802418005091952</v>
      </c>
      <c r="D38" s="116">
        <f>D37+E27*E28</f>
        <v>1.5535459079769671</v>
      </c>
      <c r="E38" s="242">
        <f>D38*$D$11</f>
        <v>1.2261829397311381</v>
      </c>
      <c r="F38" s="1">
        <f>E38*$C$11</f>
        <v>0.95765062149855762</v>
      </c>
      <c r="G38" s="1">
        <f>F38*$B$11</f>
        <v>0.71483174080754786</v>
      </c>
      <c r="H38" s="1">
        <f>G38*B28</f>
        <v>0.43046080704978845</v>
      </c>
      <c r="I38" s="1">
        <f>H38*B28</f>
        <v>0.25921695390390065</v>
      </c>
      <c r="J38" s="1"/>
      <c r="K38" s="1"/>
      <c r="L38" s="1"/>
      <c r="M38" s="1"/>
      <c r="N38" s="9"/>
      <c r="Q38" s="112">
        <f>B38-I38</f>
        <v>-1.335753953680735E-2</v>
      </c>
      <c r="R38" s="1">
        <f>1+($J$2-1)*SUM(C38:H38)*$B$27</f>
        <v>2.0949433678603642</v>
      </c>
      <c r="S38" s="9">
        <f>B38*R38*COUNT(B38:C38)-I38*COUNT(E38:N38)</f>
        <v>-0.2659616704107528</v>
      </c>
    </row>
    <row r="39" spans="1:19" x14ac:dyDescent="0.2">
      <c r="A39" s="261">
        <v>6</v>
      </c>
      <c r="B39" s="254">
        <f t="shared" si="9"/>
        <v>0.24598427299737147</v>
      </c>
      <c r="C39" s="265">
        <f t="shared" si="10"/>
        <v>0.61833804093275146</v>
      </c>
      <c r="D39" s="116">
        <f>D38+F27*F28</f>
        <v>1.5543348694842725</v>
      </c>
      <c r="E39" s="242">
        <f>D39*$E$11</f>
        <v>1.2298882645513245</v>
      </c>
      <c r="F39" s="1">
        <f>E39*$D$11</f>
        <v>0.97072638795217969</v>
      </c>
      <c r="G39" s="1">
        <f>F39*$C$11</f>
        <v>0.75813869089655528</v>
      </c>
      <c r="H39" s="1">
        <f>G39*$B$11</f>
        <v>0.56590742805460215</v>
      </c>
      <c r="I39" s="1">
        <f>H39*B28</f>
        <v>0.34078084993911611</v>
      </c>
      <c r="J39" s="1">
        <f>I39*B28</f>
        <v>0.20521304709578986</v>
      </c>
      <c r="K39" s="1"/>
      <c r="L39" s="1"/>
      <c r="M39" s="1"/>
      <c r="N39" s="9"/>
      <c r="Q39" s="112">
        <f>B39-J39</f>
        <v>4.0771225901581609E-2</v>
      </c>
      <c r="R39" s="1">
        <f>1+($J$2-1)*SUM(C39:I39)*$B$27</f>
        <v>2.2019193978491596</v>
      </c>
      <c r="S39" s="9">
        <f>B39*R39*COUNT(B39:C39)-J39*COUNT(E39:N39)</f>
        <v>-0.14800319801726824</v>
      </c>
    </row>
    <row r="40" spans="1:19" x14ac:dyDescent="0.2">
      <c r="A40" s="261">
        <v>7</v>
      </c>
      <c r="B40" s="254">
        <f t="shared" si="9"/>
        <v>0.24601418391448213</v>
      </c>
      <c r="C40" s="265">
        <f t="shared" si="10"/>
        <v>0.61841322890173556</v>
      </c>
      <c r="D40" s="116">
        <f>D39+G27*G28</f>
        <v>1.5545238717358263</v>
      </c>
      <c r="E40" s="242">
        <f>D40*$F$11</f>
        <v>1.2307763703757435</v>
      </c>
      <c r="F40" s="1">
        <f>E40*$E$11</f>
        <v>0.97386827248780194</v>
      </c>
      <c r="G40" s="1">
        <f>F40*$D$11</f>
        <v>0.76865489145730626</v>
      </c>
      <c r="H40" s="1">
        <f>G40*$C$11</f>
        <v>0.60032056446927817</v>
      </c>
      <c r="I40" s="1">
        <f>H40*$B$11</f>
        <v>0.44810516957701385</v>
      </c>
      <c r="J40" s="1">
        <f>I40*B28</f>
        <v>0.26984212077851111</v>
      </c>
      <c r="K40" s="1">
        <f>J40*B28</f>
        <v>0.16249482284477468</v>
      </c>
      <c r="L40" s="1"/>
      <c r="M40" s="1"/>
      <c r="N40" s="9"/>
      <c r="Q40" s="112">
        <f>B40-K40</f>
        <v>8.3519361069707448E-2</v>
      </c>
      <c r="R40" s="1">
        <f>1+($J$2-1)*SUM(C40:J40)*$B$27</f>
        <v>2.2867946281607385</v>
      </c>
      <c r="S40" s="9">
        <f>B40*R40*COUNT(B40:C40)-K40*COUNT(E40:N40)</f>
        <v>-1.2295931459451293E-2</v>
      </c>
    </row>
    <row r="41" spans="1:19" s="291" customFormat="1" x14ac:dyDescent="0.2">
      <c r="A41" s="284">
        <v>8</v>
      </c>
      <c r="B41" s="285">
        <f t="shared" si="9"/>
        <v>0.2460159004470798</v>
      </c>
      <c r="C41" s="286">
        <f t="shared" si="10"/>
        <v>0.61841754380118308</v>
      </c>
      <c r="D41" s="287">
        <f>D40+I27*I28</f>
        <v>1.5545347182279157</v>
      </c>
      <c r="E41" s="288">
        <f>D41*$G$11</f>
        <v>1.2309618862146099</v>
      </c>
      <c r="F41" s="289">
        <f>E41*$F$11</f>
        <v>0.97459989513982859</v>
      </c>
      <c r="G41" s="289">
        <f>F41*$E$11</f>
        <v>0.77116520847475922</v>
      </c>
      <c r="H41" s="289">
        <f>G41*$D$11</f>
        <v>0.60866538767258338</v>
      </c>
      <c r="I41" s="289">
        <f>H41*$C$11</f>
        <v>0.47536853425567838</v>
      </c>
      <c r="J41" s="289">
        <f>I41*$B$11</f>
        <v>0.35483558328963172</v>
      </c>
      <c r="K41" s="289">
        <f>J41*$B$7</f>
        <v>0.21367659385169888</v>
      </c>
      <c r="L41" s="289">
        <f>K41*$B$7</f>
        <v>0.12867279638861967</v>
      </c>
      <c r="M41" s="289"/>
      <c r="N41" s="290"/>
      <c r="Q41" s="292">
        <f>B41-L41</f>
        <v>0.11734310405846013</v>
      </c>
      <c r="R41" s="289">
        <f>1+($J$2-1)*SUM(C41:K41)*$B$27</f>
        <v>2.3540197945482948</v>
      </c>
      <c r="S41" s="290">
        <f>B41*R41*COUNT(B41:C41)-L41*COUNT(E41:N41)</f>
        <v>0.12887022774313972</v>
      </c>
    </row>
    <row r="42" spans="1:19" x14ac:dyDescent="0.2">
      <c r="A42" s="261">
        <v>9</v>
      </c>
      <c r="B42" s="254">
        <f t="shared" si="9"/>
        <v>0.24601631165665444</v>
      </c>
      <c r="C42" s="265">
        <f t="shared" si="10"/>
        <v>0.61841857747101769</v>
      </c>
      <c r="D42" s="116">
        <f>D41+J27*J28</f>
        <v>1.5545373165947656</v>
      </c>
      <c r="E42" s="242">
        <f>D42*$H$11</f>
        <v>1.2310063284340773</v>
      </c>
      <c r="F42" s="1">
        <f>E42*$G$11</f>
        <v>0.9747751878573141</v>
      </c>
      <c r="G42" s="1">
        <f>F42*$F$11</f>
        <v>0.77176702748456683</v>
      </c>
      <c r="H42" s="1">
        <f>G42*$E$11</f>
        <v>0.61067098776846473</v>
      </c>
      <c r="I42" s="1">
        <f>H42*$D$11</f>
        <v>0.48199048585924087</v>
      </c>
      <c r="J42" s="1">
        <f>I42*$C$11</f>
        <v>0.37643525560770147</v>
      </c>
      <c r="K42" s="1">
        <f>J42*$B$11</f>
        <v>0.28098751572500574</v>
      </c>
      <c r="L42" s="1">
        <f>K42*$B$7</f>
        <v>0.1692064102431417</v>
      </c>
      <c r="M42" s="1">
        <f>L42*$B$7</f>
        <v>0.10189352787968881</v>
      </c>
      <c r="N42" s="9"/>
      <c r="Q42" s="112">
        <f>B42-M42</f>
        <v>0.14412278377696564</v>
      </c>
      <c r="R42" s="1">
        <f>1+($J$2-1)*SUM(C42:L42)*$B$27</f>
        <v>2.4072810007798306</v>
      </c>
      <c r="S42" s="9">
        <f>B42*R42*COUNT(B42:C42)-M42*COUNT(E42:N42)</f>
        <v>0.26741903494878838</v>
      </c>
    </row>
    <row r="43" spans="1:19" ht="17" thickBot="1" x14ac:dyDescent="0.25">
      <c r="A43" s="262">
        <v>10</v>
      </c>
      <c r="B43" s="255">
        <f t="shared" si="9"/>
        <v>0.24601641016530756</v>
      </c>
      <c r="C43" s="266">
        <f t="shared" si="10"/>
        <v>0.6184188250951721</v>
      </c>
      <c r="D43" s="243">
        <f>D42+K27*K28</f>
        <v>1.5545379390550256</v>
      </c>
      <c r="E43" s="269">
        <f>D43*$I$11</f>
        <v>1.2310169749561992</v>
      </c>
      <c r="F43" s="166">
        <f>E43*$H$11</f>
        <v>0.97481718219562352</v>
      </c>
      <c r="G43" s="166">
        <f>F43*$G$11</f>
        <v>0.77191122413645896</v>
      </c>
      <c r="H43" s="166">
        <f>G43*$F$11</f>
        <v>0.61115182080421482</v>
      </c>
      <c r="I43" s="166">
        <f>H43*$E$11</f>
        <v>0.48358205623713146</v>
      </c>
      <c r="J43" s="166">
        <f>I43*$D$11</f>
        <v>0.38168171553438612</v>
      </c>
      <c r="K43" s="166">
        <f>J43*$C$11</f>
        <v>0.29809396318651005</v>
      </c>
      <c r="L43" s="166">
        <f>K43*$B$11</f>
        <v>0.22251019510162245</v>
      </c>
      <c r="M43" s="166">
        <f>L43*$B$7</f>
        <v>0.13399225676806842</v>
      </c>
      <c r="N43" s="10">
        <f>M43*$B$7</f>
        <v>8.0688100001890944E-2</v>
      </c>
      <c r="Q43" s="113">
        <f>B43-N43</f>
        <v>0.16532831016341662</v>
      </c>
      <c r="R43" s="166">
        <f>1+($J$2-1)*SUM(C43:M43)*$B$27</f>
        <v>2.4494646373564892</v>
      </c>
      <c r="S43" s="10">
        <f>B43*R43*COUNT(B43:C43)-N43*COUNT(E43:N43)</f>
        <v>0.3983359937997113</v>
      </c>
    </row>
    <row r="44" spans="1:19" x14ac:dyDescent="0.2">
      <c r="B44" s="305"/>
      <c r="C44" s="304"/>
    </row>
    <row r="45" spans="1:19" x14ac:dyDescent="0.2">
      <c r="A45" s="382" t="s">
        <v>165</v>
      </c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2"/>
      <c r="R45" s="382"/>
      <c r="S45" s="382"/>
    </row>
    <row r="47" spans="1:19" x14ac:dyDescent="0.2">
      <c r="A47" t="s">
        <v>204</v>
      </c>
      <c r="B47" s="250">
        <v>2</v>
      </c>
      <c r="C47">
        <v>1</v>
      </c>
      <c r="D47">
        <v>1</v>
      </c>
      <c r="E47">
        <v>1</v>
      </c>
      <c r="F47">
        <v>2</v>
      </c>
      <c r="G47">
        <v>3</v>
      </c>
    </row>
    <row r="48" spans="1:19" x14ac:dyDescent="0.2">
      <c r="A48" t="s">
        <v>203</v>
      </c>
      <c r="B48" s="250">
        <f t="shared" ref="B48:C48" si="11">B36*$C$2*B47*$J$2</f>
        <v>0.29027313282541423</v>
      </c>
      <c r="C48" s="250">
        <f t="shared" si="11"/>
        <v>0.36483413776741114</v>
      </c>
      <c r="D48" s="250">
        <f>D36*$C$2*D47*$J$2</f>
        <v>0.91709450878146659</v>
      </c>
      <c r="E48" s="250">
        <f t="shared" ref="E48:G48" si="12">E36*$C$2*E47*$J$2</f>
        <v>0.68455890852077939</v>
      </c>
      <c r="F48" s="250">
        <f t="shared" si="12"/>
        <v>0.54465588169973744</v>
      </c>
      <c r="G48" s="250">
        <f t="shared" si="12"/>
        <v>0.32500858484677114</v>
      </c>
    </row>
    <row r="49" spans="1:13" x14ac:dyDescent="0.2">
      <c r="A49" t="s">
        <v>158</v>
      </c>
      <c r="B49" s="250">
        <f t="shared" ref="B49:C49" si="13">B36*$E$2*B47</f>
        <v>0.29285755131408431</v>
      </c>
      <c r="C49" s="250">
        <f t="shared" si="13"/>
        <v>0.36808240288160343</v>
      </c>
      <c r="D49" s="250">
        <f>D36*$E$2*D47</f>
        <v>0.92525977017263406</v>
      </c>
      <c r="E49" s="250">
        <f t="shared" ref="E49:G49" si="14">E36*E47*1*$E$2</f>
        <v>0.69065381190554764</v>
      </c>
      <c r="F49" s="250">
        <f t="shared" si="14"/>
        <v>0.54950517214879291</v>
      </c>
      <c r="G49" s="250">
        <f t="shared" si="14"/>
        <v>0.32790226704008557</v>
      </c>
    </row>
    <row r="50" spans="1:13" x14ac:dyDescent="0.2">
      <c r="A50" t="s">
        <v>19</v>
      </c>
      <c r="B50" s="250">
        <f>B48-B49</f>
        <v>-2.5844184886700816E-3</v>
      </c>
      <c r="C50" s="250">
        <f t="shared" ref="C50:G50" si="15">C48-C49</f>
        <v>-3.2482651141922947E-3</v>
      </c>
      <c r="D50" s="250">
        <f t="shared" si="15"/>
        <v>-8.1652613911674665E-3</v>
      </c>
      <c r="E50" s="250">
        <f t="shared" si="15"/>
        <v>-6.0949033847682577E-3</v>
      </c>
      <c r="F50" s="250">
        <f t="shared" si="15"/>
        <v>-4.8492904490554656E-3</v>
      </c>
      <c r="G50" s="250">
        <f t="shared" si="15"/>
        <v>-2.8936821933144286E-3</v>
      </c>
      <c r="H50" s="386">
        <f>SUM(B50:G50)</f>
        <v>-2.7835821021167995E-2</v>
      </c>
    </row>
    <row r="52" spans="1:13" x14ac:dyDescent="0.2">
      <c r="A52" t="s">
        <v>204</v>
      </c>
      <c r="B52" s="250">
        <v>2</v>
      </c>
      <c r="C52">
        <v>1</v>
      </c>
      <c r="D52">
        <v>1</v>
      </c>
      <c r="E52">
        <v>1</v>
      </c>
      <c r="F52">
        <v>2</v>
      </c>
    </row>
    <row r="53" spans="1:13" x14ac:dyDescent="0.2">
      <c r="A53" t="s">
        <v>203</v>
      </c>
      <c r="B53" s="250">
        <f>B52*B35*$J$2*$C$2</f>
        <v>0.27943148555080494</v>
      </c>
      <c r="C53" s="250">
        <f t="shared" ref="C53:F53" si="16">C52*C35*$J$2*$C$2</f>
        <v>0.35120765088965566</v>
      </c>
      <c r="D53" s="250">
        <f t="shared" si="16"/>
        <v>0.8828412002340652</v>
      </c>
      <c r="E53" s="250">
        <f t="shared" si="16"/>
        <v>0.53163354934440943</v>
      </c>
      <c r="F53" s="250">
        <f t="shared" si="16"/>
        <v>0.64028328246031241</v>
      </c>
    </row>
    <row r="54" spans="1:13" x14ac:dyDescent="0.2">
      <c r="A54" t="s">
        <v>158</v>
      </c>
      <c r="B54" s="250">
        <f>B35*B52*1*$E$2</f>
        <v>0.28191937649181187</v>
      </c>
      <c r="C54" s="250">
        <f t="shared" ref="C54:F54" si="17">C35*C52*1*$E$2</f>
        <v>0.35433459390875877</v>
      </c>
      <c r="D54" s="250">
        <f t="shared" si="17"/>
        <v>0.89070149063792048</v>
      </c>
      <c r="E54" s="250">
        <f t="shared" si="17"/>
        <v>0.5363668967291616</v>
      </c>
      <c r="F54" s="250">
        <f t="shared" si="17"/>
        <v>0.64598398213261754</v>
      </c>
    </row>
    <row r="55" spans="1:13" x14ac:dyDescent="0.2">
      <c r="A55" t="s">
        <v>19</v>
      </c>
      <c r="B55" s="250">
        <f>B53-B54</f>
        <v>-2.4878909410069316E-3</v>
      </c>
      <c r="C55" s="250">
        <f t="shared" ref="C55" si="18">C53-C54</f>
        <v>-3.1269430191031011E-3</v>
      </c>
      <c r="D55" s="250">
        <f t="shared" ref="D55" si="19">D53-D54</f>
        <v>-7.8602904038552746E-3</v>
      </c>
      <c r="E55" s="250">
        <f t="shared" ref="E55" si="20">E53-E54</f>
        <v>-4.7333473847521734E-3</v>
      </c>
      <c r="F55" s="250">
        <f t="shared" ref="F55" si="21">F53-F54</f>
        <v>-5.7006996723051317E-3</v>
      </c>
      <c r="G55" s="386">
        <f>SUM(B55:F55)</f>
        <v>-2.3909171421022613E-2</v>
      </c>
    </row>
    <row r="58" spans="1:13" x14ac:dyDescent="0.2">
      <c r="A58" t="s">
        <v>204</v>
      </c>
      <c r="B58" s="250">
        <v>2</v>
      </c>
      <c r="C58">
        <v>1</v>
      </c>
      <c r="D58">
        <v>1</v>
      </c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7</v>
      </c>
      <c r="L58">
        <v>8</v>
      </c>
    </row>
    <row r="59" spans="1:13" x14ac:dyDescent="0.2">
      <c r="A59" t="s">
        <v>203</v>
      </c>
      <c r="B59" s="250">
        <f>B58*B41*$J$2*$C$2</f>
        <v>0.29367932517137679</v>
      </c>
      <c r="C59" s="250">
        <f t="shared" ref="C59:L59" si="22">C58*C41*$J$2*$C$2</f>
        <v>0.36911526167134689</v>
      </c>
      <c r="D59" s="250">
        <f t="shared" si="22"/>
        <v>0.92785609827454074</v>
      </c>
      <c r="E59" s="250">
        <f t="shared" si="22"/>
        <v>0.73472498199959901</v>
      </c>
      <c r="F59" s="250">
        <f t="shared" si="22"/>
        <v>1.1634200838101025</v>
      </c>
      <c r="G59" s="250">
        <f t="shared" si="22"/>
        <v>1.3808575641387957</v>
      </c>
      <c r="H59" s="250">
        <f t="shared" si="22"/>
        <v>1.4531779448565354</v>
      </c>
      <c r="I59" s="250">
        <f t="shared" si="22"/>
        <v>1.4186675545585783</v>
      </c>
      <c r="J59" s="250">
        <f t="shared" si="22"/>
        <v>1.2707456037343441</v>
      </c>
      <c r="K59" s="250">
        <f t="shared" si="22"/>
        <v>0.89276096466270305</v>
      </c>
      <c r="L59" s="250">
        <f t="shared" si="22"/>
        <v>0.61440809220300685</v>
      </c>
    </row>
    <row r="60" spans="1:13" x14ac:dyDescent="0.2">
      <c r="A60" t="s">
        <v>158</v>
      </c>
      <c r="B60" s="250">
        <f>B41*B58*1*$E$2</f>
        <v>0.2962940703609343</v>
      </c>
      <c r="C60" s="250">
        <f t="shared" ref="C60:L60" si="23">C41*C58*1*$E$2</f>
        <v>0.37240164335410314</v>
      </c>
      <c r="D60" s="250">
        <f t="shared" si="23"/>
        <v>0.93611717442673237</v>
      </c>
      <c r="E60" s="250">
        <f t="shared" si="23"/>
        <v>0.74126653412013099</v>
      </c>
      <c r="F60" s="250">
        <f t="shared" si="23"/>
        <v>1.1737784809012219</v>
      </c>
      <c r="G60" s="250">
        <f t="shared" si="23"/>
        <v>1.3931518946000534</v>
      </c>
      <c r="H60" s="250">
        <f t="shared" si="23"/>
        <v>1.4661161727643646</v>
      </c>
      <c r="I60" s="250">
        <f t="shared" si="23"/>
        <v>1.4312985225768367</v>
      </c>
      <c r="J60" s="250">
        <f t="shared" si="23"/>
        <v>1.2820595631101932</v>
      </c>
      <c r="K60" s="250">
        <f t="shared" si="23"/>
        <v>0.90070957472033775</v>
      </c>
      <c r="L60" s="250">
        <f t="shared" si="23"/>
        <v>0.61987841464594884</v>
      </c>
    </row>
    <row r="61" spans="1:13" x14ac:dyDescent="0.2">
      <c r="A61" t="s">
        <v>19</v>
      </c>
      <c r="B61" s="250">
        <f>B59-B60</f>
        <v>-2.6147451895575102E-3</v>
      </c>
      <c r="C61" s="250">
        <f t="shared" ref="C61:L61" si="24">C59-C60</f>
        <v>-3.2863816827562453E-3</v>
      </c>
      <c r="D61" s="250">
        <f t="shared" si="24"/>
        <v>-8.2610761521916265E-3</v>
      </c>
      <c r="E61" s="250">
        <f t="shared" si="24"/>
        <v>-6.5415521205319793E-3</v>
      </c>
      <c r="F61" s="250">
        <f t="shared" si="24"/>
        <v>-1.0358397091119409E-2</v>
      </c>
      <c r="G61" s="250">
        <f t="shared" si="24"/>
        <v>-1.2294330461257719E-2</v>
      </c>
      <c r="H61" s="250">
        <f t="shared" si="24"/>
        <v>-1.293822790782917E-2</v>
      </c>
      <c r="I61" s="250">
        <f t="shared" si="24"/>
        <v>-1.2630968018258359E-2</v>
      </c>
      <c r="J61" s="250">
        <f t="shared" si="24"/>
        <v>-1.1313959375849114E-2</v>
      </c>
      <c r="K61" s="250">
        <f t="shared" si="24"/>
        <v>-7.9486100576346974E-3</v>
      </c>
      <c r="L61" s="250">
        <f t="shared" si="24"/>
        <v>-5.4703224429419883E-3</v>
      </c>
      <c r="M61" s="386">
        <f>SUM(B61:L61)</f>
        <v>-9.3658570499927818E-2</v>
      </c>
    </row>
    <row r="63" spans="1:13" x14ac:dyDescent="0.2">
      <c r="A63" t="s">
        <v>204</v>
      </c>
      <c r="B63" s="250">
        <v>2</v>
      </c>
      <c r="C63">
        <v>1</v>
      </c>
      <c r="D63">
        <v>1</v>
      </c>
      <c r="E63">
        <v>1</v>
      </c>
    </row>
    <row r="64" spans="1:13" x14ac:dyDescent="0.2">
      <c r="A64" t="s">
        <v>203</v>
      </c>
      <c r="B64" s="250">
        <f>B63*B34*$J$2*$C$2</f>
        <v>0.18891782970672732</v>
      </c>
      <c r="C64" s="250">
        <f t="shared" ref="C64:E64" si="25">C63*C34*$J$2*$C$2</f>
        <v>0.23744420587281448</v>
      </c>
      <c r="D64" s="250">
        <f t="shared" si="25"/>
        <v>0.59687061819516374</v>
      </c>
      <c r="E64" s="250">
        <f t="shared" si="25"/>
        <v>0.35942641232234918</v>
      </c>
    </row>
    <row r="65" spans="1:10" x14ac:dyDescent="0.2">
      <c r="A65" t="s">
        <v>158</v>
      </c>
      <c r="B65" s="250">
        <f>B34*B63*1*$E$2</f>
        <v>0.19059984115291634</v>
      </c>
      <c r="C65" s="250">
        <f t="shared" ref="C65:E65" si="26">C34*C63*1*$E$2</f>
        <v>0.23955826716988385</v>
      </c>
      <c r="D65" s="250">
        <f t="shared" si="26"/>
        <v>0.60218479745106923</v>
      </c>
      <c r="E65" s="250">
        <f t="shared" si="26"/>
        <v>0.3626265302811853</v>
      </c>
    </row>
    <row r="66" spans="1:10" x14ac:dyDescent="0.2">
      <c r="A66" t="s">
        <v>19</v>
      </c>
      <c r="B66" s="250">
        <f>B64-B65</f>
        <v>-1.6820114461890134E-3</v>
      </c>
      <c r="C66" s="250">
        <f t="shared" ref="C66" si="27">C64-C65</f>
        <v>-2.1140612970693695E-3</v>
      </c>
      <c r="D66" s="250">
        <f t="shared" ref="D66" si="28">D64-D65</f>
        <v>-5.3141792559054934E-3</v>
      </c>
      <c r="E66" s="250">
        <f t="shared" ref="E66" si="29">E64-E65</f>
        <v>-3.2001179588361239E-3</v>
      </c>
      <c r="F66" s="386">
        <f>SUM(B66:E66)</f>
        <v>-1.2310369958E-2</v>
      </c>
    </row>
    <row r="67" spans="1:10" x14ac:dyDescent="0.2">
      <c r="J67" s="387"/>
    </row>
  </sheetData>
  <sheetProtection sheet="1" objects="1" scenarios="1"/>
  <mergeCells count="3">
    <mergeCell ref="A4:S4"/>
    <mergeCell ref="A25:S25"/>
    <mergeCell ref="A45:S45"/>
  </mergeCells>
  <conditionalFormatting sqref="Q34">
    <cfRule type="cellIs" dxfId="21" priority="5" operator="lessThanOrEqual">
      <formula>0</formula>
    </cfRule>
    <cfRule type="cellIs" dxfId="20" priority="6" operator="greaterThan">
      <formula>0</formula>
    </cfRule>
  </conditionalFormatting>
  <conditionalFormatting sqref="Q35:Q43 R34:S43">
    <cfRule type="cellIs" dxfId="19" priority="3" operator="lessThanOrEqual">
      <formula>0</formula>
    </cfRule>
    <cfRule type="cellIs" dxfId="18" priority="4" operator="greaterThan">
      <formula>0</formula>
    </cfRule>
  </conditionalFormatting>
  <conditionalFormatting sqref="Q13:S22">
    <cfRule type="cellIs" dxfId="17" priority="1" operator="lessThanOrEqual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paperSize="9" orientation="portrait" r:id="rId1"/>
  <headerFooter>
    <oddHeader xml:space="preserve">&amp;C&amp;"Calibri (Body)_x0000_,Regular"&amp;300&amp;K00-020X&amp;"-,Regular"
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S78"/>
  <sheetViews>
    <sheetView topLeftCell="A12" workbookViewId="0">
      <selection activeCell="M3" sqref="M3"/>
    </sheetView>
  </sheetViews>
  <sheetFormatPr baseColWidth="10" defaultColWidth="11" defaultRowHeight="16" x14ac:dyDescent="0.2"/>
  <cols>
    <col min="11" max="11" width="13.33203125" customWidth="1"/>
    <col min="12" max="12" width="12.6640625" customWidth="1"/>
  </cols>
  <sheetData>
    <row r="1" spans="1:19" x14ac:dyDescent="0.2">
      <c r="B1" s="250"/>
    </row>
    <row r="2" spans="1:19" x14ac:dyDescent="0.2">
      <c r="A2" t="s">
        <v>40</v>
      </c>
      <c r="B2" s="249" t="s">
        <v>159</v>
      </c>
      <c r="C2" s="294">
        <f>Analysis!B36</f>
        <v>0.24316252465496735</v>
      </c>
      <c r="D2" s="247" t="s">
        <v>160</v>
      </c>
      <c r="E2" s="294">
        <f>Analysis!G36</f>
        <v>0.18150699941725082</v>
      </c>
      <c r="F2" s="247" t="s">
        <v>176</v>
      </c>
      <c r="G2" s="294">
        <v>3</v>
      </c>
      <c r="H2" s="247" t="s">
        <v>58</v>
      </c>
      <c r="I2" s="294">
        <f>COUNT(Analysis!B36:C36)</f>
        <v>2</v>
      </c>
      <c r="J2" s="247" t="s">
        <v>177</v>
      </c>
      <c r="K2" s="294">
        <f>Analysis!R36</f>
        <v>1.7466414588190893</v>
      </c>
      <c r="L2" s="247" t="s">
        <v>57</v>
      </c>
      <c r="M2" s="294" t="s">
        <v>209</v>
      </c>
    </row>
    <row r="3" spans="1:19" x14ac:dyDescent="0.2">
      <c r="B3" s="250"/>
    </row>
    <row r="4" spans="1:19" x14ac:dyDescent="0.2">
      <c r="B4" s="250" t="s">
        <v>162</v>
      </c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0.24316252465496735</v>
      </c>
      <c r="C6">
        <f>B6*$C$2</f>
        <v>5.9128013396577604E-2</v>
      </c>
      <c r="D6">
        <f t="shared" ref="D6:K6" si="0">C6*$C$2</f>
        <v>1.4377717015344542E-2</v>
      </c>
      <c r="E6">
        <f t="shared" si="0"/>
        <v>3.4961219682258606E-3</v>
      </c>
      <c r="F6">
        <f t="shared" si="0"/>
        <v>8.5012584429549384E-4</v>
      </c>
      <c r="G6">
        <f t="shared" si="0"/>
        <v>2.0671874657332795E-4</v>
      </c>
      <c r="H6">
        <f t="shared" si="0"/>
        <v>5.0266252310280805E-5</v>
      </c>
      <c r="I6">
        <f t="shared" si="0"/>
        <v>1.2222868816711465E-5</v>
      </c>
      <c r="J6">
        <f t="shared" si="0"/>
        <v>2.9721436399980334E-6</v>
      </c>
      <c r="K6">
        <f t="shared" si="0"/>
        <v>7.227139511391262E-7</v>
      </c>
    </row>
    <row r="7" spans="1:19" x14ac:dyDescent="0.2">
      <c r="A7" t="s">
        <v>158</v>
      </c>
      <c r="B7" s="250">
        <f>$E$2</f>
        <v>0.18150699941725082</v>
      </c>
      <c r="C7">
        <f>B7*$E$2</f>
        <v>3.2944790837453893E-2</v>
      </c>
      <c r="D7">
        <f t="shared" ref="D7:K7" si="1">C7*$E$2</f>
        <v>5.9797101313351936E-3</v>
      </c>
      <c r="E7">
        <f t="shared" si="1"/>
        <v>1.0853592433235858E-3</v>
      </c>
      <c r="F7">
        <f t="shared" si="1"/>
        <v>1.9700029954544188E-4</v>
      </c>
      <c r="G7">
        <f t="shared" si="1"/>
        <v>3.5756933254792755E-5</v>
      </c>
      <c r="H7">
        <f t="shared" si="1"/>
        <v>6.4901336634403451E-6</v>
      </c>
      <c r="I7">
        <f t="shared" si="1"/>
        <v>1.1780046870679466E-6</v>
      </c>
      <c r="J7">
        <f t="shared" si="1"/>
        <v>2.1381609604916051E-7</v>
      </c>
      <c r="K7">
        <f t="shared" si="1"/>
        <v>3.8809118020993822E-8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0.25389467294808316</v>
      </c>
      <c r="C9">
        <f>B9+D6*C7</f>
        <v>0.25436834382787377</v>
      </c>
      <c r="D9">
        <f>C9+E6*D7</f>
        <v>0.25438924962382753</v>
      </c>
      <c r="E9">
        <f t="shared" ref="E9:J9" si="2">D9+F6*E7</f>
        <v>0.2543901723157706</v>
      </c>
      <c r="F9">
        <f t="shared" si="2"/>
        <v>0.25439021303942561</v>
      </c>
      <c r="G9">
        <f t="shared" si="2"/>
        <v>0.25439021483679264</v>
      </c>
      <c r="H9">
        <f t="shared" si="2"/>
        <v>0.25439021491612068</v>
      </c>
      <c r="I9">
        <f t="shared" si="2"/>
        <v>0.25439021491962188</v>
      </c>
      <c r="J9">
        <f t="shared" si="2"/>
        <v>0.25439021491977643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0.18951793793151595</v>
      </c>
      <c r="C11">
        <f t="shared" ref="C11:J11" si="3">B11+C6*D7</f>
        <v>0.18987150631226918</v>
      </c>
      <c r="D11">
        <f t="shared" si="3"/>
        <v>0.18988711130032968</v>
      </c>
      <c r="E11">
        <f t="shared" si="3"/>
        <v>0.18988780003740466</v>
      </c>
      <c r="F11">
        <f t="shared" si="3"/>
        <v>0.18988783043529772</v>
      </c>
      <c r="G11">
        <f t="shared" si="3"/>
        <v>0.18988783177693003</v>
      </c>
      <c r="H11">
        <f t="shared" si="3"/>
        <v>0.18988783183614391</v>
      </c>
      <c r="I11">
        <f t="shared" si="3"/>
        <v>0.18988783183875735</v>
      </c>
      <c r="J11">
        <f t="shared" si="3"/>
        <v>0.1898878318388727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P12" s="19" t="s">
        <v>37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0.24316252465496735</v>
      </c>
      <c r="C13" s="114">
        <v>1</v>
      </c>
      <c r="D13" s="268">
        <f>C13*B7</f>
        <v>0.18150699941725082</v>
      </c>
      <c r="E13" s="165"/>
      <c r="F13" s="165"/>
      <c r="G13" s="165"/>
      <c r="H13" s="165"/>
      <c r="I13" s="165"/>
      <c r="J13" s="165"/>
      <c r="K13" s="165"/>
      <c r="L13" s="165"/>
      <c r="M13" s="58"/>
      <c r="P13" s="2">
        <f>B13/(B13+D13)</f>
        <v>0.57259235916730344</v>
      </c>
      <c r="Q13" s="28">
        <f>B13-D13</f>
        <v>6.165552523771653E-2</v>
      </c>
      <c r="R13" s="2">
        <f>1+$K$2*SUM(C13)</f>
        <v>2.7466414588190893</v>
      </c>
      <c r="S13" s="8">
        <f>B13*R13-D13*COUNT(D13:M13)</f>
        <v>0.48637327203120151</v>
      </c>
    </row>
    <row r="14" spans="1:19" x14ac:dyDescent="0.2">
      <c r="A14" s="261">
        <v>2</v>
      </c>
      <c r="B14" s="121">
        <f t="shared" ref="B14:B22" si="4">C14*$B$6</f>
        <v>0.25389467294808316</v>
      </c>
      <c r="C14" s="116">
        <f>C13+B7*B6</f>
        <v>1.0441357002208465</v>
      </c>
      <c r="D14" s="242">
        <f>C14*B7</f>
        <v>0.18951793793151595</v>
      </c>
      <c r="E14" s="1">
        <f>D14*B7</f>
        <v>3.4398832249694242E-2</v>
      </c>
      <c r="F14" s="1"/>
      <c r="G14" s="1"/>
      <c r="H14" s="1"/>
      <c r="I14" s="1"/>
      <c r="J14" s="1"/>
      <c r="K14" s="1"/>
      <c r="L14" s="1"/>
      <c r="M14" s="9"/>
      <c r="P14" s="1">
        <f>B14/(B14+E14)</f>
        <v>0.88068120984516907</v>
      </c>
      <c r="Q14" s="112">
        <f>B14-E14</f>
        <v>0.2194958406983889</v>
      </c>
      <c r="R14" s="1">
        <f>1+$K$2*SUM(C14:D14)*$C$2</f>
        <v>1.5239545935196566</v>
      </c>
      <c r="S14" s="9">
        <f>B14*R14-E14*COUNT(D14:M14)</f>
        <v>0.31812628861001369</v>
      </c>
    </row>
    <row r="15" spans="1:19" x14ac:dyDescent="0.2">
      <c r="A15" s="261">
        <v>3</v>
      </c>
      <c r="B15" s="121">
        <f t="shared" si="4"/>
        <v>0.25436834382787382</v>
      </c>
      <c r="C15" s="116">
        <f>C14+C6*C7</f>
        <v>1.0460836602548309</v>
      </c>
      <c r="D15" s="242">
        <f>C15*$B$11</f>
        <v>0.19825161819534806</v>
      </c>
      <c r="E15" s="1">
        <f>D15*B6</f>
        <v>4.8207363997313499E-2</v>
      </c>
      <c r="F15" s="1">
        <f>E15*B6</f>
        <v>1.1722224336547729E-2</v>
      </c>
      <c r="G15" s="1"/>
      <c r="H15" s="1"/>
      <c r="I15" s="1"/>
      <c r="J15" s="1"/>
      <c r="K15" s="1"/>
      <c r="L15" s="1"/>
      <c r="M15" s="9"/>
      <c r="P15" s="1">
        <f>B15/(B15+F15)</f>
        <v>0.95594648687696293</v>
      </c>
      <c r="Q15" s="112">
        <f>B15-F15</f>
        <v>0.24264611949132608</v>
      </c>
      <c r="R15" s="1">
        <f>1+$K$2*SUM(C15:E15)*$C$2</f>
        <v>1.548965798734796</v>
      </c>
      <c r="S15" s="9">
        <f>B15*R15-F15*COUNT(D15:M15)</f>
        <v>0.35884119186054664</v>
      </c>
    </row>
    <row r="16" spans="1:19" x14ac:dyDescent="0.2">
      <c r="A16" s="261">
        <v>4</v>
      </c>
      <c r="B16" s="121">
        <f t="shared" si="4"/>
        <v>0.25438924962382758</v>
      </c>
      <c r="C16" s="116">
        <f>C15+D6*D7</f>
        <v>1.046169634834933</v>
      </c>
      <c r="D16" s="242">
        <f>C16*$C$11</f>
        <v>0.19863780442426532</v>
      </c>
      <c r="E16" s="1">
        <f>D16*$B$11</f>
        <v>3.7645427089730517E-2</v>
      </c>
      <c r="F16" s="1">
        <f>E16*B7</f>
        <v>6.832908512837875E-3</v>
      </c>
      <c r="G16" s="1">
        <f>F16*B7</f>
        <v>1.2402207214577924E-3</v>
      </c>
      <c r="H16" s="1"/>
      <c r="I16" s="1"/>
      <c r="J16" s="1"/>
      <c r="K16" s="1"/>
      <c r="L16" s="1"/>
      <c r="M16" s="9"/>
      <c r="P16" s="1">
        <f>B16/(B16+G16)</f>
        <v>0.99514836564116571</v>
      </c>
      <c r="Q16" s="112">
        <f>B16-G16</f>
        <v>0.25314902890236979</v>
      </c>
      <c r="R16" s="1">
        <f>1+$K$2*SUM(C16:F16)*$C$2</f>
        <v>1.5475825492721818</v>
      </c>
      <c r="S16" s="9">
        <f>B16*R16-G16*COUNT(D16:M16)</f>
        <v>0.38872748055444933</v>
      </c>
    </row>
    <row r="17" spans="1:19" x14ac:dyDescent="0.2">
      <c r="A17" s="261">
        <v>5</v>
      </c>
      <c r="B17" s="121">
        <f t="shared" si="4"/>
        <v>0.25439017231577066</v>
      </c>
      <c r="C17" s="116">
        <f>C16+E6*E7</f>
        <v>1.046173429383227</v>
      </c>
      <c r="D17" s="242">
        <f>C17*$D$11</f>
        <v>0.1986548504247404</v>
      </c>
      <c r="E17" s="1">
        <f>D17*$C$11</f>
        <v>3.7718895686383987E-2</v>
      </c>
      <c r="F17" s="1">
        <f>E17*$B$11</f>
        <v>7.1484073315374449E-3</v>
      </c>
      <c r="G17" s="1">
        <f>F17*B7</f>
        <v>1.2974859653596385E-3</v>
      </c>
      <c r="H17" s="1">
        <f>G17*B7</f>
        <v>2.3550278435842303E-4</v>
      </c>
      <c r="I17" s="1"/>
      <c r="J17" s="1"/>
      <c r="K17" s="1"/>
      <c r="L17" s="1"/>
      <c r="M17" s="9"/>
      <c r="P17" s="1">
        <f>B17/(B17+H17)</f>
        <v>0.99907510197364902</v>
      </c>
      <c r="Q17" s="112">
        <f>B17-H17</f>
        <v>0.25415466953141225</v>
      </c>
      <c r="R17" s="1">
        <f>1+$K$2*SUM(C17:G17)*$C$2</f>
        <v>1.5483076673030256</v>
      </c>
      <c r="S17" s="9">
        <f>B17*R17-H17*COUNT(D17:M17)</f>
        <v>0.39269674036125346</v>
      </c>
    </row>
    <row r="18" spans="1:19" x14ac:dyDescent="0.2">
      <c r="A18" s="261">
        <v>6</v>
      </c>
      <c r="B18" s="121">
        <f t="shared" si="4"/>
        <v>0.25439021303942572</v>
      </c>
      <c r="C18" s="116">
        <f>C17+F6*F7</f>
        <v>1.046173596858273</v>
      </c>
      <c r="D18" s="242">
        <f>C18*$E$11</f>
        <v>0.19865560276463615</v>
      </c>
      <c r="E18" s="1">
        <f>D18*$D$11</f>
        <v>3.7722138552602542E-2</v>
      </c>
      <c r="F18" s="1">
        <f>E18*$C$11</f>
        <v>7.1623592683027664E-3</v>
      </c>
      <c r="G18" s="1">
        <f>F18*$B$11</f>
        <v>1.3573955592534217E-3</v>
      </c>
      <c r="H18" s="1">
        <f>G18*B7</f>
        <v>2.4637679498238968E-4</v>
      </c>
      <c r="I18" s="1">
        <f>H18*B7</f>
        <v>4.4719112783292725E-5</v>
      </c>
      <c r="J18" s="1"/>
      <c r="K18" s="1"/>
      <c r="L18" s="1"/>
      <c r="M18" s="9"/>
      <c r="P18" s="1">
        <f>B18/(B18+I18)</f>
        <v>0.99982424145770776</v>
      </c>
      <c r="Q18" s="112">
        <f>B18-I18</f>
        <v>0.25434549392664241</v>
      </c>
      <c r="R18" s="1">
        <f>1+$K$2*SUM(C18:H18)*$C$2</f>
        <v>1.548445446167692</v>
      </c>
      <c r="S18" s="9">
        <f>B18*R18-I18*COUNT(D18:M18)</f>
        <v>0.39364105225382801</v>
      </c>
    </row>
    <row r="19" spans="1:19" x14ac:dyDescent="0.2">
      <c r="A19" s="261">
        <v>7</v>
      </c>
      <c r="B19" s="121">
        <f t="shared" si="4"/>
        <v>0.25439021483679269</v>
      </c>
      <c r="C19" s="116">
        <f>C18+G6*G7</f>
        <v>1.0461736042499015</v>
      </c>
      <c r="D19" s="242">
        <f>C19*$F$11</f>
        <v>0.19865563596968955</v>
      </c>
      <c r="E19" s="1">
        <f>D19*$E$11</f>
        <v>3.7722281679315864E-2</v>
      </c>
      <c r="F19" s="1">
        <f>E19*$D$11</f>
        <v>7.1629750997426389E-3</v>
      </c>
      <c r="G19" s="1">
        <f>F19*$C$11</f>
        <v>1.3600448718654114E-3</v>
      </c>
      <c r="H19" s="1">
        <f>G19*$B$11</f>
        <v>2.577528996102656E-4</v>
      </c>
      <c r="I19" s="1">
        <f>H19*B7</f>
        <v>4.6783955399355186E-5</v>
      </c>
      <c r="J19" s="1">
        <f>I19*B7</f>
        <v>8.4916153654074498E-6</v>
      </c>
      <c r="K19" s="1"/>
      <c r="L19" s="1"/>
      <c r="M19" s="9"/>
      <c r="P19" s="1">
        <f>B19/(B19+J19)</f>
        <v>0.99996662083906063</v>
      </c>
      <c r="Q19" s="112">
        <f>B19-J19</f>
        <v>0.25438172322142727</v>
      </c>
      <c r="R19" s="1">
        <f>1+$K$2*SUM(C19:I19)*$C$2</f>
        <v>1.5484716125725511</v>
      </c>
      <c r="S19" s="9">
        <f>B19*R19-J19*COUNT(D19:M19)</f>
        <v>0.39385658488344821</v>
      </c>
    </row>
    <row r="20" spans="1:19" x14ac:dyDescent="0.2">
      <c r="A20" s="261">
        <v>8</v>
      </c>
      <c r="B20" s="121">
        <f t="shared" si="4"/>
        <v>0.25439021484029395</v>
      </c>
      <c r="C20" s="116">
        <f>C19+I6*I7</f>
        <v>1.0461736042643002</v>
      </c>
      <c r="D20" s="242">
        <f>C20*$G$11</f>
        <v>0.198655637376004</v>
      </c>
      <c r="E20" s="1">
        <f>D20*$F$11</f>
        <v>3.7722287985070643E-2</v>
      </c>
      <c r="F20" s="1">
        <f>E20*$E$11</f>
        <v>7.1630022778624864E-3</v>
      </c>
      <c r="G20" s="1">
        <f>F20*$D$11</f>
        <v>1.3601618107809889E-3</v>
      </c>
      <c r="H20" s="1">
        <f>G20*$C$11</f>
        <v>2.5825597184141001E-4</v>
      </c>
      <c r="I20" s="1">
        <f>H20*$B$11</f>
        <v>4.8944139241883673E-5</v>
      </c>
      <c r="J20" s="1">
        <f>I20*$B$7</f>
        <v>8.8837038528544226E-6</v>
      </c>
      <c r="K20" s="1">
        <f>J20*$B$7</f>
        <v>1.6124544300430766E-6</v>
      </c>
      <c r="L20" s="1"/>
      <c r="M20" s="9"/>
      <c r="P20" s="1">
        <f>B20/(B20+K20)</f>
        <v>0.99999366153210512</v>
      </c>
      <c r="Q20" s="112">
        <f>B20-K20</f>
        <v>0.25438860238586392</v>
      </c>
      <c r="R20" s="1">
        <f>1+$K$2*SUM(C20:J20)*$C$2</f>
        <v>1.5484765812619843</v>
      </c>
      <c r="S20" s="9">
        <f>B20*R20-K20*COUNT(D20:M20)</f>
        <v>0.39390439054695975</v>
      </c>
    </row>
    <row r="21" spans="1:19" x14ac:dyDescent="0.2">
      <c r="A21" s="261">
        <v>9</v>
      </c>
      <c r="B21" s="121">
        <f>C21*$B$6</f>
        <v>0.25439021484044849</v>
      </c>
      <c r="C21" s="116">
        <f>C20+J6*J7</f>
        <v>1.0461736042649357</v>
      </c>
      <c r="D21" s="242">
        <f>C21*$H$11</f>
        <v>0.19865563743807269</v>
      </c>
      <c r="E21" s="1">
        <f>D21*$G$11</f>
        <v>3.7722288263379547E-2</v>
      </c>
      <c r="F21" s="1">
        <f>E21*$F$11</f>
        <v>7.1630034773880365E-3</v>
      </c>
      <c r="G21" s="1">
        <f>F21*$E$11</f>
        <v>1.3601669719814937E-3</v>
      </c>
      <c r="H21" s="1">
        <f>G21*$D$11</f>
        <v>2.582781771956823E-4</v>
      </c>
      <c r="I21" s="1">
        <f>H21*$C$11</f>
        <v>4.9039666551731367E-5</v>
      </c>
      <c r="J21" s="1">
        <f>I21*$B$11</f>
        <v>9.2938964817332632E-6</v>
      </c>
      <c r="K21" s="1">
        <f>J21*$B$7</f>
        <v>1.6869072632939489E-6</v>
      </c>
      <c r="L21" s="1">
        <f>K21*$B$7</f>
        <v>3.0618547565565095E-7</v>
      </c>
      <c r="M21" s="9"/>
      <c r="P21" s="1">
        <f>B21/(B21+L21)</f>
        <v>0.99999879639589395</v>
      </c>
      <c r="Q21" s="112">
        <f>B21-L21</f>
        <v>0.25438990865497285</v>
      </c>
      <c r="R21" s="1">
        <f>1+$K$2*SUM(C21:K21)*$C$2</f>
        <v>1.5484775247870246</v>
      </c>
      <c r="S21" s="9">
        <f>B21*R21-L21*COUNT(D21:M21)</f>
        <v>0.39391477453689622</v>
      </c>
    </row>
    <row r="22" spans="1:19" ht="17" thickBot="1" x14ac:dyDescent="0.25">
      <c r="A22" s="262">
        <v>10</v>
      </c>
      <c r="B22" s="122">
        <f t="shared" si="4"/>
        <v>0.25439021484045526</v>
      </c>
      <c r="C22" s="243">
        <f>C21+K6*K7</f>
        <v>1.0461736042649636</v>
      </c>
      <c r="D22" s="269">
        <f>C22*$I$11</f>
        <v>0.19865563744081211</v>
      </c>
      <c r="E22" s="166">
        <f>D22*$H$11</f>
        <v>3.7722288275662902E-2</v>
      </c>
      <c r="F22" s="166">
        <f>E22*$G$11</f>
        <v>7.1630035303299373E-3</v>
      </c>
      <c r="G22" s="166">
        <f>F22*$F$11</f>
        <v>1.3601671997747302E-3</v>
      </c>
      <c r="H22" s="166">
        <f>G22*$E$11</f>
        <v>2.5827915724826062E-4</v>
      </c>
      <c r="I22" s="166">
        <f>H22*$D$11</f>
        <v>4.9043883078955817E-5</v>
      </c>
      <c r="J22" s="166">
        <f>I22*$C$11</f>
        <v>9.3120359556041505E-6</v>
      </c>
      <c r="K22" s="166">
        <f>J22*$B$11</f>
        <v>1.7647978522502322E-6</v>
      </c>
      <c r="L22" s="166">
        <f>K22*$B$7</f>
        <v>3.2032316273994838E-7</v>
      </c>
      <c r="M22" s="10">
        <f>L22*$B$7</f>
        <v>5.8140896112771747E-8</v>
      </c>
      <c r="P22" s="166">
        <f>B22/(B22+M22)</f>
        <v>0.99999977145000307</v>
      </c>
      <c r="Q22" s="113">
        <f>B22-M22</f>
        <v>0.25439015669955917</v>
      </c>
      <c r="R22" s="166">
        <f>1+$K$2*SUM(C22:L22)*$C$2</f>
        <v>1.5484777039523334</v>
      </c>
      <c r="S22" s="10">
        <f>B22*R22-M22*COUNT(D22:M22)</f>
        <v>0.39391699437512784</v>
      </c>
    </row>
    <row r="24" spans="1:19" x14ac:dyDescent="0.2">
      <c r="B24" t="s">
        <v>167</v>
      </c>
      <c r="C24">
        <f>C2</f>
        <v>0.24316252465496735</v>
      </c>
      <c r="D24" t="s">
        <v>208</v>
      </c>
      <c r="E24">
        <f>K2</f>
        <v>1.7466414588190893</v>
      </c>
      <c r="F24" t="s">
        <v>58</v>
      </c>
      <c r="G24">
        <f>I2</f>
        <v>2</v>
      </c>
    </row>
    <row r="25" spans="1:19" x14ac:dyDescent="0.2">
      <c r="B25" t="s">
        <v>168</v>
      </c>
      <c r="C25">
        <f>E2</f>
        <v>0.18150699941725082</v>
      </c>
      <c r="D25" t="s">
        <v>57</v>
      </c>
      <c r="E25" t="str">
        <f>M2</f>
        <v>Fibonacci</v>
      </c>
      <c r="F25" t="s">
        <v>176</v>
      </c>
      <c r="G25">
        <f>G2</f>
        <v>3</v>
      </c>
    </row>
    <row r="27" spans="1:19" ht="17" thickBot="1" x14ac:dyDescent="0.25">
      <c r="A27" s="1"/>
      <c r="B27" s="26" t="s">
        <v>209</v>
      </c>
      <c r="C27" s="26">
        <v>1</v>
      </c>
      <c r="D27" s="26">
        <v>2</v>
      </c>
      <c r="E27" s="26">
        <f>D27+C27</f>
        <v>3</v>
      </c>
      <c r="F27" s="26">
        <f t="shared" ref="F27:N27" si="5">E27+D27</f>
        <v>5</v>
      </c>
      <c r="G27" s="26">
        <f t="shared" si="5"/>
        <v>8</v>
      </c>
      <c r="H27" s="26">
        <f t="shared" si="5"/>
        <v>13</v>
      </c>
      <c r="I27" s="26">
        <f t="shared" si="5"/>
        <v>21</v>
      </c>
      <c r="J27" s="26">
        <f t="shared" si="5"/>
        <v>34</v>
      </c>
      <c r="K27" s="26">
        <f t="shared" si="5"/>
        <v>55</v>
      </c>
      <c r="L27" s="26">
        <f t="shared" si="5"/>
        <v>89</v>
      </c>
      <c r="M27" s="26">
        <f t="shared" si="5"/>
        <v>144</v>
      </c>
      <c r="N27" s="26">
        <f t="shared" si="5"/>
        <v>233</v>
      </c>
    </row>
    <row r="28" spans="1:19" ht="17" thickBot="1" x14ac:dyDescent="0.25">
      <c r="A28" s="274"/>
      <c r="B28" s="383" t="s">
        <v>175</v>
      </c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5"/>
    </row>
    <row r="29" spans="1:19" x14ac:dyDescent="0.2">
      <c r="A29" s="126"/>
      <c r="B29" s="271" t="s">
        <v>205</v>
      </c>
      <c r="C29" s="268">
        <f>C$27</f>
        <v>1</v>
      </c>
      <c r="D29" s="165"/>
      <c r="E29" s="268"/>
      <c r="F29" s="165"/>
      <c r="G29" s="268"/>
      <c r="H29" s="165"/>
      <c r="I29" s="268"/>
      <c r="J29" s="165"/>
      <c r="K29" s="268"/>
      <c r="L29" s="165"/>
      <c r="M29" s="268"/>
      <c r="N29" s="165"/>
      <c r="O29" s="264"/>
      <c r="P29" s="164" t="s">
        <v>169</v>
      </c>
      <c r="Q29" s="165" t="s">
        <v>170</v>
      </c>
      <c r="R29" s="58" t="s">
        <v>173</v>
      </c>
    </row>
    <row r="30" spans="1:19" x14ac:dyDescent="0.2">
      <c r="A30" s="120"/>
      <c r="B30" s="293" t="s">
        <v>8</v>
      </c>
      <c r="C30" s="22">
        <f>C13</f>
        <v>1</v>
      </c>
      <c r="D30" s="2"/>
      <c r="E30" s="22"/>
      <c r="F30" s="2"/>
      <c r="G30" s="22"/>
      <c r="H30" s="2"/>
      <c r="I30" s="22"/>
      <c r="J30" s="2"/>
      <c r="K30" s="22"/>
      <c r="L30" s="2"/>
      <c r="M30" s="22"/>
      <c r="N30" s="2"/>
      <c r="O30" s="306"/>
      <c r="P30" s="112">
        <f>SUM(C29:O29)*$G$25</f>
        <v>3</v>
      </c>
      <c r="Q30" s="1">
        <f>(C30*C29+D30*D29+E30*E29+F30*F29+G30*G29+H30*H29+I30*I29+J30*J29+K29*K30+L29*L30+M29*M30+N29*N30)*$G$25</f>
        <v>3</v>
      </c>
      <c r="R30" s="9">
        <f>P30/Q33</f>
        <v>29.516471462288354</v>
      </c>
    </row>
    <row r="31" spans="1:19" x14ac:dyDescent="0.2">
      <c r="A31" s="261"/>
      <c r="B31" s="272" t="s">
        <v>207</v>
      </c>
      <c r="C31" s="242">
        <f>C29*C30*$C$24*$E$24*$G$24</f>
        <v>0.8494354935869699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65"/>
      <c r="P31" s="112"/>
      <c r="Q31" s="1"/>
      <c r="R31" s="9"/>
    </row>
    <row r="32" spans="1:19" x14ac:dyDescent="0.2">
      <c r="A32" s="121"/>
      <c r="B32" s="272" t="s">
        <v>206</v>
      </c>
      <c r="C32" s="242">
        <f>$C$25*C30*C29*$G$25</f>
        <v>0.54452099825175249</v>
      </c>
      <c r="D32" s="1"/>
      <c r="E32" s="1"/>
      <c r="F32" s="1"/>
      <c r="G32" s="1"/>
      <c r="H32" s="1"/>
      <c r="I32" s="1"/>
      <c r="J32" s="1"/>
      <c r="K32" s="265"/>
      <c r="L32" s="265"/>
      <c r="M32" s="265"/>
      <c r="N32" s="265"/>
      <c r="O32" s="265"/>
      <c r="P32" s="112" t="s">
        <v>171</v>
      </c>
      <c r="Q32" s="1" t="s">
        <v>172</v>
      </c>
      <c r="R32" s="9" t="s">
        <v>174</v>
      </c>
    </row>
    <row r="33" spans="1:18" ht="17" thickBot="1" x14ac:dyDescent="0.25">
      <c r="A33" s="122"/>
      <c r="B33" s="273" t="s">
        <v>60</v>
      </c>
      <c r="C33" s="269">
        <f>C31-C32</f>
        <v>0.30491449533521742</v>
      </c>
      <c r="D33" s="166">
        <f t="shared" ref="D33:N33" si="6">(E31*$G$24*$C$24*$E$24-E31*$G$25*$C$25)*E29</f>
        <v>0</v>
      </c>
      <c r="E33" s="166">
        <f t="shared" si="6"/>
        <v>0</v>
      </c>
      <c r="F33" s="166">
        <f t="shared" si="6"/>
        <v>0</v>
      </c>
      <c r="G33" s="166">
        <f t="shared" si="6"/>
        <v>0</v>
      </c>
      <c r="H33" s="166">
        <f t="shared" si="6"/>
        <v>0</v>
      </c>
      <c r="I33" s="166">
        <f t="shared" si="6"/>
        <v>0</v>
      </c>
      <c r="J33" s="166">
        <f t="shared" si="6"/>
        <v>0</v>
      </c>
      <c r="K33" s="166">
        <f t="shared" si="6"/>
        <v>0</v>
      </c>
      <c r="L33" s="166">
        <f t="shared" si="6"/>
        <v>0</v>
      </c>
      <c r="M33" s="166">
        <f t="shared" si="6"/>
        <v>0</v>
      </c>
      <c r="N33" s="166">
        <f t="shared" si="6"/>
        <v>0</v>
      </c>
      <c r="O33" s="266"/>
      <c r="P33" s="113">
        <f>SUM(C33:O33)</f>
        <v>0.30491449533521742</v>
      </c>
      <c r="Q33" s="166">
        <f>P33/Q30</f>
        <v>0.10163816511173913</v>
      </c>
      <c r="R33" s="10">
        <f>Q30/Q33</f>
        <v>29.516471462288354</v>
      </c>
    </row>
    <row r="34" spans="1:18" x14ac:dyDescent="0.2">
      <c r="A34" s="126"/>
      <c r="B34" s="271" t="s">
        <v>205</v>
      </c>
      <c r="C34" s="268">
        <f>C$27</f>
        <v>1</v>
      </c>
      <c r="D34" s="268">
        <f>D$27</f>
        <v>2</v>
      </c>
      <c r="E34" s="268"/>
      <c r="F34" s="165"/>
      <c r="G34" s="268"/>
      <c r="H34" s="165"/>
      <c r="I34" s="268"/>
      <c r="J34" s="165"/>
      <c r="K34" s="268"/>
      <c r="L34" s="165"/>
      <c r="M34" s="268"/>
      <c r="N34" s="165"/>
      <c r="O34" s="264"/>
      <c r="P34" s="164" t="s">
        <v>169</v>
      </c>
      <c r="Q34" s="165" t="s">
        <v>170</v>
      </c>
      <c r="R34" s="58" t="s">
        <v>173</v>
      </c>
    </row>
    <row r="35" spans="1:18" x14ac:dyDescent="0.2">
      <c r="A35" s="120"/>
      <c r="B35" s="293" t="s">
        <v>8</v>
      </c>
      <c r="C35" s="22">
        <f>C14</f>
        <v>1.0441357002208465</v>
      </c>
      <c r="D35" s="22">
        <f t="shared" ref="D35" si="7">D14</f>
        <v>0.18951793793151595</v>
      </c>
      <c r="E35" s="22"/>
      <c r="F35" s="2"/>
      <c r="G35" s="22"/>
      <c r="H35" s="2"/>
      <c r="I35" s="22"/>
      <c r="J35" s="2"/>
      <c r="K35" s="22"/>
      <c r="L35" s="2"/>
      <c r="M35" s="22"/>
      <c r="N35" s="2"/>
      <c r="O35" s="306"/>
      <c r="P35" s="112">
        <f>SUM(C34:O34)*$G$25</f>
        <v>9</v>
      </c>
      <c r="Q35" s="1">
        <f>(C35*C34+D35*D34+E35*E34+F35*F34+G35*G34+H35*H34+I35*I34+J35*J34+K34*K35+L34*L35+M34*M35+N34*N35)*$G$25</f>
        <v>4.269514728251635</v>
      </c>
      <c r="R35" s="9">
        <f>P35/Q38</f>
        <v>88.549414386865081</v>
      </c>
    </row>
    <row r="36" spans="1:18" x14ac:dyDescent="0.2">
      <c r="A36" s="261"/>
      <c r="B36" s="272" t="s">
        <v>207</v>
      </c>
      <c r="C36" s="242">
        <f>C34*C35*$C$24*$E$24*$G$24</f>
        <v>0.88692592388887104</v>
      </c>
      <c r="D36" s="242">
        <f t="shared" ref="D36:E36" si="8">D34*D35*$C$24*$E$24*$G$24</f>
        <v>0.3219665263008839</v>
      </c>
      <c r="E36" s="242">
        <f t="shared" si="8"/>
        <v>0</v>
      </c>
      <c r="F36" s="1"/>
      <c r="G36" s="1"/>
      <c r="H36" s="1"/>
      <c r="I36" s="1"/>
      <c r="J36" s="1"/>
      <c r="K36" s="1"/>
      <c r="L36" s="1"/>
      <c r="M36" s="1"/>
      <c r="N36" s="1"/>
      <c r="O36" s="265"/>
      <c r="P36" s="112"/>
      <c r="Q36" s="1"/>
      <c r="R36" s="9"/>
    </row>
    <row r="37" spans="1:18" x14ac:dyDescent="0.2">
      <c r="A37" s="121"/>
      <c r="B37" s="272" t="s">
        <v>206</v>
      </c>
      <c r="C37" s="242">
        <f>$C$25*C35*C34*$G$25</f>
        <v>0.56855381379454784</v>
      </c>
      <c r="D37" s="242">
        <f t="shared" ref="D37:E37" si="9">$C$25*D35*D34*$G$25</f>
        <v>0.20639299349816545</v>
      </c>
      <c r="E37" s="242">
        <f t="shared" si="9"/>
        <v>0</v>
      </c>
      <c r="F37" s="1"/>
      <c r="G37" s="1"/>
      <c r="H37" s="1"/>
      <c r="I37" s="1"/>
      <c r="J37" s="1"/>
      <c r="K37" s="265"/>
      <c r="L37" s="265"/>
      <c r="M37" s="265"/>
      <c r="N37" s="265"/>
      <c r="O37" s="265"/>
      <c r="P37" s="112" t="s">
        <v>171</v>
      </c>
      <c r="Q37" s="1" t="s">
        <v>172</v>
      </c>
      <c r="R37" s="9" t="s">
        <v>174</v>
      </c>
    </row>
    <row r="38" spans="1:18" ht="17" thickBot="1" x14ac:dyDescent="0.25">
      <c r="A38" s="122"/>
      <c r="B38" s="273" t="s">
        <v>60</v>
      </c>
      <c r="C38" s="269">
        <f>C36-C37</f>
        <v>0.3183721100943232</v>
      </c>
      <c r="D38" s="269">
        <f>D36-D37</f>
        <v>0.11557353280271845</v>
      </c>
      <c r="E38" s="166">
        <f t="shared" ref="E38" si="10">(F36*$G$24*$C$24*$E$24-F36*$G$25*$C$25)*F34</f>
        <v>0</v>
      </c>
      <c r="F38" s="166">
        <f t="shared" ref="F38" si="11">(G36*$G$24*$C$24*$E$24-G36*$G$25*$C$25)*G34</f>
        <v>0</v>
      </c>
      <c r="G38" s="166">
        <f t="shared" ref="G38" si="12">(H36*$G$24*$C$24*$E$24-H36*$G$25*$C$25)*H34</f>
        <v>0</v>
      </c>
      <c r="H38" s="166">
        <f t="shared" ref="H38" si="13">(I36*$G$24*$C$24*$E$24-I36*$G$25*$C$25)*I34</f>
        <v>0</v>
      </c>
      <c r="I38" s="166">
        <f t="shared" ref="I38" si="14">(J36*$G$24*$C$24*$E$24-J36*$G$25*$C$25)*J34</f>
        <v>0</v>
      </c>
      <c r="J38" s="166">
        <f t="shared" ref="J38" si="15">(K36*$G$24*$C$24*$E$24-K36*$G$25*$C$25)*K34</f>
        <v>0</v>
      </c>
      <c r="K38" s="166">
        <f t="shared" ref="K38" si="16">(L36*$G$24*$C$24*$E$24-L36*$G$25*$C$25)*L34</f>
        <v>0</v>
      </c>
      <c r="L38" s="166">
        <f t="shared" ref="L38" si="17">(M36*$G$24*$C$24*$E$24-M36*$G$25*$C$25)*M34</f>
        <v>0</v>
      </c>
      <c r="M38" s="166">
        <f t="shared" ref="M38" si="18">(N36*$G$24*$C$24*$E$24-N36*$G$25*$C$25)*N34</f>
        <v>0</v>
      </c>
      <c r="N38" s="166">
        <f t="shared" ref="N38" si="19">(O36*$G$24*$C$24*$E$24-O36*$G$25*$C$25)*O34</f>
        <v>0</v>
      </c>
      <c r="O38" s="266"/>
      <c r="P38" s="113">
        <f>SUM(C38:O38)</f>
        <v>0.43394564289704163</v>
      </c>
      <c r="Q38" s="166">
        <f>P38/Q35</f>
        <v>0.10163816511173911</v>
      </c>
      <c r="R38" s="10">
        <f>Q35/Q38</f>
        <v>42.007003211419743</v>
      </c>
    </row>
    <row r="39" spans="1:18" x14ac:dyDescent="0.2">
      <c r="A39" s="126"/>
      <c r="B39" s="271" t="s">
        <v>205</v>
      </c>
      <c r="C39" s="268">
        <f>C$27</f>
        <v>1</v>
      </c>
      <c r="D39" s="268">
        <f t="shared" ref="D39:E39" si="20">D$27</f>
        <v>2</v>
      </c>
      <c r="E39" s="268">
        <f t="shared" si="20"/>
        <v>3</v>
      </c>
      <c r="F39" s="165"/>
      <c r="G39" s="268"/>
      <c r="H39" s="165"/>
      <c r="I39" s="268"/>
      <c r="J39" s="165"/>
      <c r="K39" s="268"/>
      <c r="L39" s="165"/>
      <c r="M39" s="268"/>
      <c r="N39" s="165"/>
      <c r="O39" s="264"/>
      <c r="P39" s="164" t="s">
        <v>169</v>
      </c>
      <c r="Q39" s="165" t="s">
        <v>170</v>
      </c>
      <c r="R39" s="58" t="s">
        <v>173</v>
      </c>
    </row>
    <row r="40" spans="1:18" x14ac:dyDescent="0.2">
      <c r="A40" s="120"/>
      <c r="B40" s="293" t="s">
        <v>8</v>
      </c>
      <c r="C40" s="22">
        <f>C15</f>
        <v>1.0460836602548309</v>
      </c>
      <c r="D40" s="22">
        <f t="shared" ref="D40:E40" si="21">D15</f>
        <v>0.19825161819534806</v>
      </c>
      <c r="E40" s="22">
        <f t="shared" si="21"/>
        <v>4.8207363997313499E-2</v>
      </c>
      <c r="F40" s="2"/>
      <c r="G40" s="22"/>
      <c r="H40" s="2"/>
      <c r="I40" s="22"/>
      <c r="J40" s="2"/>
      <c r="K40" s="22"/>
      <c r="L40" s="2"/>
      <c r="M40" s="22"/>
      <c r="N40" s="2"/>
      <c r="O40" s="306"/>
      <c r="P40" s="112">
        <f>SUM(C39:O39)*$G$25</f>
        <v>18</v>
      </c>
      <c r="Q40" s="1">
        <f>(C40*C39+D40*D39+E40*E39+F40*F39+G40*G39+H40*H39+I40*I39+J40*J39+K39*K40+L39*L40+M39*M40+N39*N40)*$G$25</f>
        <v>4.7616269659124031</v>
      </c>
      <c r="R40" s="9">
        <f>P40/Q43</f>
        <v>177.09882877373013</v>
      </c>
    </row>
    <row r="41" spans="1:18" x14ac:dyDescent="0.2">
      <c r="A41" s="261"/>
      <c r="B41" s="272" t="s">
        <v>207</v>
      </c>
      <c r="C41" s="242">
        <f>C39*C40*$C$24*$E$24*$G$24</f>
        <v>0.88858059028182645</v>
      </c>
      <c r="D41" s="242">
        <f t="shared" ref="D41:E41" si="22">D39*D40*$C$24*$E$24*$G$24</f>
        <v>0.33680392231236195</v>
      </c>
      <c r="E41" s="242">
        <f t="shared" si="22"/>
        <v>0.12284713809475413</v>
      </c>
      <c r="F41" s="1"/>
      <c r="G41" s="1"/>
      <c r="H41" s="1"/>
      <c r="I41" s="1"/>
      <c r="J41" s="1"/>
      <c r="K41" s="1"/>
      <c r="L41" s="1"/>
      <c r="M41" s="1"/>
      <c r="N41" s="1"/>
      <c r="O41" s="265"/>
      <c r="P41" s="112"/>
      <c r="Q41" s="1"/>
      <c r="R41" s="9"/>
    </row>
    <row r="42" spans="1:18" x14ac:dyDescent="0.2">
      <c r="A42" s="121"/>
      <c r="B42" s="272" t="s">
        <v>206</v>
      </c>
      <c r="C42" s="242">
        <f>$C$25*C40*C39*$G$25</f>
        <v>0.56961451893680759</v>
      </c>
      <c r="D42" s="242">
        <f t="shared" ref="D42:E42" si="23">$C$25*D40*D39*$G$25</f>
        <v>0.21590433808951243</v>
      </c>
      <c r="E42" s="242">
        <f t="shared" si="23"/>
        <v>7.8749765900708216E-2</v>
      </c>
      <c r="F42" s="1"/>
      <c r="G42" s="1"/>
      <c r="H42" s="1"/>
      <c r="I42" s="1"/>
      <c r="J42" s="1"/>
      <c r="K42" s="265"/>
      <c r="L42" s="265"/>
      <c r="M42" s="265"/>
      <c r="N42" s="265"/>
      <c r="O42" s="265"/>
      <c r="P42" s="112" t="s">
        <v>171</v>
      </c>
      <c r="Q42" s="1" t="s">
        <v>172</v>
      </c>
      <c r="R42" s="9" t="s">
        <v>174</v>
      </c>
    </row>
    <row r="43" spans="1:18" ht="17" thickBot="1" x14ac:dyDescent="0.25">
      <c r="A43" s="122"/>
      <c r="B43" s="273" t="s">
        <v>60</v>
      </c>
      <c r="C43" s="269">
        <f>C41-C42</f>
        <v>0.31896607134501886</v>
      </c>
      <c r="D43" s="269">
        <f t="shared" ref="D43:E43" si="24">D41-D42</f>
        <v>0.12089958422284952</v>
      </c>
      <c r="E43" s="269">
        <f t="shared" si="24"/>
        <v>4.4097372194045914E-2</v>
      </c>
      <c r="F43" s="166">
        <f t="shared" ref="F43" si="25">(G41*$G$24*$C$24*$E$24-G41*$G$25*$C$25)*G39</f>
        <v>0</v>
      </c>
      <c r="G43" s="166">
        <f t="shared" ref="G43" si="26">(H41*$G$24*$C$24*$E$24-H41*$G$25*$C$25)*H39</f>
        <v>0</v>
      </c>
      <c r="H43" s="166">
        <f t="shared" ref="H43" si="27">(I41*$G$24*$C$24*$E$24-I41*$G$25*$C$25)*I39</f>
        <v>0</v>
      </c>
      <c r="I43" s="166">
        <f t="shared" ref="I43" si="28">(J41*$G$24*$C$24*$E$24-J41*$G$25*$C$25)*J39</f>
        <v>0</v>
      </c>
      <c r="J43" s="166">
        <f t="shared" ref="J43" si="29">(K41*$G$24*$C$24*$E$24-K41*$G$25*$C$25)*K39</f>
        <v>0</v>
      </c>
      <c r="K43" s="166">
        <f t="shared" ref="K43" si="30">(L41*$G$24*$C$24*$E$24-L41*$G$25*$C$25)*L39</f>
        <v>0</v>
      </c>
      <c r="L43" s="166">
        <f t="shared" ref="L43" si="31">(M41*$G$24*$C$24*$E$24-M41*$G$25*$C$25)*M39</f>
        <v>0</v>
      </c>
      <c r="M43" s="166">
        <f t="shared" ref="M43" si="32">(N41*$G$24*$C$24*$E$24-N41*$G$25*$C$25)*N39</f>
        <v>0</v>
      </c>
      <c r="N43" s="166">
        <f t="shared" ref="N43" si="33">(O41*$G$24*$C$24*$E$24-O41*$G$25*$C$25)*O39</f>
        <v>0</v>
      </c>
      <c r="O43" s="266"/>
      <c r="P43" s="113">
        <f>SUM(C43:O43)</f>
        <v>0.4839630277619143</v>
      </c>
      <c r="Q43" s="166">
        <f>P43/Q40</f>
        <v>0.10163816511173913</v>
      </c>
      <c r="R43" s="10">
        <f>Q40/Q43</f>
        <v>46.848808817805377</v>
      </c>
    </row>
    <row r="44" spans="1:18" x14ac:dyDescent="0.2">
      <c r="A44" s="126"/>
      <c r="B44" s="271" t="s">
        <v>205</v>
      </c>
      <c r="C44" s="268">
        <f>C$27</f>
        <v>1</v>
      </c>
      <c r="D44" s="268">
        <f t="shared" ref="D44:F44" si="34">D$27</f>
        <v>2</v>
      </c>
      <c r="E44" s="268">
        <f t="shared" si="34"/>
        <v>3</v>
      </c>
      <c r="F44" s="268">
        <f t="shared" si="34"/>
        <v>5</v>
      </c>
      <c r="G44" s="268"/>
      <c r="H44" s="165"/>
      <c r="I44" s="268"/>
      <c r="J44" s="165"/>
      <c r="K44" s="268"/>
      <c r="L44" s="165"/>
      <c r="M44" s="268"/>
      <c r="N44" s="165"/>
      <c r="O44" s="264"/>
      <c r="P44" s="164" t="s">
        <v>169</v>
      </c>
      <c r="Q44" s="165" t="s">
        <v>170</v>
      </c>
      <c r="R44" s="58" t="s">
        <v>173</v>
      </c>
    </row>
    <row r="45" spans="1:18" x14ac:dyDescent="0.2">
      <c r="A45" s="120"/>
      <c r="B45" s="293" t="s">
        <v>8</v>
      </c>
      <c r="C45" s="22">
        <f>C16</f>
        <v>1.046169634834933</v>
      </c>
      <c r="D45" s="22">
        <f t="shared" ref="D45:F45" si="35">D16</f>
        <v>0.19863780442426532</v>
      </c>
      <c r="E45" s="22">
        <f t="shared" si="35"/>
        <v>3.7645427089730517E-2</v>
      </c>
      <c r="F45" s="22">
        <f t="shared" si="35"/>
        <v>6.832908512837875E-3</v>
      </c>
      <c r="G45" s="22"/>
      <c r="H45" s="2"/>
      <c r="I45" s="22"/>
      <c r="J45" s="2"/>
      <c r="K45" s="22"/>
      <c r="L45" s="2"/>
      <c r="M45" s="22"/>
      <c r="N45" s="2"/>
      <c r="O45" s="306"/>
      <c r="P45" s="112">
        <f>SUM(C44:O44)*$G$25</f>
        <v>33</v>
      </c>
      <c r="Q45" s="1">
        <f>(C45*C44+D45*D44+E45*E44+F45*F44+G45*G44+H45*H44+I45*I44+J45*J44+K44*K45+L44*L45+M44*M45+N44*N45)*$G$25</f>
        <v>4.7716382025505339</v>
      </c>
      <c r="R45" s="9">
        <f>P45/Q48</f>
        <v>324.68118608517187</v>
      </c>
    </row>
    <row r="46" spans="1:18" x14ac:dyDescent="0.2">
      <c r="A46" s="261"/>
      <c r="B46" s="272" t="s">
        <v>207</v>
      </c>
      <c r="C46" s="242">
        <f>C44*C45*$C$24*$E$24*$G$24</f>
        <v>0.88865362014171134</v>
      </c>
      <c r="D46" s="242">
        <f t="shared" ref="D46:F46" si="36">D44*D45*$C$24*$E$24*$G$24</f>
        <v>0.33746000289231559</v>
      </c>
      <c r="E46" s="242">
        <f t="shared" si="36"/>
        <v>9.5932085823772592E-2</v>
      </c>
      <c r="F46" s="242">
        <f t="shared" si="36"/>
        <v>2.9020575076185245E-2</v>
      </c>
      <c r="G46" s="1"/>
      <c r="H46" s="1"/>
      <c r="I46" s="1"/>
      <c r="J46" s="1"/>
      <c r="K46" s="1"/>
      <c r="L46" s="1"/>
      <c r="M46" s="1"/>
      <c r="N46" s="1"/>
      <c r="O46" s="265"/>
      <c r="P46" s="112"/>
      <c r="Q46" s="1"/>
      <c r="R46" s="9"/>
    </row>
    <row r="47" spans="1:18" x14ac:dyDescent="0.2">
      <c r="A47" s="121"/>
      <c r="B47" s="272" t="s">
        <v>206</v>
      </c>
      <c r="C47" s="242">
        <f>$C$25*C45*C44*$G$25</f>
        <v>0.56966133390098905</v>
      </c>
      <c r="D47" s="242">
        <f t="shared" ref="D47:F47" si="37">$C$25*D45*D44*$G$25</f>
        <v>0.21632491111127466</v>
      </c>
      <c r="E47" s="242">
        <f t="shared" si="37"/>
        <v>6.1496176615540875E-2</v>
      </c>
      <c r="F47" s="242">
        <f t="shared" si="37"/>
        <v>1.8603310821866885E-2</v>
      </c>
      <c r="G47" s="1"/>
      <c r="H47" s="1"/>
      <c r="I47" s="1"/>
      <c r="J47" s="1"/>
      <c r="K47" s="265"/>
      <c r="L47" s="265"/>
      <c r="M47" s="265"/>
      <c r="N47" s="265"/>
      <c r="O47" s="265"/>
      <c r="P47" s="112" t="s">
        <v>171</v>
      </c>
      <c r="Q47" s="1" t="s">
        <v>172</v>
      </c>
      <c r="R47" s="9" t="s">
        <v>174</v>
      </c>
    </row>
    <row r="48" spans="1:18" ht="17" thickBot="1" x14ac:dyDescent="0.25">
      <c r="A48" s="122"/>
      <c r="B48" s="273" t="s">
        <v>60</v>
      </c>
      <c r="C48" s="269">
        <f>C46-C47</f>
        <v>0.31899228624072229</v>
      </c>
      <c r="D48" s="269">
        <f t="shared" ref="D48:F48" si="38">D46-D47</f>
        <v>0.12113509178104093</v>
      </c>
      <c r="E48" s="269">
        <f t="shared" si="38"/>
        <v>3.4435909208231717E-2</v>
      </c>
      <c r="F48" s="269">
        <f t="shared" si="38"/>
        <v>1.0417264254318361E-2</v>
      </c>
      <c r="G48" s="166">
        <f t="shared" ref="G48" si="39">(H46*$G$24*$C$24*$E$24-H46*$G$25*$C$25)*H44</f>
        <v>0</v>
      </c>
      <c r="H48" s="166">
        <f t="shared" ref="H48" si="40">(I46*$G$24*$C$24*$E$24-I46*$G$25*$C$25)*I44</f>
        <v>0</v>
      </c>
      <c r="I48" s="166">
        <f t="shared" ref="I48" si="41">(J46*$G$24*$C$24*$E$24-J46*$G$25*$C$25)*J44</f>
        <v>0</v>
      </c>
      <c r="J48" s="166">
        <f t="shared" ref="J48" si="42">(K46*$G$24*$C$24*$E$24-K46*$G$25*$C$25)*K44</f>
        <v>0</v>
      </c>
      <c r="K48" s="166">
        <f t="shared" ref="K48" si="43">(L46*$G$24*$C$24*$E$24-L46*$G$25*$C$25)*L44</f>
        <v>0</v>
      </c>
      <c r="L48" s="166">
        <f t="shared" ref="L48" si="44">(M46*$G$24*$C$24*$E$24-M46*$G$25*$C$25)*M44</f>
        <v>0</v>
      </c>
      <c r="M48" s="166">
        <f t="shared" ref="M48" si="45">(N46*$G$24*$C$24*$E$24-N46*$G$25*$C$25)*N44</f>
        <v>0</v>
      </c>
      <c r="N48" s="166">
        <f t="shared" ref="N48" si="46">(O46*$G$24*$C$24*$E$24-O46*$G$25*$C$25)*O44</f>
        <v>0</v>
      </c>
      <c r="O48" s="266"/>
      <c r="P48" s="113">
        <f>SUM(C48:O48)</f>
        <v>0.48498055148431329</v>
      </c>
      <c r="Q48" s="166">
        <f>P48/Q45</f>
        <v>0.10163816511173913</v>
      </c>
      <c r="R48" s="10">
        <f>Q45/Q48</f>
        <v>46.947307611315914</v>
      </c>
    </row>
    <row r="49" spans="1:18" x14ac:dyDescent="0.2">
      <c r="A49" s="126"/>
      <c r="B49" s="271" t="s">
        <v>205</v>
      </c>
      <c r="C49" s="268">
        <f>C$27</f>
        <v>1</v>
      </c>
      <c r="D49" s="268">
        <f t="shared" ref="D49:G49" si="47">D$27</f>
        <v>2</v>
      </c>
      <c r="E49" s="268">
        <f t="shared" si="47"/>
        <v>3</v>
      </c>
      <c r="F49" s="268">
        <f t="shared" si="47"/>
        <v>5</v>
      </c>
      <c r="G49" s="268">
        <f t="shared" si="47"/>
        <v>8</v>
      </c>
      <c r="H49" s="165"/>
      <c r="I49" s="268"/>
      <c r="J49" s="165"/>
      <c r="K49" s="268"/>
      <c r="L49" s="165"/>
      <c r="M49" s="268"/>
      <c r="N49" s="165"/>
      <c r="O49" s="264"/>
      <c r="P49" s="164" t="s">
        <v>169</v>
      </c>
      <c r="Q49" s="165" t="s">
        <v>170</v>
      </c>
      <c r="R49" s="58" t="s">
        <v>173</v>
      </c>
    </row>
    <row r="50" spans="1:18" x14ac:dyDescent="0.2">
      <c r="A50" s="120"/>
      <c r="B50" s="293" t="s">
        <v>8</v>
      </c>
      <c r="C50" s="22">
        <f>C17</f>
        <v>1.046173429383227</v>
      </c>
      <c r="D50" s="22">
        <f t="shared" ref="D50:G50" si="48">D17</f>
        <v>0.1986548504247404</v>
      </c>
      <c r="E50" s="22">
        <f t="shared" si="48"/>
        <v>3.7718895686383987E-2</v>
      </c>
      <c r="F50" s="22">
        <f t="shared" si="48"/>
        <v>7.1484073315374449E-3</v>
      </c>
      <c r="G50" s="22">
        <f t="shared" si="48"/>
        <v>1.2974859653596385E-3</v>
      </c>
      <c r="H50" s="2"/>
      <c r="I50" s="22"/>
      <c r="J50" s="2"/>
      <c r="K50" s="22"/>
      <c r="L50" s="2"/>
      <c r="M50" s="22"/>
      <c r="N50" s="2"/>
      <c r="O50" s="306"/>
      <c r="P50" s="112">
        <f>SUM(C49:O49)*$G$25</f>
        <v>57</v>
      </c>
      <c r="Q50" s="1">
        <f>(C50*C49+D50*D49+E50*E49+F50*F49+G50*G49+H50*H49+I50*I49+J50*J49+K49*K50+L49*L50+M49*M50+N49*N50)*$G$25</f>
        <v>4.808285225017273</v>
      </c>
      <c r="R50" s="9">
        <f>P50/Q53</f>
        <v>560.81295778347896</v>
      </c>
    </row>
    <row r="51" spans="1:18" x14ac:dyDescent="0.2">
      <c r="A51" s="261"/>
      <c r="B51" s="272" t="s">
        <v>207</v>
      </c>
      <c r="C51" s="242">
        <f>C49*C50*$C$24*$E$24*$G$24</f>
        <v>0.88865684336571427</v>
      </c>
      <c r="D51" s="242">
        <f t="shared" ref="D51:G51" si="49">D49*D50*$C$24*$E$24*$G$24</f>
        <v>0.33748896184797006</v>
      </c>
      <c r="E51" s="242">
        <f t="shared" si="49"/>
        <v>9.6119306324757042E-2</v>
      </c>
      <c r="F51" s="242">
        <f t="shared" si="49"/>
        <v>3.0360554550126116E-2</v>
      </c>
      <c r="G51" s="242">
        <f t="shared" si="49"/>
        <v>8.8170450512594454E-3</v>
      </c>
      <c r="H51" s="1"/>
      <c r="I51" s="1"/>
      <c r="J51" s="1"/>
      <c r="K51" s="1"/>
      <c r="L51" s="1"/>
      <c r="M51" s="1"/>
      <c r="N51" s="1"/>
      <c r="O51" s="265"/>
      <c r="P51" s="112"/>
      <c r="Q51" s="1"/>
      <c r="R51" s="9"/>
    </row>
    <row r="52" spans="1:18" x14ac:dyDescent="0.2">
      <c r="A52" s="121"/>
      <c r="B52" s="272" t="s">
        <v>206</v>
      </c>
      <c r="C52" s="242">
        <f>$C$25*C50*C49*$G$25</f>
        <v>0.56966340011221406</v>
      </c>
      <c r="D52" s="242">
        <f t="shared" ref="D52:G52" si="50">$C$25*D50*D49*$G$25</f>
        <v>0.21634347492166442</v>
      </c>
      <c r="E52" s="242">
        <f t="shared" si="50"/>
        <v>6.1616192196310586E-2</v>
      </c>
      <c r="F52" s="242">
        <f t="shared" si="50"/>
        <v>1.9462289480394579E-2</v>
      </c>
      <c r="G52" s="242">
        <f t="shared" si="50"/>
        <v>5.6520668246021529E-3</v>
      </c>
      <c r="H52" s="1"/>
      <c r="I52" s="1"/>
      <c r="J52" s="1"/>
      <c r="K52" s="265"/>
      <c r="L52" s="265"/>
      <c r="M52" s="265"/>
      <c r="N52" s="265"/>
      <c r="O52" s="265"/>
      <c r="P52" s="112" t="s">
        <v>171</v>
      </c>
      <c r="Q52" s="1" t="s">
        <v>172</v>
      </c>
      <c r="R52" s="9" t="s">
        <v>174</v>
      </c>
    </row>
    <row r="53" spans="1:18" ht="17" thickBot="1" x14ac:dyDescent="0.25">
      <c r="A53" s="122"/>
      <c r="B53" s="273" t="s">
        <v>60</v>
      </c>
      <c r="C53" s="269">
        <f>C51-C52</f>
        <v>0.31899344325350021</v>
      </c>
      <c r="D53" s="269">
        <f t="shared" ref="D53:G53" si="51">D51-D52</f>
        <v>0.12114548692630564</v>
      </c>
      <c r="E53" s="269">
        <f t="shared" si="51"/>
        <v>3.4503114128446456E-2</v>
      </c>
      <c r="F53" s="269">
        <f t="shared" si="51"/>
        <v>1.0898265069731537E-2</v>
      </c>
      <c r="G53" s="269">
        <f t="shared" si="51"/>
        <v>3.1649782266572925E-3</v>
      </c>
      <c r="H53" s="166">
        <f t="shared" ref="H53" si="52">(I51*$G$24*$C$24*$E$24-I51*$G$25*$C$25)*I49</f>
        <v>0</v>
      </c>
      <c r="I53" s="166">
        <f t="shared" ref="I53" si="53">(J51*$G$24*$C$24*$E$24-J51*$G$25*$C$25)*J49</f>
        <v>0</v>
      </c>
      <c r="J53" s="166">
        <f t="shared" ref="J53" si="54">(K51*$G$24*$C$24*$E$24-K51*$G$25*$C$25)*K49</f>
        <v>0</v>
      </c>
      <c r="K53" s="166">
        <f t="shared" ref="K53" si="55">(L51*$G$24*$C$24*$E$24-L51*$G$25*$C$25)*L49</f>
        <v>0</v>
      </c>
      <c r="L53" s="166">
        <f t="shared" ref="L53" si="56">(M51*$G$24*$C$24*$E$24-M51*$G$25*$C$25)*M49</f>
        <v>0</v>
      </c>
      <c r="M53" s="166">
        <f t="shared" ref="M53" si="57">(N51*$G$24*$C$24*$E$24-N51*$G$25*$C$25)*N49</f>
        <v>0</v>
      </c>
      <c r="N53" s="166">
        <f t="shared" ref="N53" si="58">(O51*$G$24*$C$24*$E$24-O51*$G$25*$C$25)*O49</f>
        <v>0</v>
      </c>
      <c r="O53" s="266"/>
      <c r="P53" s="113">
        <f>SUM(C53:O53)</f>
        <v>0.48870528760464116</v>
      </c>
      <c r="Q53" s="166">
        <f>P53/Q50</f>
        <v>0.10163816511173909</v>
      </c>
      <c r="R53" s="10">
        <f>Q50/Q53</f>
        <v>47.307871208921711</v>
      </c>
    </row>
    <row r="54" spans="1:18" x14ac:dyDescent="0.2">
      <c r="A54" s="126"/>
      <c r="B54" s="271" t="s">
        <v>205</v>
      </c>
      <c r="C54" s="268">
        <f>C$27</f>
        <v>1</v>
      </c>
      <c r="D54" s="268">
        <f t="shared" ref="D54:H54" si="59">D$27</f>
        <v>2</v>
      </c>
      <c r="E54" s="268">
        <f t="shared" si="59"/>
        <v>3</v>
      </c>
      <c r="F54" s="268">
        <f t="shared" si="59"/>
        <v>5</v>
      </c>
      <c r="G54" s="268">
        <f t="shared" si="59"/>
        <v>8</v>
      </c>
      <c r="H54" s="268">
        <f t="shared" si="59"/>
        <v>13</v>
      </c>
      <c r="I54" s="268"/>
      <c r="J54" s="165"/>
      <c r="K54" s="268"/>
      <c r="L54" s="165"/>
      <c r="M54" s="268"/>
      <c r="N54" s="165"/>
      <c r="O54" s="264"/>
      <c r="P54" s="164" t="s">
        <v>169</v>
      </c>
      <c r="Q54" s="165" t="s">
        <v>170</v>
      </c>
      <c r="R54" s="58" t="s">
        <v>173</v>
      </c>
    </row>
    <row r="55" spans="1:18" x14ac:dyDescent="0.2">
      <c r="A55" s="120"/>
      <c r="B55" s="293" t="s">
        <v>8</v>
      </c>
      <c r="C55" s="22">
        <f>C18</f>
        <v>1.046173596858273</v>
      </c>
      <c r="D55" s="22">
        <f t="shared" ref="D55:H55" si="60">D18</f>
        <v>0.19865560276463615</v>
      </c>
      <c r="E55" s="22">
        <f t="shared" si="60"/>
        <v>3.7722138552602542E-2</v>
      </c>
      <c r="F55" s="22">
        <f t="shared" si="60"/>
        <v>7.1623592683027664E-3</v>
      </c>
      <c r="G55" s="22">
        <f t="shared" si="60"/>
        <v>1.3573955592534217E-3</v>
      </c>
      <c r="H55" s="22">
        <f t="shared" si="60"/>
        <v>2.4637679498238968E-4</v>
      </c>
      <c r="I55" s="22"/>
      <c r="J55" s="2"/>
      <c r="K55" s="22"/>
      <c r="L55" s="2"/>
      <c r="M55" s="22"/>
      <c r="N55" s="2"/>
      <c r="O55" s="306"/>
      <c r="P55" s="112">
        <f>SUM(C54:O54)*$G$25</f>
        <v>96</v>
      </c>
      <c r="Q55" s="1">
        <f>(C55*C54+D55*D54+E55*E54+F55*F54+G55*G54+H55*H54+I55*I54+J55*J54+K54*K55+L54*L55+M54*M55+N54*N55)*$G$25</f>
        <v>4.8195752315869962</v>
      </c>
      <c r="R55" s="9">
        <f>P55/Q58</f>
        <v>944.52708679322723</v>
      </c>
    </row>
    <row r="56" spans="1:18" x14ac:dyDescent="0.2">
      <c r="A56" s="261"/>
      <c r="B56" s="272" t="s">
        <v>207</v>
      </c>
      <c r="C56" s="242">
        <f>C54*C55*$C$24*$E$24*$G$24</f>
        <v>0.88865698562496287</v>
      </c>
      <c r="D56" s="242">
        <f t="shared" ref="D56:H56" si="61">D54*D55*$C$24*$E$24*$G$24</f>
        <v>0.33749023997639144</v>
      </c>
      <c r="E56" s="242">
        <f t="shared" si="61"/>
        <v>9.6127570141758031E-2</v>
      </c>
      <c r="F56" s="242">
        <f t="shared" si="61"/>
        <v>3.0419810901589843E-2</v>
      </c>
      <c r="G56" s="242">
        <f t="shared" si="61"/>
        <v>9.2241597349375301E-3</v>
      </c>
      <c r="H56" s="242">
        <f t="shared" si="61"/>
        <v>2.7206555279051443E-3</v>
      </c>
      <c r="I56" s="1"/>
      <c r="J56" s="1"/>
      <c r="K56" s="1"/>
      <c r="L56" s="1"/>
      <c r="M56" s="1"/>
      <c r="N56" s="1"/>
      <c r="O56" s="265"/>
      <c r="P56" s="112"/>
      <c r="Q56" s="1"/>
      <c r="R56" s="9"/>
    </row>
    <row r="57" spans="1:18" x14ac:dyDescent="0.2">
      <c r="A57" s="121"/>
      <c r="B57" s="272" t="s">
        <v>206</v>
      </c>
      <c r="C57" s="242">
        <f>$C$25*C55*C54*$G$25</f>
        <v>0.56966349130589322</v>
      </c>
      <c r="D57" s="242">
        <f t="shared" ref="D57:H57" si="62">$C$25*D55*D54*$G$25</f>
        <v>0.21634429425140655</v>
      </c>
      <c r="E57" s="242">
        <f t="shared" si="62"/>
        <v>6.1621489622562163E-2</v>
      </c>
      <c r="F57" s="242">
        <f t="shared" si="62"/>
        <v>1.950027509306957E-2</v>
      </c>
      <c r="G57" s="242">
        <f t="shared" si="62"/>
        <v>5.9130430795773523E-3</v>
      </c>
      <c r="H57" s="242">
        <f t="shared" si="62"/>
        <v>1.7440453985484163E-3</v>
      </c>
      <c r="I57" s="1"/>
      <c r="J57" s="1"/>
      <c r="K57" s="265"/>
      <c r="L57" s="265"/>
      <c r="M57" s="265"/>
      <c r="N57" s="265"/>
      <c r="O57" s="265"/>
      <c r="P57" s="112" t="s">
        <v>171</v>
      </c>
      <c r="Q57" s="1" t="s">
        <v>172</v>
      </c>
      <c r="R57" s="9" t="s">
        <v>174</v>
      </c>
    </row>
    <row r="58" spans="1:18" ht="17" thickBot="1" x14ac:dyDescent="0.25">
      <c r="A58" s="122"/>
      <c r="B58" s="273" t="s">
        <v>60</v>
      </c>
      <c r="C58" s="269">
        <f>C56-C57</f>
        <v>0.31899349431906965</v>
      </c>
      <c r="D58" s="269">
        <f t="shared" ref="D58:H58" si="63">D56-D57</f>
        <v>0.12114594572498488</v>
      </c>
      <c r="E58" s="269">
        <f t="shared" si="63"/>
        <v>3.4506080519195868E-2</v>
      </c>
      <c r="F58" s="269">
        <f t="shared" si="63"/>
        <v>1.0919535808520273E-2</v>
      </c>
      <c r="G58" s="269">
        <f t="shared" si="63"/>
        <v>3.3111166553601778E-3</v>
      </c>
      <c r="H58" s="269">
        <f t="shared" si="63"/>
        <v>9.7661012935672795E-4</v>
      </c>
      <c r="I58" s="166">
        <f t="shared" ref="I58" si="64">(J56*$G$24*$C$24*$E$24-J56*$G$25*$C$25)*J54</f>
        <v>0</v>
      </c>
      <c r="J58" s="166">
        <f t="shared" ref="J58" si="65">(K56*$G$24*$C$24*$E$24-K56*$G$25*$C$25)*K54</f>
        <v>0</v>
      </c>
      <c r="K58" s="166">
        <f t="shared" ref="K58" si="66">(L56*$G$24*$C$24*$E$24-L56*$G$25*$C$25)*L54</f>
        <v>0</v>
      </c>
      <c r="L58" s="166">
        <f t="shared" ref="L58" si="67">(M56*$G$24*$C$24*$E$24-M56*$G$25*$C$25)*M54</f>
        <v>0</v>
      </c>
      <c r="M58" s="166">
        <f t="shared" ref="M58" si="68">(N56*$G$24*$C$24*$E$24-N56*$G$25*$C$25)*N54</f>
        <v>0</v>
      </c>
      <c r="N58" s="166">
        <f t="shared" ref="N58" si="69">(O56*$G$24*$C$24*$E$24-O56*$G$25*$C$25)*O54</f>
        <v>0</v>
      </c>
      <c r="O58" s="266"/>
      <c r="P58" s="113">
        <f>SUM(C58:O58)</f>
        <v>0.48985278315648756</v>
      </c>
      <c r="Q58" s="166">
        <f>P58/Q55</f>
        <v>0.10163816511173915</v>
      </c>
      <c r="R58" s="10">
        <f>Q55/Q58</f>
        <v>47.418951594496448</v>
      </c>
    </row>
    <row r="59" spans="1:18" x14ac:dyDescent="0.2">
      <c r="A59" s="126"/>
      <c r="B59" s="271" t="s">
        <v>205</v>
      </c>
      <c r="C59" s="268">
        <f>C$27</f>
        <v>1</v>
      </c>
      <c r="D59" s="268">
        <f t="shared" ref="D59:I59" si="70">D$27</f>
        <v>2</v>
      </c>
      <c r="E59" s="268">
        <f t="shared" si="70"/>
        <v>3</v>
      </c>
      <c r="F59" s="268">
        <f t="shared" si="70"/>
        <v>5</v>
      </c>
      <c r="G59" s="268">
        <f t="shared" si="70"/>
        <v>8</v>
      </c>
      <c r="H59" s="268">
        <f t="shared" si="70"/>
        <v>13</v>
      </c>
      <c r="I59" s="268">
        <f t="shared" si="70"/>
        <v>21</v>
      </c>
      <c r="J59" s="165"/>
      <c r="K59" s="268"/>
      <c r="L59" s="165"/>
      <c r="M59" s="268"/>
      <c r="N59" s="165"/>
      <c r="O59" s="264"/>
      <c r="P59" s="164" t="s">
        <v>169</v>
      </c>
      <c r="Q59" s="165" t="s">
        <v>170</v>
      </c>
      <c r="R59" s="58" t="s">
        <v>173</v>
      </c>
    </row>
    <row r="60" spans="1:18" x14ac:dyDescent="0.2">
      <c r="A60" s="120"/>
      <c r="B60" s="293" t="s">
        <v>8</v>
      </c>
      <c r="C60" s="22">
        <f>C19</f>
        <v>1.0461736042499015</v>
      </c>
      <c r="D60" s="22">
        <f t="shared" ref="D60:I60" si="71">D19</f>
        <v>0.19865563596968955</v>
      </c>
      <c r="E60" s="22">
        <f t="shared" si="71"/>
        <v>3.7722281679315864E-2</v>
      </c>
      <c r="F60" s="22">
        <f t="shared" si="71"/>
        <v>7.1629750997426389E-3</v>
      </c>
      <c r="G60" s="22">
        <f t="shared" si="71"/>
        <v>1.3600448718654114E-3</v>
      </c>
      <c r="H60" s="22">
        <f t="shared" si="71"/>
        <v>2.577528996102656E-4</v>
      </c>
      <c r="I60" s="22">
        <f t="shared" si="71"/>
        <v>4.6783955399355186E-5</v>
      </c>
      <c r="J60" s="2"/>
      <c r="K60" s="22"/>
      <c r="L60" s="2"/>
      <c r="M60" s="22"/>
      <c r="N60" s="2"/>
      <c r="O60" s="306"/>
      <c r="P60" s="112">
        <f>SUM(C59:O59)*$G$25</f>
        <v>159</v>
      </c>
      <c r="Q60" s="1">
        <f>(C60*C59+D60*D59+E60*E59+F60*F59+G60*G59+H60*H59+I60*I59+J60*J59+K59*K60+L59*L60+M59*M60+N59*N60)*$G$25</f>
        <v>4.8230406193775535</v>
      </c>
      <c r="R60" s="9">
        <f>P60/Q63</f>
        <v>1564.372987501283</v>
      </c>
    </row>
    <row r="61" spans="1:18" x14ac:dyDescent="0.2">
      <c r="A61" s="261"/>
      <c r="B61" s="272" t="s">
        <v>207</v>
      </c>
      <c r="C61" s="242">
        <f>C59*C60*$C$24*$E$24*$G$24</f>
        <v>0.8886569919036742</v>
      </c>
      <c r="D61" s="242">
        <f t="shared" ref="D61:I61" si="72">D59*D60*$C$24*$E$24*$G$24</f>
        <v>0.33749029638749334</v>
      </c>
      <c r="E61" s="242">
        <f t="shared" si="72"/>
        <v>9.6127934872489135E-2</v>
      </c>
      <c r="F61" s="242">
        <f t="shared" si="72"/>
        <v>3.0422426447005314E-2</v>
      </c>
      <c r="G61" s="242">
        <f t="shared" si="72"/>
        <v>9.2421630962673841E-3</v>
      </c>
      <c r="H61" s="242">
        <f t="shared" si="72"/>
        <v>2.8462779995509424E-3</v>
      </c>
      <c r="I61" s="242">
        <f t="shared" si="72"/>
        <v>8.3453899717864316E-4</v>
      </c>
      <c r="J61" s="1"/>
      <c r="K61" s="1"/>
      <c r="L61" s="1"/>
      <c r="M61" s="1"/>
      <c r="N61" s="1"/>
      <c r="O61" s="265"/>
      <c r="P61" s="112"/>
      <c r="Q61" s="1"/>
      <c r="R61" s="9"/>
    </row>
    <row r="62" spans="1:18" x14ac:dyDescent="0.2">
      <c r="A62" s="121"/>
      <c r="B62" s="272" t="s">
        <v>206</v>
      </c>
      <c r="C62" s="242">
        <f>$C$25*C60*C59*$G$25</f>
        <v>0.56966349533079019</v>
      </c>
      <c r="D62" s="242">
        <f t="shared" ref="D62:I62" si="73">$C$25*D60*D59*$G$25</f>
        <v>0.21634433041310419</v>
      </c>
      <c r="E62" s="242">
        <f t="shared" si="73"/>
        <v>6.1621723429064607E-2</v>
      </c>
      <c r="F62" s="242">
        <f t="shared" si="73"/>
        <v>1.950195175882154E-2</v>
      </c>
      <c r="G62" s="242">
        <f t="shared" si="73"/>
        <v>5.9245839303626452E-3</v>
      </c>
      <c r="H62" s="242">
        <f t="shared" si="73"/>
        <v>1.8245742605748523E-3</v>
      </c>
      <c r="I62" s="242">
        <f t="shared" si="73"/>
        <v>5.3497176802066928E-4</v>
      </c>
      <c r="J62" s="1"/>
      <c r="K62" s="265"/>
      <c r="L62" s="265"/>
      <c r="M62" s="265"/>
      <c r="N62" s="265"/>
      <c r="O62" s="265"/>
      <c r="P62" s="112" t="s">
        <v>171</v>
      </c>
      <c r="Q62" s="1" t="s">
        <v>172</v>
      </c>
      <c r="R62" s="9" t="s">
        <v>174</v>
      </c>
    </row>
    <row r="63" spans="1:18" ht="17" thickBot="1" x14ac:dyDescent="0.25">
      <c r="A63" s="122"/>
      <c r="B63" s="273" t="s">
        <v>60</v>
      </c>
      <c r="C63" s="269">
        <f>C61-C62</f>
        <v>0.31899349657288401</v>
      </c>
      <c r="D63" s="269">
        <f t="shared" ref="D63:I63" si="74">D61-D62</f>
        <v>0.12114596597438915</v>
      </c>
      <c r="E63" s="269">
        <f t="shared" si="74"/>
        <v>3.4506211443424528E-2</v>
      </c>
      <c r="F63" s="269">
        <f t="shared" si="74"/>
        <v>1.0920474688183773E-2</v>
      </c>
      <c r="G63" s="269">
        <f t="shared" si="74"/>
        <v>3.3175791659047389E-3</v>
      </c>
      <c r="H63" s="269">
        <f t="shared" si="74"/>
        <v>1.0217037389760901E-3</v>
      </c>
      <c r="I63" s="269">
        <f t="shared" si="74"/>
        <v>2.9956722915797389E-4</v>
      </c>
      <c r="J63" s="166">
        <f t="shared" ref="J63" si="75">(K61*$G$24*$C$24*$E$24-K61*$G$25*$C$25)*K59</f>
        <v>0</v>
      </c>
      <c r="K63" s="166">
        <f t="shared" ref="K63" si="76">(L61*$G$24*$C$24*$E$24-L61*$G$25*$C$25)*L59</f>
        <v>0</v>
      </c>
      <c r="L63" s="166">
        <f t="shared" ref="L63" si="77">(M61*$G$24*$C$24*$E$24-M61*$G$25*$C$25)*M59</f>
        <v>0</v>
      </c>
      <c r="M63" s="166">
        <f t="shared" ref="M63" si="78">(N61*$G$24*$C$24*$E$24-N61*$G$25*$C$25)*N59</f>
        <v>0</v>
      </c>
      <c r="N63" s="166">
        <f t="shared" ref="N63" si="79">(O61*$G$24*$C$24*$E$24-O61*$G$25*$C$25)*O59</f>
        <v>0</v>
      </c>
      <c r="O63" s="266"/>
      <c r="P63" s="113">
        <f>SUM(C63:O63)</f>
        <v>0.49020499881292029</v>
      </c>
      <c r="Q63" s="166">
        <f>P63/Q60</f>
        <v>0.10163816511173912</v>
      </c>
      <c r="R63" s="10">
        <f>Q60/Q63</f>
        <v>47.453046934438376</v>
      </c>
    </row>
    <row r="64" spans="1:18" x14ac:dyDescent="0.2">
      <c r="A64" s="126"/>
      <c r="B64" s="271" t="s">
        <v>205</v>
      </c>
      <c r="C64" s="268">
        <f>C$27</f>
        <v>1</v>
      </c>
      <c r="D64" s="268">
        <f t="shared" ref="D64:J64" si="80">D$27</f>
        <v>2</v>
      </c>
      <c r="E64" s="268">
        <f t="shared" si="80"/>
        <v>3</v>
      </c>
      <c r="F64" s="268">
        <f t="shared" si="80"/>
        <v>5</v>
      </c>
      <c r="G64" s="268">
        <f t="shared" si="80"/>
        <v>8</v>
      </c>
      <c r="H64" s="268">
        <f t="shared" si="80"/>
        <v>13</v>
      </c>
      <c r="I64" s="268">
        <f t="shared" si="80"/>
        <v>21</v>
      </c>
      <c r="J64" s="268">
        <f t="shared" si="80"/>
        <v>34</v>
      </c>
      <c r="K64" s="268"/>
      <c r="L64" s="165"/>
      <c r="M64" s="268"/>
      <c r="N64" s="165"/>
      <c r="O64" s="264"/>
      <c r="P64" s="164" t="s">
        <v>169</v>
      </c>
      <c r="Q64" s="165" t="s">
        <v>170</v>
      </c>
      <c r="R64" s="58" t="s">
        <v>173</v>
      </c>
    </row>
    <row r="65" spans="1:18" x14ac:dyDescent="0.2">
      <c r="A65" s="120"/>
      <c r="B65" s="293" t="s">
        <v>8</v>
      </c>
      <c r="C65" s="22">
        <f>C20</f>
        <v>1.0461736042643002</v>
      </c>
      <c r="D65" s="22">
        <f t="shared" ref="D65:J65" si="81">D20</f>
        <v>0.198655637376004</v>
      </c>
      <c r="E65" s="22">
        <f t="shared" si="81"/>
        <v>3.7722287985070643E-2</v>
      </c>
      <c r="F65" s="22">
        <f t="shared" si="81"/>
        <v>7.1630022778624864E-3</v>
      </c>
      <c r="G65" s="22">
        <f t="shared" si="81"/>
        <v>1.3601618107809889E-3</v>
      </c>
      <c r="H65" s="22">
        <f t="shared" si="81"/>
        <v>2.5825597184141001E-4</v>
      </c>
      <c r="I65" s="22">
        <f t="shared" si="81"/>
        <v>4.8944139241883673E-5</v>
      </c>
      <c r="J65" s="22">
        <f t="shared" si="81"/>
        <v>8.8837038528544226E-6</v>
      </c>
      <c r="K65" s="22"/>
      <c r="L65" s="2"/>
      <c r="M65" s="22"/>
      <c r="N65" s="2"/>
      <c r="O65" s="306"/>
      <c r="P65" s="112">
        <f>SUM(C64:O64)*$G$25</f>
        <v>261</v>
      </c>
      <c r="Q65" s="1">
        <f>(C65*C64+D65*D64+E65*E64+F65*F64+G65*G64+H65*H64+I65*I64+J65*J64+K64*K65+L64*L65+M64*M65+N64*N65)*$G$25</f>
        <v>4.8241057480082858</v>
      </c>
      <c r="R65" s="9">
        <f>P65/Q68</f>
        <v>2567.9330172190867</v>
      </c>
    </row>
    <row r="66" spans="1:18" x14ac:dyDescent="0.2">
      <c r="A66" s="261"/>
      <c r="B66" s="272" t="s">
        <v>207</v>
      </c>
      <c r="C66" s="242">
        <f>C64*C65*$C$24*$E$24*$G$24</f>
        <v>0.88865699191590508</v>
      </c>
      <c r="D66" s="242">
        <f t="shared" ref="D66:J66" si="82">D64*D65*$C$24*$E$24*$G$24</f>
        <v>0.33749029877664011</v>
      </c>
      <c r="E66" s="242">
        <f t="shared" si="82"/>
        <v>9.6127950941484908E-2</v>
      </c>
      <c r="F66" s="242">
        <f t="shared" si="82"/>
        <v>3.042254187730355E-2</v>
      </c>
      <c r="G66" s="242">
        <f t="shared" si="82"/>
        <v>9.2429577527911692E-3</v>
      </c>
      <c r="H66" s="242">
        <f t="shared" si="82"/>
        <v>2.8518332558675791E-3</v>
      </c>
      <c r="I66" s="242">
        <f t="shared" si="82"/>
        <v>8.7307267057749557E-4</v>
      </c>
      <c r="J66" s="242">
        <f t="shared" si="82"/>
        <v>2.5656853448241529E-4</v>
      </c>
      <c r="K66" s="1"/>
      <c r="L66" s="1"/>
      <c r="M66" s="1"/>
      <c r="N66" s="1"/>
      <c r="O66" s="265"/>
      <c r="P66" s="112"/>
      <c r="Q66" s="1"/>
      <c r="R66" s="9"/>
    </row>
    <row r="67" spans="1:18" x14ac:dyDescent="0.2">
      <c r="A67" s="121"/>
      <c r="B67" s="272" t="s">
        <v>206</v>
      </c>
      <c r="C67" s="242">
        <f>$C$25*C65*C64*$G$25</f>
        <v>0.56966349533863059</v>
      </c>
      <c r="D67" s="242">
        <f t="shared" ref="D67:J67" si="83">$C$25*D65*D64*$G$25</f>
        <v>0.21634433194463967</v>
      </c>
      <c r="E67" s="242">
        <f t="shared" si="83"/>
        <v>6.1621733729912254E-2</v>
      </c>
      <c r="F67" s="242">
        <f t="shared" si="83"/>
        <v>1.9502025754106291E-2</v>
      </c>
      <c r="G67" s="242">
        <f t="shared" si="83"/>
        <v>5.9250933359230023E-3</v>
      </c>
      <c r="H67" s="242">
        <f t="shared" si="83"/>
        <v>1.8281353946902937E-3</v>
      </c>
      <c r="I67" s="242">
        <f t="shared" si="83"/>
        <v>5.5967334272982857E-4</v>
      </c>
      <c r="J67" s="242">
        <f t="shared" si="83"/>
        <v>1.644703518643938E-4</v>
      </c>
      <c r="K67" s="265"/>
      <c r="L67" s="265"/>
      <c r="M67" s="265"/>
      <c r="N67" s="265"/>
      <c r="O67" s="265"/>
      <c r="P67" s="112" t="s">
        <v>171</v>
      </c>
      <c r="Q67" s="1" t="s">
        <v>172</v>
      </c>
      <c r="R67" s="9" t="s">
        <v>174</v>
      </c>
    </row>
    <row r="68" spans="1:18" ht="17" thickBot="1" x14ac:dyDescent="0.25">
      <c r="A68" s="122"/>
      <c r="B68" s="273" t="s">
        <v>60</v>
      </c>
      <c r="C68" s="269">
        <f>C66-C67</f>
        <v>0.31899349657727449</v>
      </c>
      <c r="D68" s="269">
        <f t="shared" ref="D68:J68" si="84">D66-D67</f>
        <v>0.12114596683200043</v>
      </c>
      <c r="E68" s="269">
        <f t="shared" si="84"/>
        <v>3.4506217211572654E-2</v>
      </c>
      <c r="F68" s="269">
        <f t="shared" si="84"/>
        <v>1.092051612319726E-2</v>
      </c>
      <c r="G68" s="269">
        <f t="shared" si="84"/>
        <v>3.317864416868167E-3</v>
      </c>
      <c r="H68" s="269">
        <f t="shared" si="84"/>
        <v>1.0236978611772854E-3</v>
      </c>
      <c r="I68" s="269">
        <f t="shared" si="84"/>
        <v>3.13399327847667E-4</v>
      </c>
      <c r="J68" s="269">
        <f t="shared" si="84"/>
        <v>9.2098182618021492E-5</v>
      </c>
      <c r="K68" s="166">
        <f t="shared" ref="K68" si="85">(L66*$G$24*$C$24*$E$24-L66*$G$25*$C$25)*L64</f>
        <v>0</v>
      </c>
      <c r="L68" s="166">
        <f t="shared" ref="L68" si="86">(M66*$G$24*$C$24*$E$24-M66*$G$25*$C$25)*M64</f>
        <v>0</v>
      </c>
      <c r="M68" s="166">
        <f t="shared" ref="M68" si="87">(N66*$G$24*$C$24*$E$24-N66*$G$25*$C$25)*N64</f>
        <v>0</v>
      </c>
      <c r="N68" s="166">
        <f t="shared" ref="N68" si="88">(O66*$G$24*$C$24*$E$24-O66*$G$25*$C$25)*O64</f>
        <v>0</v>
      </c>
      <c r="O68" s="266"/>
      <c r="P68" s="113">
        <f>SUM(C68:O68)</f>
        <v>0.49031325653255597</v>
      </c>
      <c r="Q68" s="166">
        <f>P68/Q65</f>
        <v>0.10163816511173913</v>
      </c>
      <c r="R68" s="10">
        <f>Q65/Q68</f>
        <v>47.463526547382592</v>
      </c>
    </row>
    <row r="69" spans="1:18" x14ac:dyDescent="0.2">
      <c r="A69" s="126"/>
      <c r="B69" s="271" t="s">
        <v>205</v>
      </c>
      <c r="C69" s="268">
        <f>C$27</f>
        <v>1</v>
      </c>
      <c r="D69" s="268">
        <f t="shared" ref="D69:K69" si="89">D$27</f>
        <v>2</v>
      </c>
      <c r="E69" s="268">
        <f t="shared" si="89"/>
        <v>3</v>
      </c>
      <c r="F69" s="268">
        <f t="shared" si="89"/>
        <v>5</v>
      </c>
      <c r="G69" s="268">
        <f t="shared" si="89"/>
        <v>8</v>
      </c>
      <c r="H69" s="268">
        <f t="shared" si="89"/>
        <v>13</v>
      </c>
      <c r="I69" s="268">
        <f t="shared" si="89"/>
        <v>21</v>
      </c>
      <c r="J69" s="268">
        <f t="shared" si="89"/>
        <v>34</v>
      </c>
      <c r="K69" s="268">
        <f t="shared" si="89"/>
        <v>55</v>
      </c>
      <c r="L69" s="165"/>
      <c r="M69" s="268"/>
      <c r="N69" s="165"/>
      <c r="O69" s="264"/>
      <c r="P69" s="164" t="s">
        <v>169</v>
      </c>
      <c r="Q69" s="165" t="s">
        <v>170</v>
      </c>
      <c r="R69" s="58" t="s">
        <v>173</v>
      </c>
    </row>
    <row r="70" spans="1:18" x14ac:dyDescent="0.2">
      <c r="A70" s="120"/>
      <c r="B70" s="293" t="s">
        <v>8</v>
      </c>
      <c r="C70" s="22">
        <f>C21</f>
        <v>1.0461736042649357</v>
      </c>
      <c r="D70" s="22">
        <f t="shared" ref="D70:K70" si="90">D21</f>
        <v>0.19865563743807269</v>
      </c>
      <c r="E70" s="22">
        <f t="shared" si="90"/>
        <v>3.7722288263379547E-2</v>
      </c>
      <c r="F70" s="22">
        <f t="shared" si="90"/>
        <v>7.1630034773880365E-3</v>
      </c>
      <c r="G70" s="22">
        <f t="shared" si="90"/>
        <v>1.3601669719814937E-3</v>
      </c>
      <c r="H70" s="22">
        <f t="shared" si="90"/>
        <v>2.582781771956823E-4</v>
      </c>
      <c r="I70" s="22">
        <f t="shared" si="90"/>
        <v>4.9039666551731367E-5</v>
      </c>
      <c r="J70" s="22">
        <f t="shared" si="90"/>
        <v>9.2938964817332632E-6</v>
      </c>
      <c r="K70" s="22">
        <f t="shared" si="90"/>
        <v>1.6869072632939489E-6</v>
      </c>
      <c r="L70" s="2"/>
      <c r="M70" s="22"/>
      <c r="N70" s="2"/>
      <c r="O70" s="306"/>
      <c r="P70" s="112">
        <f>SUM(C69:O69)*$G$25</f>
        <v>426</v>
      </c>
      <c r="Q70" s="1">
        <f>(C70*C69+D70*D69+E70*E69+F70*F69+G70*G69+H70*H69+I70*I69+J70*J69+K69*K70+L69*L70+M69*M70+N69*N70)*$G$25</f>
        <v>4.8244329563250066</v>
      </c>
      <c r="R70" s="9">
        <f>P70/Q73</f>
        <v>4191.3389476449456</v>
      </c>
    </row>
    <row r="71" spans="1:18" x14ac:dyDescent="0.2">
      <c r="A71" s="261"/>
      <c r="B71" s="272" t="s">
        <v>207</v>
      </c>
      <c r="C71" s="242">
        <f>C69*C70*$C$24*$E$24*$G$24</f>
        <v>0.88865699191644498</v>
      </c>
      <c r="D71" s="242">
        <f t="shared" ref="D71:K71" si="91">D69*D70*$C$24*$E$24*$G$24</f>
        <v>0.33749029888208681</v>
      </c>
      <c r="E71" s="242">
        <f t="shared" si="91"/>
        <v>9.6127951650701288E-2</v>
      </c>
      <c r="F71" s="242">
        <f t="shared" si="91"/>
        <v>3.0422546971901436E-2</v>
      </c>
      <c r="G71" s="242">
        <f t="shared" si="91"/>
        <v>9.2429928256463536E-3</v>
      </c>
      <c r="H71" s="242">
        <f t="shared" si="91"/>
        <v>2.8520784620764445E-3</v>
      </c>
      <c r="I71" s="242">
        <f t="shared" si="91"/>
        <v>8.747767006169172E-4</v>
      </c>
      <c r="J71" s="242">
        <f t="shared" si="91"/>
        <v>2.6841522854044811E-4</v>
      </c>
      <c r="K71" s="242">
        <f t="shared" si="91"/>
        <v>7.8810539710734694E-5</v>
      </c>
      <c r="L71" s="1"/>
      <c r="M71" s="1"/>
      <c r="N71" s="1"/>
      <c r="O71" s="265"/>
      <c r="P71" s="112"/>
      <c r="Q71" s="1"/>
      <c r="R71" s="9"/>
    </row>
    <row r="72" spans="1:18" x14ac:dyDescent="0.2">
      <c r="A72" s="121"/>
      <c r="B72" s="272" t="s">
        <v>206</v>
      </c>
      <c r="C72" s="242">
        <f>$C$25*C70*C69*$G$25</f>
        <v>0.56966349533897664</v>
      </c>
      <c r="D72" s="242">
        <f t="shared" ref="D72:K72" si="92">$C$25*D70*D69*$G$25</f>
        <v>0.2163443320122351</v>
      </c>
      <c r="E72" s="242">
        <f t="shared" si="92"/>
        <v>6.1621734184547389E-2</v>
      </c>
      <c r="F72" s="242">
        <f t="shared" si="92"/>
        <v>1.9502029019940539E-2</v>
      </c>
      <c r="G72" s="242">
        <f t="shared" si="92"/>
        <v>5.9251158189794102E-3</v>
      </c>
      <c r="H72" s="242">
        <f t="shared" si="92"/>
        <v>1.828292581352067E-3</v>
      </c>
      <c r="I72" s="242">
        <f t="shared" si="92"/>
        <v>5.607656918783186E-4</v>
      </c>
      <c r="J72" s="242">
        <f t="shared" si="92"/>
        <v>1.7206454085598279E-4</v>
      </c>
      <c r="K72" s="242">
        <f t="shared" si="92"/>
        <v>5.052060348318241E-5</v>
      </c>
      <c r="L72" s="265"/>
      <c r="M72" s="265"/>
      <c r="N72" s="265"/>
      <c r="O72" s="265"/>
      <c r="P72" s="112" t="s">
        <v>171</v>
      </c>
      <c r="Q72" s="1" t="s">
        <v>172</v>
      </c>
      <c r="R72" s="9" t="s">
        <v>174</v>
      </c>
    </row>
    <row r="73" spans="1:18" ht="17" thickBot="1" x14ac:dyDescent="0.25">
      <c r="A73" s="122"/>
      <c r="B73" s="273" t="s">
        <v>60</v>
      </c>
      <c r="C73" s="269">
        <f>C71-C72</f>
        <v>0.31899349657746834</v>
      </c>
      <c r="D73" s="269">
        <f t="shared" ref="D73:K73" si="93">D71-D72</f>
        <v>0.12114596686985171</v>
      </c>
      <c r="E73" s="269">
        <f t="shared" si="93"/>
        <v>3.4506217466153899E-2</v>
      </c>
      <c r="F73" s="269">
        <f t="shared" si="93"/>
        <v>1.0920517951960897E-2</v>
      </c>
      <c r="G73" s="269">
        <f t="shared" si="93"/>
        <v>3.3178770066669434E-3</v>
      </c>
      <c r="H73" s="269">
        <f t="shared" si="93"/>
        <v>1.0237858807243775E-3</v>
      </c>
      <c r="I73" s="269">
        <f t="shared" si="93"/>
        <v>3.140110087385986E-4</v>
      </c>
      <c r="J73" s="269">
        <f t="shared" si="93"/>
        <v>9.6350687684465319E-5</v>
      </c>
      <c r="K73" s="269">
        <f t="shared" si="93"/>
        <v>2.8289936227552284E-5</v>
      </c>
      <c r="L73" s="166">
        <f t="shared" ref="L73" si="94">(M71*$G$24*$C$24*$E$24-M71*$G$25*$C$25)*M69</f>
        <v>0</v>
      </c>
      <c r="M73" s="166">
        <f t="shared" ref="M73" si="95">(N71*$G$24*$C$24*$E$24-N71*$G$25*$C$25)*N69</f>
        <v>0</v>
      </c>
      <c r="N73" s="166">
        <f t="shared" ref="N73" si="96">(O71*$G$24*$C$24*$E$24-O71*$G$25*$C$25)*O69</f>
        <v>0</v>
      </c>
      <c r="O73" s="266"/>
      <c r="P73" s="113">
        <f>SUM(C73:O73)</f>
        <v>0.49034651338547686</v>
      </c>
      <c r="Q73" s="166">
        <f>P73/Q70</f>
        <v>0.10163816511173915</v>
      </c>
      <c r="R73" s="10">
        <f>Q70/Q73</f>
        <v>47.466745892363491</v>
      </c>
    </row>
    <row r="74" spans="1:18" x14ac:dyDescent="0.2">
      <c r="A74" s="126"/>
      <c r="B74" s="271" t="s">
        <v>205</v>
      </c>
      <c r="C74" s="268">
        <f>C$27</f>
        <v>1</v>
      </c>
      <c r="D74" s="268">
        <f t="shared" ref="D74:L74" si="97">D$27</f>
        <v>2</v>
      </c>
      <c r="E74" s="268">
        <f t="shared" si="97"/>
        <v>3</v>
      </c>
      <c r="F74" s="268">
        <f t="shared" si="97"/>
        <v>5</v>
      </c>
      <c r="G74" s="268">
        <f t="shared" si="97"/>
        <v>8</v>
      </c>
      <c r="H74" s="268">
        <f t="shared" si="97"/>
        <v>13</v>
      </c>
      <c r="I74" s="268">
        <f t="shared" si="97"/>
        <v>21</v>
      </c>
      <c r="J74" s="268">
        <f t="shared" si="97"/>
        <v>34</v>
      </c>
      <c r="K74" s="268">
        <f t="shared" si="97"/>
        <v>55</v>
      </c>
      <c r="L74" s="268">
        <f t="shared" si="97"/>
        <v>89</v>
      </c>
      <c r="M74" s="268"/>
      <c r="N74" s="165"/>
      <c r="O74" s="264"/>
      <c r="P74" s="164" t="s">
        <v>169</v>
      </c>
      <c r="Q74" s="165" t="s">
        <v>170</v>
      </c>
      <c r="R74" s="58" t="s">
        <v>173</v>
      </c>
    </row>
    <row r="75" spans="1:18" x14ac:dyDescent="0.2">
      <c r="A75" s="120"/>
      <c r="B75" s="293" t="s">
        <v>8</v>
      </c>
      <c r="C75" s="22">
        <f>C22</f>
        <v>1.0461736042649636</v>
      </c>
      <c r="D75" s="22">
        <f t="shared" ref="D75:L75" si="98">D22</f>
        <v>0.19865563744081211</v>
      </c>
      <c r="E75" s="22">
        <f t="shared" si="98"/>
        <v>3.7722288275662902E-2</v>
      </c>
      <c r="F75" s="22">
        <f t="shared" si="98"/>
        <v>7.1630035303299373E-3</v>
      </c>
      <c r="G75" s="22">
        <f t="shared" si="98"/>
        <v>1.3601671997747302E-3</v>
      </c>
      <c r="H75" s="22">
        <f t="shared" si="98"/>
        <v>2.5827915724826062E-4</v>
      </c>
      <c r="I75" s="22">
        <f t="shared" si="98"/>
        <v>4.9043883078955817E-5</v>
      </c>
      <c r="J75" s="22">
        <f t="shared" si="98"/>
        <v>9.3120359556041505E-6</v>
      </c>
      <c r="K75" s="22">
        <f t="shared" si="98"/>
        <v>1.7647978522502322E-6</v>
      </c>
      <c r="L75" s="22">
        <f t="shared" si="98"/>
        <v>3.2032316273994838E-7</v>
      </c>
      <c r="M75" s="22"/>
      <c r="N75" s="2"/>
      <c r="O75" s="306"/>
      <c r="P75" s="112">
        <f>SUM(C74:O74)*$G$25</f>
        <v>693</v>
      </c>
      <c r="Q75" s="1">
        <f>(C75*C74+D75*D74+E75*E74+F75*F74+G75*G74+H75*H74+I75*I74+J75*J74+K74*K75+L74*L75+M74*M75+N74*N75)*$G$25</f>
        <v>4.8245334950344727</v>
      </c>
      <c r="R75" s="9">
        <f>P75/Q78</f>
        <v>6818.3049077886089</v>
      </c>
    </row>
    <row r="76" spans="1:18" x14ac:dyDescent="0.2">
      <c r="A76" s="261"/>
      <c r="B76" s="272" t="s">
        <v>207</v>
      </c>
      <c r="C76" s="242">
        <f>C74*C75*$C$24*$E$24*$G$24</f>
        <v>0.88865699191646863</v>
      </c>
      <c r="D76" s="242">
        <f t="shared" ref="D76:L76" si="99">D74*D75*$C$24*$E$24*$G$24</f>
        <v>0.33749029888674076</v>
      </c>
      <c r="E76" s="242">
        <f t="shared" si="99"/>
        <v>9.6127951682003041E-2</v>
      </c>
      <c r="F76" s="242">
        <f t="shared" si="99"/>
        <v>3.0422547196755086E-2</v>
      </c>
      <c r="G76" s="242">
        <f t="shared" si="99"/>
        <v>9.2429943736116373E-3</v>
      </c>
      <c r="H76" s="242">
        <f t="shared" si="99"/>
        <v>2.8520892844652373E-3</v>
      </c>
      <c r="I76" s="242">
        <f t="shared" si="99"/>
        <v>8.7485191564248409E-4</v>
      </c>
      <c r="J76" s="242">
        <f t="shared" si="99"/>
        <v>2.6893911118043958E-4</v>
      </c>
      <c r="K76" s="242">
        <f t="shared" si="99"/>
        <v>8.2449506408907019E-5</v>
      </c>
      <c r="L76" s="242">
        <f t="shared" si="99"/>
        <v>2.4216353882591911E-5</v>
      </c>
      <c r="M76" s="1"/>
      <c r="N76" s="1"/>
      <c r="O76" s="265"/>
      <c r="P76" s="112"/>
      <c r="Q76" s="1"/>
      <c r="R76" s="9"/>
    </row>
    <row r="77" spans="1:18" x14ac:dyDescent="0.2">
      <c r="A77" s="121"/>
      <c r="B77" s="272" t="s">
        <v>206</v>
      </c>
      <c r="C77" s="242">
        <f>$C$25*C75*C74*$G$25</f>
        <v>0.56966349533899185</v>
      </c>
      <c r="D77" s="242">
        <f t="shared" ref="D77:L77" si="100">$C$25*D75*D74*$G$25</f>
        <v>0.21634433201521841</v>
      </c>
      <c r="E77" s="242">
        <f t="shared" si="100"/>
        <v>6.1621734204613025E-2</v>
      </c>
      <c r="F77" s="242">
        <f t="shared" si="100"/>
        <v>1.950202916408042E-2</v>
      </c>
      <c r="G77" s="242">
        <f t="shared" si="100"/>
        <v>5.9251168112850151E-3</v>
      </c>
      <c r="H77" s="242">
        <f t="shared" si="100"/>
        <v>1.8282995189217747E-3</v>
      </c>
      <c r="I77" s="242">
        <f t="shared" si="100"/>
        <v>5.6081390761820028E-4</v>
      </c>
      <c r="J77" s="242">
        <f t="shared" si="100"/>
        <v>1.7240036988626063E-4</v>
      </c>
      <c r="K77" s="242">
        <f t="shared" si="100"/>
        <v>5.2853321852091484E-5</v>
      </c>
      <c r="L77" s="242">
        <f t="shared" si="100"/>
        <v>1.5523619262110056E-5</v>
      </c>
      <c r="M77" s="265"/>
      <c r="N77" s="265"/>
      <c r="O77" s="265"/>
      <c r="P77" s="112" t="s">
        <v>171</v>
      </c>
      <c r="Q77" s="1" t="s">
        <v>172</v>
      </c>
      <c r="R77" s="9" t="s">
        <v>174</v>
      </c>
    </row>
    <row r="78" spans="1:18" ht="17" thickBot="1" x14ac:dyDescent="0.25">
      <c r="A78" s="122"/>
      <c r="B78" s="273" t="s">
        <v>60</v>
      </c>
      <c r="C78" s="269">
        <f>C76-C77</f>
        <v>0.31899349657747678</v>
      </c>
      <c r="D78" s="269">
        <f t="shared" ref="D78:L78" si="101">D76-D77</f>
        <v>0.12114596687152235</v>
      </c>
      <c r="E78" s="269">
        <f t="shared" si="101"/>
        <v>3.4506217477390015E-2</v>
      </c>
      <c r="F78" s="269">
        <f t="shared" si="101"/>
        <v>1.0920518032674666E-2</v>
      </c>
      <c r="G78" s="269">
        <f t="shared" si="101"/>
        <v>3.3178775623266222E-3</v>
      </c>
      <c r="H78" s="269">
        <f t="shared" si="101"/>
        <v>1.0237897655434626E-3</v>
      </c>
      <c r="I78" s="269">
        <f t="shared" si="101"/>
        <v>3.1403800802428381E-4</v>
      </c>
      <c r="J78" s="269">
        <f t="shared" si="101"/>
        <v>9.6538741294178944E-5</v>
      </c>
      <c r="K78" s="269">
        <f t="shared" si="101"/>
        <v>2.9596184556815535E-5</v>
      </c>
      <c r="L78" s="269">
        <f t="shared" si="101"/>
        <v>8.6927346204818546E-6</v>
      </c>
      <c r="M78" s="166">
        <f t="shared" ref="M78" si="102">(N76*$G$24*$C$24*$E$24-N76*$G$25*$C$25)*N74</f>
        <v>0</v>
      </c>
      <c r="N78" s="166">
        <f t="shared" ref="N78" si="103">(O76*$G$24*$C$24*$E$24-O76*$G$25*$C$25)*O74</f>
        <v>0</v>
      </c>
      <c r="O78" s="266"/>
      <c r="P78" s="113">
        <f>SUM(C78:O78)</f>
        <v>0.49035673195542967</v>
      </c>
      <c r="Q78" s="166">
        <f>P78/Q75</f>
        <v>0.10163816511173915</v>
      </c>
      <c r="R78" s="10">
        <f>Q75/Q78</f>
        <v>47.467735075013096</v>
      </c>
    </row>
  </sheetData>
  <sheetProtection sheet="1" objects="1" scenarios="1"/>
  <mergeCells count="1">
    <mergeCell ref="B28:Q28"/>
  </mergeCells>
  <conditionalFormatting sqref="Q13:S22">
    <cfRule type="cellIs" dxfId="15" priority="3" operator="lessThanOrEqual">
      <formula>0</formula>
    </cfRule>
    <cfRule type="cellIs" dxfId="14" priority="4" operator="greaterThan">
      <formula>0</formula>
    </cfRule>
  </conditionalFormatting>
  <conditionalFormatting sqref="P13:P22">
    <cfRule type="cellIs" dxfId="13" priority="1" operator="lessThanOrEqual">
      <formula>0</formula>
    </cfRule>
    <cfRule type="cellIs" dxfId="12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S78"/>
  <sheetViews>
    <sheetView topLeftCell="A25" workbookViewId="0">
      <selection activeCell="D27" sqref="D27:N27"/>
    </sheetView>
  </sheetViews>
  <sheetFormatPr baseColWidth="10" defaultColWidth="11" defaultRowHeight="16" x14ac:dyDescent="0.2"/>
  <cols>
    <col min="11" max="11" width="13.33203125" customWidth="1"/>
    <col min="12" max="12" width="12.6640625" customWidth="1"/>
  </cols>
  <sheetData>
    <row r="1" spans="1:19" x14ac:dyDescent="0.2">
      <c r="B1" s="250"/>
    </row>
    <row r="2" spans="1:19" x14ac:dyDescent="0.2">
      <c r="A2" t="s">
        <v>40</v>
      </c>
      <c r="B2" s="249" t="s">
        <v>159</v>
      </c>
      <c r="C2" s="294">
        <f>Analysis!B36</f>
        <v>0.24316252465496735</v>
      </c>
      <c r="D2" s="247" t="s">
        <v>160</v>
      </c>
      <c r="E2" s="294">
        <f>Analysis!G36</f>
        <v>0.18150699941725082</v>
      </c>
      <c r="F2" s="247" t="s">
        <v>176</v>
      </c>
      <c r="G2" s="294">
        <v>3</v>
      </c>
      <c r="H2" s="247" t="s">
        <v>58</v>
      </c>
      <c r="I2" s="294">
        <f>COUNT(Analysis!B36:C36)</f>
        <v>2</v>
      </c>
      <c r="J2" s="247" t="s">
        <v>177</v>
      </c>
      <c r="K2" s="294">
        <f>Analysis!R36</f>
        <v>1.7466414588190893</v>
      </c>
      <c r="L2" s="247" t="s">
        <v>57</v>
      </c>
      <c r="M2" s="294">
        <v>1.5</v>
      </c>
    </row>
    <row r="3" spans="1:19" x14ac:dyDescent="0.2">
      <c r="B3" s="250"/>
    </row>
    <row r="4" spans="1:19" x14ac:dyDescent="0.2">
      <c r="B4" s="250" t="s">
        <v>162</v>
      </c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0.24316252465496735</v>
      </c>
      <c r="C6">
        <f>B6*$C$2</f>
        <v>5.9128013396577604E-2</v>
      </c>
      <c r="D6">
        <f t="shared" ref="D6:K6" si="0">C6*$C$2</f>
        <v>1.4377717015344542E-2</v>
      </c>
      <c r="E6">
        <f t="shared" si="0"/>
        <v>3.4961219682258606E-3</v>
      </c>
      <c r="F6">
        <f t="shared" si="0"/>
        <v>8.5012584429549384E-4</v>
      </c>
      <c r="G6">
        <f t="shared" si="0"/>
        <v>2.0671874657332795E-4</v>
      </c>
      <c r="H6">
        <f t="shared" si="0"/>
        <v>5.0266252310280805E-5</v>
      </c>
      <c r="I6">
        <f t="shared" si="0"/>
        <v>1.2222868816711465E-5</v>
      </c>
      <c r="J6">
        <f t="shared" si="0"/>
        <v>2.9721436399980334E-6</v>
      </c>
      <c r="K6">
        <f t="shared" si="0"/>
        <v>7.227139511391262E-7</v>
      </c>
    </row>
    <row r="7" spans="1:19" x14ac:dyDescent="0.2">
      <c r="A7" t="s">
        <v>158</v>
      </c>
      <c r="B7" s="250">
        <f>$E$2</f>
        <v>0.18150699941725082</v>
      </c>
      <c r="C7">
        <f>B7*$E$2</f>
        <v>3.2944790837453893E-2</v>
      </c>
      <c r="D7">
        <f t="shared" ref="D7:K7" si="1">C7*$E$2</f>
        <v>5.9797101313351936E-3</v>
      </c>
      <c r="E7">
        <f t="shared" si="1"/>
        <v>1.0853592433235858E-3</v>
      </c>
      <c r="F7">
        <f t="shared" si="1"/>
        <v>1.9700029954544188E-4</v>
      </c>
      <c r="G7">
        <f t="shared" si="1"/>
        <v>3.5756933254792755E-5</v>
      </c>
      <c r="H7">
        <f t="shared" si="1"/>
        <v>6.4901336634403451E-6</v>
      </c>
      <c r="I7">
        <f t="shared" si="1"/>
        <v>1.1780046870679466E-6</v>
      </c>
      <c r="J7">
        <f t="shared" si="1"/>
        <v>2.1381609604916051E-7</v>
      </c>
      <c r="K7">
        <f t="shared" si="1"/>
        <v>3.8809118020993822E-8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0.25389467294808316</v>
      </c>
      <c r="C9">
        <f>B9+D6*C7</f>
        <v>0.25436834382787377</v>
      </c>
      <c r="D9">
        <f>C9+E6*D7</f>
        <v>0.25438924962382753</v>
      </c>
      <c r="E9">
        <f t="shared" ref="E9:J9" si="2">D9+F6*E7</f>
        <v>0.2543901723157706</v>
      </c>
      <c r="F9">
        <f t="shared" si="2"/>
        <v>0.25439021303942561</v>
      </c>
      <c r="G9">
        <f t="shared" si="2"/>
        <v>0.25439021483679264</v>
      </c>
      <c r="H9">
        <f t="shared" si="2"/>
        <v>0.25439021491612068</v>
      </c>
      <c r="I9">
        <f t="shared" si="2"/>
        <v>0.25439021491962188</v>
      </c>
      <c r="J9">
        <f t="shared" si="2"/>
        <v>0.25439021491977643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0.18951793793151595</v>
      </c>
      <c r="C11">
        <f t="shared" ref="C11:J11" si="3">B11+C6*D7</f>
        <v>0.18987150631226918</v>
      </c>
      <c r="D11">
        <f t="shared" si="3"/>
        <v>0.18988711130032968</v>
      </c>
      <c r="E11">
        <f t="shared" si="3"/>
        <v>0.18988780003740466</v>
      </c>
      <c r="F11">
        <f t="shared" si="3"/>
        <v>0.18988783043529772</v>
      </c>
      <c r="G11">
        <f t="shared" si="3"/>
        <v>0.18988783177693003</v>
      </c>
      <c r="H11">
        <f t="shared" si="3"/>
        <v>0.18988783183614391</v>
      </c>
      <c r="I11">
        <f t="shared" si="3"/>
        <v>0.18988783183875735</v>
      </c>
      <c r="J11">
        <f t="shared" si="3"/>
        <v>0.1898878318388727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P12" s="19" t="s">
        <v>37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0.24316252465496735</v>
      </c>
      <c r="C13" s="114">
        <v>1</v>
      </c>
      <c r="D13" s="268">
        <f>C13*B7</f>
        <v>0.18150699941725082</v>
      </c>
      <c r="E13" s="165"/>
      <c r="F13" s="165"/>
      <c r="G13" s="165"/>
      <c r="H13" s="165"/>
      <c r="I13" s="165"/>
      <c r="J13" s="165"/>
      <c r="K13" s="165"/>
      <c r="L13" s="165"/>
      <c r="M13" s="58"/>
      <c r="P13" s="2">
        <f>B13/(B13+D13)</f>
        <v>0.57259235916730344</v>
      </c>
      <c r="Q13" s="28">
        <f>B13-D13</f>
        <v>6.165552523771653E-2</v>
      </c>
      <c r="R13" s="2">
        <f>1+$K$2*SUM(C13)</f>
        <v>2.7466414588190893</v>
      </c>
      <c r="S13" s="8">
        <f>B13*R13-D13*COUNT(D13:M13)</f>
        <v>0.48637327203120151</v>
      </c>
    </row>
    <row r="14" spans="1:19" x14ac:dyDescent="0.2">
      <c r="A14" s="261">
        <v>2</v>
      </c>
      <c r="B14" s="121">
        <f t="shared" ref="B14:B22" si="4">C14*$B$6</f>
        <v>0.25389467294808316</v>
      </c>
      <c r="C14" s="116">
        <f>C13+B7*B6</f>
        <v>1.0441357002208465</v>
      </c>
      <c r="D14" s="242">
        <f>C14*B7</f>
        <v>0.18951793793151595</v>
      </c>
      <c r="E14" s="1">
        <f>D14*B7</f>
        <v>3.4398832249694242E-2</v>
      </c>
      <c r="F14" s="1"/>
      <c r="G14" s="1"/>
      <c r="H14" s="1"/>
      <c r="I14" s="1"/>
      <c r="J14" s="1"/>
      <c r="K14" s="1"/>
      <c r="L14" s="1"/>
      <c r="M14" s="9"/>
      <c r="P14" s="1">
        <f>B14/(B14+E14)</f>
        <v>0.88068120984516907</v>
      </c>
      <c r="Q14" s="112">
        <f>B14-E14</f>
        <v>0.2194958406983889</v>
      </c>
      <c r="R14" s="1">
        <f>1+$K$2*SUM(C14:D14)*$C$2</f>
        <v>1.5239545935196566</v>
      </c>
      <c r="S14" s="9">
        <f>B14*R14-E14*COUNT(D14:M14)</f>
        <v>0.31812628861001369</v>
      </c>
    </row>
    <row r="15" spans="1:19" x14ac:dyDescent="0.2">
      <c r="A15" s="261">
        <v>3</v>
      </c>
      <c r="B15" s="121">
        <f t="shared" si="4"/>
        <v>0.25436834382787382</v>
      </c>
      <c r="C15" s="116">
        <f>C14+C6*C7</f>
        <v>1.0460836602548309</v>
      </c>
      <c r="D15" s="242">
        <f>C15*$B$11</f>
        <v>0.19825161819534806</v>
      </c>
      <c r="E15" s="1">
        <f>D15*B6</f>
        <v>4.8207363997313499E-2</v>
      </c>
      <c r="F15" s="1">
        <f>E15*B6</f>
        <v>1.1722224336547729E-2</v>
      </c>
      <c r="G15" s="1"/>
      <c r="H15" s="1"/>
      <c r="I15" s="1"/>
      <c r="J15" s="1"/>
      <c r="K15" s="1"/>
      <c r="L15" s="1"/>
      <c r="M15" s="9"/>
      <c r="P15" s="1">
        <f>B15/(B15+F15)</f>
        <v>0.95594648687696293</v>
      </c>
      <c r="Q15" s="112">
        <f>B15-F15</f>
        <v>0.24264611949132608</v>
      </c>
      <c r="R15" s="1">
        <f>1+$K$2*SUM(C15:E15)*$C$2</f>
        <v>1.548965798734796</v>
      </c>
      <c r="S15" s="9">
        <f>B15*R15-F15*COUNT(D15:M15)</f>
        <v>0.35884119186054664</v>
      </c>
    </row>
    <row r="16" spans="1:19" x14ac:dyDescent="0.2">
      <c r="A16" s="261">
        <v>4</v>
      </c>
      <c r="B16" s="121">
        <f t="shared" si="4"/>
        <v>0.25438924962382758</v>
      </c>
      <c r="C16" s="116">
        <f>C15+D6*D7</f>
        <v>1.046169634834933</v>
      </c>
      <c r="D16" s="242">
        <f>C16*$C$11</f>
        <v>0.19863780442426532</v>
      </c>
      <c r="E16" s="1">
        <f>D16*$B$11</f>
        <v>3.7645427089730517E-2</v>
      </c>
      <c r="F16" s="1">
        <f>E16*B7</f>
        <v>6.832908512837875E-3</v>
      </c>
      <c r="G16" s="1">
        <f>F16*B7</f>
        <v>1.2402207214577924E-3</v>
      </c>
      <c r="H16" s="1"/>
      <c r="I16" s="1"/>
      <c r="J16" s="1"/>
      <c r="K16" s="1"/>
      <c r="L16" s="1"/>
      <c r="M16" s="9"/>
      <c r="P16" s="1">
        <f>B16/(B16+G16)</f>
        <v>0.99514836564116571</v>
      </c>
      <c r="Q16" s="112">
        <f>B16-G16</f>
        <v>0.25314902890236979</v>
      </c>
      <c r="R16" s="1">
        <f>1+$K$2*SUM(C16:F16)*$C$2</f>
        <v>1.5475825492721818</v>
      </c>
      <c r="S16" s="9">
        <f>B16*R16-G16*COUNT(D16:M16)</f>
        <v>0.38872748055444933</v>
      </c>
    </row>
    <row r="17" spans="1:19" x14ac:dyDescent="0.2">
      <c r="A17" s="261">
        <v>5</v>
      </c>
      <c r="B17" s="121">
        <f t="shared" si="4"/>
        <v>0.25439017231577066</v>
      </c>
      <c r="C17" s="116">
        <f>C16+E6*E7</f>
        <v>1.046173429383227</v>
      </c>
      <c r="D17" s="242">
        <f>C17*$D$11</f>
        <v>0.1986548504247404</v>
      </c>
      <c r="E17" s="1">
        <f>D17*$C$11</f>
        <v>3.7718895686383987E-2</v>
      </c>
      <c r="F17" s="1">
        <f>E17*$B$11</f>
        <v>7.1484073315374449E-3</v>
      </c>
      <c r="G17" s="1">
        <f>F17*B7</f>
        <v>1.2974859653596385E-3</v>
      </c>
      <c r="H17" s="1">
        <f>G17*B7</f>
        <v>2.3550278435842303E-4</v>
      </c>
      <c r="I17" s="1"/>
      <c r="J17" s="1"/>
      <c r="K17" s="1"/>
      <c r="L17" s="1"/>
      <c r="M17" s="9"/>
      <c r="P17" s="1">
        <f>B17/(B17+H17)</f>
        <v>0.99907510197364902</v>
      </c>
      <c r="Q17" s="112">
        <f>B17-H17</f>
        <v>0.25415466953141225</v>
      </c>
      <c r="R17" s="1">
        <f>1+$K$2*SUM(C17:G17)*$C$2</f>
        <v>1.5483076673030256</v>
      </c>
      <c r="S17" s="9">
        <f>B17*R17-H17*COUNT(D17:M17)</f>
        <v>0.39269674036125346</v>
      </c>
    </row>
    <row r="18" spans="1:19" x14ac:dyDescent="0.2">
      <c r="A18" s="261">
        <v>6</v>
      </c>
      <c r="B18" s="121">
        <f t="shared" si="4"/>
        <v>0.25439021303942572</v>
      </c>
      <c r="C18" s="116">
        <f>C17+F6*F7</f>
        <v>1.046173596858273</v>
      </c>
      <c r="D18" s="242">
        <f>C18*$E$11</f>
        <v>0.19865560276463615</v>
      </c>
      <c r="E18" s="1">
        <f>D18*$D$11</f>
        <v>3.7722138552602542E-2</v>
      </c>
      <c r="F18" s="1">
        <f>E18*$C$11</f>
        <v>7.1623592683027664E-3</v>
      </c>
      <c r="G18" s="1">
        <f>F18*$B$11</f>
        <v>1.3573955592534217E-3</v>
      </c>
      <c r="H18" s="1">
        <f>G18*B7</f>
        <v>2.4637679498238968E-4</v>
      </c>
      <c r="I18" s="1">
        <f>H18*B7</f>
        <v>4.4719112783292725E-5</v>
      </c>
      <c r="J18" s="1"/>
      <c r="K18" s="1"/>
      <c r="L18" s="1"/>
      <c r="M18" s="9"/>
      <c r="P18" s="1">
        <f>B18/(B18+I18)</f>
        <v>0.99982424145770776</v>
      </c>
      <c r="Q18" s="112">
        <f>B18-I18</f>
        <v>0.25434549392664241</v>
      </c>
      <c r="R18" s="1">
        <f>1+$K$2*SUM(C18:H18)*$C$2</f>
        <v>1.548445446167692</v>
      </c>
      <c r="S18" s="9">
        <f>B18*R18-I18*COUNT(D18:M18)</f>
        <v>0.39364105225382801</v>
      </c>
    </row>
    <row r="19" spans="1:19" x14ac:dyDescent="0.2">
      <c r="A19" s="261">
        <v>7</v>
      </c>
      <c r="B19" s="121">
        <f t="shared" si="4"/>
        <v>0.25439021483679269</v>
      </c>
      <c r="C19" s="116">
        <f>C18+G6*G7</f>
        <v>1.0461736042499015</v>
      </c>
      <c r="D19" s="242">
        <f>C19*$F$11</f>
        <v>0.19865563596968955</v>
      </c>
      <c r="E19" s="1">
        <f>D19*$E$11</f>
        <v>3.7722281679315864E-2</v>
      </c>
      <c r="F19" s="1">
        <f>E19*$D$11</f>
        <v>7.1629750997426389E-3</v>
      </c>
      <c r="G19" s="1">
        <f>F19*$C$11</f>
        <v>1.3600448718654114E-3</v>
      </c>
      <c r="H19" s="1">
        <f>G19*$B$11</f>
        <v>2.577528996102656E-4</v>
      </c>
      <c r="I19" s="1">
        <f>H19*B7</f>
        <v>4.6783955399355186E-5</v>
      </c>
      <c r="J19" s="1">
        <f>I19*B7</f>
        <v>8.4916153654074498E-6</v>
      </c>
      <c r="K19" s="1"/>
      <c r="L19" s="1"/>
      <c r="M19" s="9"/>
      <c r="P19" s="1">
        <f>B19/(B19+J19)</f>
        <v>0.99996662083906063</v>
      </c>
      <c r="Q19" s="112">
        <f>B19-J19</f>
        <v>0.25438172322142727</v>
      </c>
      <c r="R19" s="1">
        <f>1+$K$2*SUM(C19:I19)*$C$2</f>
        <v>1.5484716125725511</v>
      </c>
      <c r="S19" s="9">
        <f>B19*R19-J19*COUNT(D19:M19)</f>
        <v>0.39385658488344821</v>
      </c>
    </row>
    <row r="20" spans="1:19" x14ac:dyDescent="0.2">
      <c r="A20" s="261">
        <v>8</v>
      </c>
      <c r="B20" s="121">
        <f t="shared" si="4"/>
        <v>0.25439021484029395</v>
      </c>
      <c r="C20" s="116">
        <f>C19+I6*I7</f>
        <v>1.0461736042643002</v>
      </c>
      <c r="D20" s="242">
        <f>C20*$G$11</f>
        <v>0.198655637376004</v>
      </c>
      <c r="E20" s="1">
        <f>D20*$F$11</f>
        <v>3.7722287985070643E-2</v>
      </c>
      <c r="F20" s="1">
        <f>E20*$E$11</f>
        <v>7.1630022778624864E-3</v>
      </c>
      <c r="G20" s="1">
        <f>F20*$D$11</f>
        <v>1.3601618107809889E-3</v>
      </c>
      <c r="H20" s="1">
        <f>G20*$C$11</f>
        <v>2.5825597184141001E-4</v>
      </c>
      <c r="I20" s="1">
        <f>H20*$B$11</f>
        <v>4.8944139241883673E-5</v>
      </c>
      <c r="J20" s="1">
        <f>I20*$B$7</f>
        <v>8.8837038528544226E-6</v>
      </c>
      <c r="K20" s="1">
        <f>J20*$B$7</f>
        <v>1.6124544300430766E-6</v>
      </c>
      <c r="L20" s="1"/>
      <c r="M20" s="9"/>
      <c r="P20" s="1">
        <f>B20/(B20+K20)</f>
        <v>0.99999366153210512</v>
      </c>
      <c r="Q20" s="112">
        <f>B20-K20</f>
        <v>0.25438860238586392</v>
      </c>
      <c r="R20" s="1">
        <f>1+$K$2*SUM(C20:J20)*$C$2</f>
        <v>1.5484765812619843</v>
      </c>
      <c r="S20" s="9">
        <f>B20*R20-K20*COUNT(D20:M20)</f>
        <v>0.39390439054695975</v>
      </c>
    </row>
    <row r="21" spans="1:19" x14ac:dyDescent="0.2">
      <c r="A21" s="261">
        <v>9</v>
      </c>
      <c r="B21" s="121">
        <f>C21*$B$6</f>
        <v>0.25439021484044849</v>
      </c>
      <c r="C21" s="116">
        <f>C20+J6*J7</f>
        <v>1.0461736042649357</v>
      </c>
      <c r="D21" s="242">
        <f>C21*$H$11</f>
        <v>0.19865563743807269</v>
      </c>
      <c r="E21" s="1">
        <f>D21*$G$11</f>
        <v>3.7722288263379547E-2</v>
      </c>
      <c r="F21" s="1">
        <f>E21*$F$11</f>
        <v>7.1630034773880365E-3</v>
      </c>
      <c r="G21" s="1">
        <f>F21*$E$11</f>
        <v>1.3601669719814937E-3</v>
      </c>
      <c r="H21" s="1">
        <f>G21*$D$11</f>
        <v>2.582781771956823E-4</v>
      </c>
      <c r="I21" s="1">
        <f>H21*$C$11</f>
        <v>4.9039666551731367E-5</v>
      </c>
      <c r="J21" s="1">
        <f>I21*$B$11</f>
        <v>9.2938964817332632E-6</v>
      </c>
      <c r="K21" s="1">
        <f>J21*$B$7</f>
        <v>1.6869072632939489E-6</v>
      </c>
      <c r="L21" s="1">
        <f>K21*$B$7</f>
        <v>3.0618547565565095E-7</v>
      </c>
      <c r="M21" s="9"/>
      <c r="P21" s="1">
        <f>B21/(B21+L21)</f>
        <v>0.99999879639589395</v>
      </c>
      <c r="Q21" s="112">
        <f>B21-L21</f>
        <v>0.25438990865497285</v>
      </c>
      <c r="R21" s="1">
        <f>1+$K$2*SUM(C21:K21)*$C$2</f>
        <v>1.5484775247870246</v>
      </c>
      <c r="S21" s="9">
        <f>B21*R21-L21*COUNT(D21:M21)</f>
        <v>0.39391477453689622</v>
      </c>
    </row>
    <row r="22" spans="1:19" ht="17" thickBot="1" x14ac:dyDescent="0.25">
      <c r="A22" s="262">
        <v>10</v>
      </c>
      <c r="B22" s="122">
        <f t="shared" si="4"/>
        <v>0.25439021484045526</v>
      </c>
      <c r="C22" s="243">
        <f>C21+K6*K7</f>
        <v>1.0461736042649636</v>
      </c>
      <c r="D22" s="269">
        <f>C22*$I$11</f>
        <v>0.19865563744081211</v>
      </c>
      <c r="E22" s="166">
        <f>D22*$H$11</f>
        <v>3.7722288275662902E-2</v>
      </c>
      <c r="F22" s="166">
        <f>E22*$G$11</f>
        <v>7.1630035303299373E-3</v>
      </c>
      <c r="G22" s="166">
        <f>F22*$F$11</f>
        <v>1.3601671997747302E-3</v>
      </c>
      <c r="H22" s="166">
        <f>G22*$E$11</f>
        <v>2.5827915724826062E-4</v>
      </c>
      <c r="I22" s="166">
        <f>H22*$D$11</f>
        <v>4.9043883078955817E-5</v>
      </c>
      <c r="J22" s="166">
        <f>I22*$C$11</f>
        <v>9.3120359556041505E-6</v>
      </c>
      <c r="K22" s="166">
        <f>J22*$B$11</f>
        <v>1.7647978522502322E-6</v>
      </c>
      <c r="L22" s="166">
        <f>K22*$B$7</f>
        <v>3.2032316273994838E-7</v>
      </c>
      <c r="M22" s="10">
        <f>L22*$B$7</f>
        <v>5.8140896112771747E-8</v>
      </c>
      <c r="P22" s="166">
        <f>B22/(B22+M22)</f>
        <v>0.99999977145000307</v>
      </c>
      <c r="Q22" s="113">
        <f>B22-M22</f>
        <v>0.25439015669955917</v>
      </c>
      <c r="R22" s="166">
        <f>1+$K$2*SUM(C22:L22)*$C$2</f>
        <v>1.5484777039523334</v>
      </c>
      <c r="S22" s="10">
        <f>B22*R22-M22*COUNT(D22:M22)</f>
        <v>0.39391699437512784</v>
      </c>
    </row>
    <row r="24" spans="1:19" x14ac:dyDescent="0.2">
      <c r="B24" t="s">
        <v>167</v>
      </c>
      <c r="C24">
        <f>C2</f>
        <v>0.24316252465496735</v>
      </c>
      <c r="D24" t="s">
        <v>208</v>
      </c>
      <c r="E24">
        <f>K2</f>
        <v>1.7466414588190893</v>
      </c>
      <c r="F24" t="s">
        <v>58</v>
      </c>
      <c r="G24">
        <f>I2</f>
        <v>2</v>
      </c>
    </row>
    <row r="25" spans="1:19" x14ac:dyDescent="0.2">
      <c r="B25" t="s">
        <v>168</v>
      </c>
      <c r="C25">
        <f>E2</f>
        <v>0.18150699941725082</v>
      </c>
      <c r="D25" t="s">
        <v>57</v>
      </c>
      <c r="E25">
        <f>M2</f>
        <v>1.5</v>
      </c>
      <c r="F25" t="s">
        <v>176</v>
      </c>
      <c r="G25">
        <f>G2</f>
        <v>3</v>
      </c>
    </row>
    <row r="27" spans="1:19" ht="17" thickBot="1" x14ac:dyDescent="0.25">
      <c r="A27" s="1"/>
      <c r="B27" s="26">
        <f>$M$2</f>
        <v>1.5</v>
      </c>
      <c r="C27" s="26">
        <v>1</v>
      </c>
      <c r="D27" s="26">
        <f>ROUNDUP(C27*$B$27,0)</f>
        <v>2</v>
      </c>
      <c r="E27" s="26">
        <f t="shared" ref="E27:N27" si="5">ROUNDUP(D27*$B$27,0)</f>
        <v>3</v>
      </c>
      <c r="F27" s="26">
        <f t="shared" si="5"/>
        <v>5</v>
      </c>
      <c r="G27" s="26">
        <f t="shared" si="5"/>
        <v>8</v>
      </c>
      <c r="H27" s="26">
        <f t="shared" si="5"/>
        <v>12</v>
      </c>
      <c r="I27" s="26">
        <f t="shared" si="5"/>
        <v>18</v>
      </c>
      <c r="J27" s="26">
        <f t="shared" si="5"/>
        <v>27</v>
      </c>
      <c r="K27" s="26">
        <f t="shared" si="5"/>
        <v>41</v>
      </c>
      <c r="L27" s="26">
        <f t="shared" si="5"/>
        <v>62</v>
      </c>
      <c r="M27" s="26">
        <f t="shared" si="5"/>
        <v>93</v>
      </c>
      <c r="N27" s="26">
        <f t="shared" si="5"/>
        <v>140</v>
      </c>
    </row>
    <row r="28" spans="1:19" ht="17" thickBot="1" x14ac:dyDescent="0.25">
      <c r="A28" s="274"/>
      <c r="B28" s="383" t="s">
        <v>175</v>
      </c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5"/>
    </row>
    <row r="29" spans="1:19" x14ac:dyDescent="0.2">
      <c r="A29" s="126"/>
      <c r="B29" s="271" t="s">
        <v>205</v>
      </c>
      <c r="C29" s="268">
        <f>C$27</f>
        <v>1</v>
      </c>
      <c r="D29" s="165"/>
      <c r="E29" s="268"/>
      <c r="F29" s="165"/>
      <c r="G29" s="268"/>
      <c r="H29" s="165"/>
      <c r="I29" s="268"/>
      <c r="J29" s="165"/>
      <c r="K29" s="268"/>
      <c r="L29" s="165"/>
      <c r="M29" s="268"/>
      <c r="N29" s="165"/>
      <c r="O29" s="264"/>
      <c r="P29" s="164" t="s">
        <v>169</v>
      </c>
      <c r="Q29" s="165" t="s">
        <v>170</v>
      </c>
      <c r="R29" s="58" t="s">
        <v>173</v>
      </c>
    </row>
    <row r="30" spans="1:19" x14ac:dyDescent="0.2">
      <c r="A30" s="120"/>
      <c r="B30" s="293" t="s">
        <v>8</v>
      </c>
      <c r="C30" s="22">
        <f>C13</f>
        <v>1</v>
      </c>
      <c r="D30" s="2"/>
      <c r="E30" s="22"/>
      <c r="F30" s="2"/>
      <c r="G30" s="22"/>
      <c r="H30" s="2"/>
      <c r="I30" s="22"/>
      <c r="J30" s="2"/>
      <c r="K30" s="22"/>
      <c r="L30" s="2"/>
      <c r="M30" s="22"/>
      <c r="N30" s="2"/>
      <c r="O30" s="306"/>
      <c r="P30" s="112">
        <f>SUM(C29:O29)*$G$25</f>
        <v>3</v>
      </c>
      <c r="Q30" s="1">
        <f>(C30*C29+D30*D29+E30*E29+F30*F29+G30*G29+H30*H29+I30*I29+J30*J29+K29*K30+L29*L30+M29*M30+N29*N30)*$G$25</f>
        <v>3</v>
      </c>
      <c r="R30" s="9">
        <f>P30/Q33</f>
        <v>29.516471462288354</v>
      </c>
    </row>
    <row r="31" spans="1:19" x14ac:dyDescent="0.2">
      <c r="A31" s="261"/>
      <c r="B31" s="272" t="s">
        <v>207</v>
      </c>
      <c r="C31" s="242">
        <f>C29*C30*$C$24*$E$24*$G$24</f>
        <v>0.8494354935869699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65"/>
      <c r="P31" s="112"/>
      <c r="Q31" s="1"/>
      <c r="R31" s="9"/>
    </row>
    <row r="32" spans="1:19" x14ac:dyDescent="0.2">
      <c r="A32" s="121"/>
      <c r="B32" s="272" t="s">
        <v>206</v>
      </c>
      <c r="C32" s="242">
        <f>$C$25*C30*C29*$G$25</f>
        <v>0.54452099825175249</v>
      </c>
      <c r="D32" s="1"/>
      <c r="E32" s="1"/>
      <c r="F32" s="1"/>
      <c r="G32" s="1"/>
      <c r="H32" s="1"/>
      <c r="I32" s="1"/>
      <c r="J32" s="1"/>
      <c r="K32" s="265"/>
      <c r="L32" s="265"/>
      <c r="M32" s="265"/>
      <c r="N32" s="265"/>
      <c r="O32" s="265"/>
      <c r="P32" s="112" t="s">
        <v>171</v>
      </c>
      <c r="Q32" s="1" t="s">
        <v>172</v>
      </c>
      <c r="R32" s="9" t="s">
        <v>174</v>
      </c>
    </row>
    <row r="33" spans="1:18" ht="17" thickBot="1" x14ac:dyDescent="0.25">
      <c r="A33" s="122"/>
      <c r="B33" s="273" t="s">
        <v>60</v>
      </c>
      <c r="C33" s="269">
        <f>C31-C32</f>
        <v>0.30491449533521742</v>
      </c>
      <c r="D33" s="166">
        <f t="shared" ref="D33:N33" si="6">(E31*$G$24*$C$24*$E$24-E31*$G$25*$C$25)*E29</f>
        <v>0</v>
      </c>
      <c r="E33" s="166">
        <f t="shared" si="6"/>
        <v>0</v>
      </c>
      <c r="F33" s="166">
        <f t="shared" si="6"/>
        <v>0</v>
      </c>
      <c r="G33" s="166">
        <f t="shared" si="6"/>
        <v>0</v>
      </c>
      <c r="H33" s="166">
        <f t="shared" si="6"/>
        <v>0</v>
      </c>
      <c r="I33" s="166">
        <f t="shared" si="6"/>
        <v>0</v>
      </c>
      <c r="J33" s="166">
        <f t="shared" si="6"/>
        <v>0</v>
      </c>
      <c r="K33" s="166">
        <f t="shared" si="6"/>
        <v>0</v>
      </c>
      <c r="L33" s="166">
        <f t="shared" si="6"/>
        <v>0</v>
      </c>
      <c r="M33" s="166">
        <f t="shared" si="6"/>
        <v>0</v>
      </c>
      <c r="N33" s="166">
        <f t="shared" si="6"/>
        <v>0</v>
      </c>
      <c r="O33" s="266"/>
      <c r="P33" s="113">
        <f>SUM(C33:O33)</f>
        <v>0.30491449533521742</v>
      </c>
      <c r="Q33" s="166">
        <f>P33/Q30</f>
        <v>0.10163816511173913</v>
      </c>
      <c r="R33" s="10">
        <f>Q30/Q33</f>
        <v>29.516471462288354</v>
      </c>
    </row>
    <row r="34" spans="1:18" x14ac:dyDescent="0.2">
      <c r="A34" s="126"/>
      <c r="B34" s="271" t="s">
        <v>205</v>
      </c>
      <c r="C34" s="268">
        <f>C$27</f>
        <v>1</v>
      </c>
      <c r="D34" s="268">
        <f>D$27</f>
        <v>2</v>
      </c>
      <c r="E34" s="268"/>
      <c r="F34" s="165"/>
      <c r="G34" s="268"/>
      <c r="H34" s="165"/>
      <c r="I34" s="268"/>
      <c r="J34" s="165"/>
      <c r="K34" s="268"/>
      <c r="L34" s="165"/>
      <c r="M34" s="268"/>
      <c r="N34" s="165"/>
      <c r="O34" s="264"/>
      <c r="P34" s="164" t="s">
        <v>169</v>
      </c>
      <c r="Q34" s="165" t="s">
        <v>170</v>
      </c>
      <c r="R34" s="58" t="s">
        <v>173</v>
      </c>
    </row>
    <row r="35" spans="1:18" x14ac:dyDescent="0.2">
      <c r="A35" s="120"/>
      <c r="B35" s="293" t="s">
        <v>8</v>
      </c>
      <c r="C35" s="22">
        <f>C14</f>
        <v>1.0441357002208465</v>
      </c>
      <c r="D35" s="22">
        <f t="shared" ref="D35" si="7">D14</f>
        <v>0.18951793793151595</v>
      </c>
      <c r="E35" s="22"/>
      <c r="F35" s="2"/>
      <c r="G35" s="22"/>
      <c r="H35" s="2"/>
      <c r="I35" s="22"/>
      <c r="J35" s="2"/>
      <c r="K35" s="22"/>
      <c r="L35" s="2"/>
      <c r="M35" s="22"/>
      <c r="N35" s="2"/>
      <c r="O35" s="306"/>
      <c r="P35" s="112">
        <f>SUM(C34:O34)*$G$25</f>
        <v>9</v>
      </c>
      <c r="Q35" s="1">
        <f>(C35*C34+D35*D34+E35*E34+F35*F34+G35*G34+H35*H34+I35*I34+J35*J34+K34*K35+L34*L35+M34*M35+N34*N35)*$G$25</f>
        <v>4.269514728251635</v>
      </c>
      <c r="R35" s="9">
        <f>P35/Q38</f>
        <v>88.549414386865081</v>
      </c>
    </row>
    <row r="36" spans="1:18" x14ac:dyDescent="0.2">
      <c r="A36" s="261"/>
      <c r="B36" s="272" t="s">
        <v>207</v>
      </c>
      <c r="C36" s="242">
        <f>C34*C35*$C$24*$E$24*$G$24</f>
        <v>0.88692592388887104</v>
      </c>
      <c r="D36" s="242">
        <f t="shared" ref="D36:E36" si="8">D34*D35*$C$24*$E$24*$G$24</f>
        <v>0.3219665263008839</v>
      </c>
      <c r="E36" s="242">
        <f t="shared" si="8"/>
        <v>0</v>
      </c>
      <c r="F36" s="1"/>
      <c r="G36" s="1"/>
      <c r="H36" s="1"/>
      <c r="I36" s="1"/>
      <c r="J36" s="1"/>
      <c r="K36" s="1"/>
      <c r="L36" s="1"/>
      <c r="M36" s="1"/>
      <c r="N36" s="1"/>
      <c r="O36" s="265"/>
      <c r="P36" s="112"/>
      <c r="Q36" s="1"/>
      <c r="R36" s="9"/>
    </row>
    <row r="37" spans="1:18" x14ac:dyDescent="0.2">
      <c r="A37" s="121"/>
      <c r="B37" s="272" t="s">
        <v>206</v>
      </c>
      <c r="C37" s="242">
        <f>$C$25*C35*C34*$G$25</f>
        <v>0.56855381379454784</v>
      </c>
      <c r="D37" s="242">
        <f t="shared" ref="D37:E37" si="9">$C$25*D35*D34*$G$25</f>
        <v>0.20639299349816545</v>
      </c>
      <c r="E37" s="242">
        <f t="shared" si="9"/>
        <v>0</v>
      </c>
      <c r="F37" s="1"/>
      <c r="G37" s="1"/>
      <c r="H37" s="1"/>
      <c r="I37" s="1"/>
      <c r="J37" s="1"/>
      <c r="K37" s="265"/>
      <c r="L37" s="265"/>
      <c r="M37" s="265"/>
      <c r="N37" s="265"/>
      <c r="O37" s="265"/>
      <c r="P37" s="112" t="s">
        <v>171</v>
      </c>
      <c r="Q37" s="1" t="s">
        <v>172</v>
      </c>
      <c r="R37" s="9" t="s">
        <v>174</v>
      </c>
    </row>
    <row r="38" spans="1:18" ht="17" thickBot="1" x14ac:dyDescent="0.25">
      <c r="A38" s="122"/>
      <c r="B38" s="273" t="s">
        <v>60</v>
      </c>
      <c r="C38" s="269">
        <f>C36-C37</f>
        <v>0.3183721100943232</v>
      </c>
      <c r="D38" s="269">
        <f>D36-D37</f>
        <v>0.11557353280271845</v>
      </c>
      <c r="E38" s="166">
        <f t="shared" ref="E38:N38" si="10">(F36*$G$24*$C$24*$E$24-F36*$G$25*$C$25)*F34</f>
        <v>0</v>
      </c>
      <c r="F38" s="166">
        <f t="shared" si="10"/>
        <v>0</v>
      </c>
      <c r="G38" s="166">
        <f t="shared" si="10"/>
        <v>0</v>
      </c>
      <c r="H38" s="166">
        <f t="shared" si="10"/>
        <v>0</v>
      </c>
      <c r="I38" s="166">
        <f t="shared" si="10"/>
        <v>0</v>
      </c>
      <c r="J38" s="166">
        <f t="shared" si="10"/>
        <v>0</v>
      </c>
      <c r="K38" s="166">
        <f t="shared" si="10"/>
        <v>0</v>
      </c>
      <c r="L38" s="166">
        <f t="shared" si="10"/>
        <v>0</v>
      </c>
      <c r="M38" s="166">
        <f t="shared" si="10"/>
        <v>0</v>
      </c>
      <c r="N38" s="166">
        <f t="shared" si="10"/>
        <v>0</v>
      </c>
      <c r="O38" s="266"/>
      <c r="P38" s="113">
        <f>SUM(C38:O38)</f>
        <v>0.43394564289704163</v>
      </c>
      <c r="Q38" s="166">
        <f>P38/Q35</f>
        <v>0.10163816511173911</v>
      </c>
      <c r="R38" s="10">
        <f>Q35/Q38</f>
        <v>42.007003211419743</v>
      </c>
    </row>
    <row r="39" spans="1:18" x14ac:dyDescent="0.2">
      <c r="A39" s="126"/>
      <c r="B39" s="271" t="s">
        <v>205</v>
      </c>
      <c r="C39" s="268">
        <f>C$27</f>
        <v>1</v>
      </c>
      <c r="D39" s="268">
        <f t="shared" ref="D39:E39" si="11">D$27</f>
        <v>2</v>
      </c>
      <c r="E39" s="268">
        <f t="shared" si="11"/>
        <v>3</v>
      </c>
      <c r="F39" s="165"/>
      <c r="G39" s="268"/>
      <c r="H39" s="165"/>
      <c r="I39" s="268"/>
      <c r="J39" s="165"/>
      <c r="K39" s="268"/>
      <c r="L39" s="165"/>
      <c r="M39" s="268"/>
      <c r="N39" s="165"/>
      <c r="O39" s="264"/>
      <c r="P39" s="164" t="s">
        <v>169</v>
      </c>
      <c r="Q39" s="165" t="s">
        <v>170</v>
      </c>
      <c r="R39" s="58" t="s">
        <v>173</v>
      </c>
    </row>
    <row r="40" spans="1:18" x14ac:dyDescent="0.2">
      <c r="A40" s="120"/>
      <c r="B40" s="293" t="s">
        <v>8</v>
      </c>
      <c r="C40" s="22">
        <f>C15</f>
        <v>1.0460836602548309</v>
      </c>
      <c r="D40" s="22">
        <f t="shared" ref="D40:E40" si="12">D15</f>
        <v>0.19825161819534806</v>
      </c>
      <c r="E40" s="22">
        <f t="shared" si="12"/>
        <v>4.8207363997313499E-2</v>
      </c>
      <c r="F40" s="2"/>
      <c r="G40" s="22"/>
      <c r="H40" s="2"/>
      <c r="I40" s="22"/>
      <c r="J40" s="2"/>
      <c r="K40" s="22"/>
      <c r="L40" s="2"/>
      <c r="M40" s="22"/>
      <c r="N40" s="2"/>
      <c r="O40" s="306"/>
      <c r="P40" s="112">
        <f>SUM(C39:O39)*$G$25</f>
        <v>18</v>
      </c>
      <c r="Q40" s="1">
        <f>(C40*C39+D40*D39+E40*E39+F40*F39+G40*G39+H40*H39+I40*I39+J40*J39+K39*K40+L39*L40+M39*M40+N39*N40)*$G$25</f>
        <v>4.7616269659124031</v>
      </c>
      <c r="R40" s="9">
        <f>P40/Q43</f>
        <v>177.09882877373013</v>
      </c>
    </row>
    <row r="41" spans="1:18" x14ac:dyDescent="0.2">
      <c r="A41" s="261"/>
      <c r="B41" s="272" t="s">
        <v>207</v>
      </c>
      <c r="C41" s="242">
        <f>C39*C40*$C$24*$E$24*$G$24</f>
        <v>0.88858059028182645</v>
      </c>
      <c r="D41" s="242">
        <f t="shared" ref="D41:E41" si="13">D39*D40*$C$24*$E$24*$G$24</f>
        <v>0.33680392231236195</v>
      </c>
      <c r="E41" s="242">
        <f t="shared" si="13"/>
        <v>0.12284713809475413</v>
      </c>
      <c r="F41" s="1"/>
      <c r="G41" s="1"/>
      <c r="H41" s="1"/>
      <c r="I41" s="1"/>
      <c r="J41" s="1"/>
      <c r="K41" s="1"/>
      <c r="L41" s="1"/>
      <c r="M41" s="1"/>
      <c r="N41" s="1"/>
      <c r="O41" s="265"/>
      <c r="P41" s="112"/>
      <c r="Q41" s="1"/>
      <c r="R41" s="9"/>
    </row>
    <row r="42" spans="1:18" x14ac:dyDescent="0.2">
      <c r="A42" s="121"/>
      <c r="B42" s="272" t="s">
        <v>206</v>
      </c>
      <c r="C42" s="242">
        <f>$C$25*C40*C39*$G$25</f>
        <v>0.56961451893680759</v>
      </c>
      <c r="D42" s="242">
        <f t="shared" ref="D42:E42" si="14">$C$25*D40*D39*$G$25</f>
        <v>0.21590433808951243</v>
      </c>
      <c r="E42" s="242">
        <f t="shared" si="14"/>
        <v>7.8749765900708216E-2</v>
      </c>
      <c r="F42" s="1"/>
      <c r="G42" s="1"/>
      <c r="H42" s="1"/>
      <c r="I42" s="1"/>
      <c r="J42" s="1"/>
      <c r="K42" s="265"/>
      <c r="L42" s="265"/>
      <c r="M42" s="265"/>
      <c r="N42" s="265"/>
      <c r="O42" s="265"/>
      <c r="P42" s="112" t="s">
        <v>171</v>
      </c>
      <c r="Q42" s="1" t="s">
        <v>172</v>
      </c>
      <c r="R42" s="9" t="s">
        <v>174</v>
      </c>
    </row>
    <row r="43" spans="1:18" ht="17" thickBot="1" x14ac:dyDescent="0.25">
      <c r="A43" s="122"/>
      <c r="B43" s="273" t="s">
        <v>60</v>
      </c>
      <c r="C43" s="269">
        <f>C41-C42</f>
        <v>0.31896607134501886</v>
      </c>
      <c r="D43" s="269">
        <f t="shared" ref="D43:E43" si="15">D41-D42</f>
        <v>0.12089958422284952</v>
      </c>
      <c r="E43" s="269">
        <f t="shared" si="15"/>
        <v>4.4097372194045914E-2</v>
      </c>
      <c r="F43" s="166">
        <f t="shared" ref="F43:N43" si="16">(G41*$G$24*$C$24*$E$24-G41*$G$25*$C$25)*G39</f>
        <v>0</v>
      </c>
      <c r="G43" s="166">
        <f t="shared" si="16"/>
        <v>0</v>
      </c>
      <c r="H43" s="166">
        <f t="shared" si="16"/>
        <v>0</v>
      </c>
      <c r="I43" s="166">
        <f t="shared" si="16"/>
        <v>0</v>
      </c>
      <c r="J43" s="166">
        <f t="shared" si="16"/>
        <v>0</v>
      </c>
      <c r="K43" s="166">
        <f t="shared" si="16"/>
        <v>0</v>
      </c>
      <c r="L43" s="166">
        <f t="shared" si="16"/>
        <v>0</v>
      </c>
      <c r="M43" s="166">
        <f t="shared" si="16"/>
        <v>0</v>
      </c>
      <c r="N43" s="166">
        <f t="shared" si="16"/>
        <v>0</v>
      </c>
      <c r="O43" s="266"/>
      <c r="P43" s="113">
        <f>SUM(C43:O43)</f>
        <v>0.4839630277619143</v>
      </c>
      <c r="Q43" s="166">
        <f>P43/Q40</f>
        <v>0.10163816511173913</v>
      </c>
      <c r="R43" s="10">
        <f>Q40/Q43</f>
        <v>46.848808817805377</v>
      </c>
    </row>
    <row r="44" spans="1:18" x14ac:dyDescent="0.2">
      <c r="A44" s="126"/>
      <c r="B44" s="271" t="s">
        <v>205</v>
      </c>
      <c r="C44" s="268">
        <f>C$27</f>
        <v>1</v>
      </c>
      <c r="D44" s="268">
        <f t="shared" ref="D44:F44" si="17">D$27</f>
        <v>2</v>
      </c>
      <c r="E44" s="268">
        <f t="shared" si="17"/>
        <v>3</v>
      </c>
      <c r="F44" s="268">
        <f t="shared" si="17"/>
        <v>5</v>
      </c>
      <c r="G44" s="268"/>
      <c r="H44" s="165"/>
      <c r="I44" s="268"/>
      <c r="J44" s="165"/>
      <c r="K44" s="268"/>
      <c r="L44" s="165"/>
      <c r="M44" s="268"/>
      <c r="N44" s="165"/>
      <c r="O44" s="264"/>
      <c r="P44" s="164" t="s">
        <v>169</v>
      </c>
      <c r="Q44" s="165" t="s">
        <v>170</v>
      </c>
      <c r="R44" s="58" t="s">
        <v>173</v>
      </c>
    </row>
    <row r="45" spans="1:18" x14ac:dyDescent="0.2">
      <c r="A45" s="120"/>
      <c r="B45" s="293" t="s">
        <v>8</v>
      </c>
      <c r="C45" s="22">
        <f>C16</f>
        <v>1.046169634834933</v>
      </c>
      <c r="D45" s="22">
        <f t="shared" ref="D45:F45" si="18">D16</f>
        <v>0.19863780442426532</v>
      </c>
      <c r="E45" s="22">
        <f t="shared" si="18"/>
        <v>3.7645427089730517E-2</v>
      </c>
      <c r="F45" s="22">
        <f t="shared" si="18"/>
        <v>6.832908512837875E-3</v>
      </c>
      <c r="G45" s="22"/>
      <c r="H45" s="2"/>
      <c r="I45" s="22"/>
      <c r="J45" s="2"/>
      <c r="K45" s="22"/>
      <c r="L45" s="2"/>
      <c r="M45" s="22"/>
      <c r="N45" s="2"/>
      <c r="O45" s="306"/>
      <c r="P45" s="112">
        <f>SUM(C44:O44)*$G$25</f>
        <v>33</v>
      </c>
      <c r="Q45" s="1">
        <f>(C45*C44+D45*D44+E45*E44+F45*F44+G45*G44+H45*H44+I45*I44+J45*J44+K44*K45+L44*L45+M44*M45+N44*N45)*$G$25</f>
        <v>4.7716382025505339</v>
      </c>
      <c r="R45" s="9">
        <f>P45/Q48</f>
        <v>324.68118608517187</v>
      </c>
    </row>
    <row r="46" spans="1:18" x14ac:dyDescent="0.2">
      <c r="A46" s="261"/>
      <c r="B46" s="272" t="s">
        <v>207</v>
      </c>
      <c r="C46" s="242">
        <f>C44*C45*$C$24*$E$24*$G$24</f>
        <v>0.88865362014171134</v>
      </c>
      <c r="D46" s="242">
        <f t="shared" ref="D46:F46" si="19">D44*D45*$C$24*$E$24*$G$24</f>
        <v>0.33746000289231559</v>
      </c>
      <c r="E46" s="242">
        <f t="shared" si="19"/>
        <v>9.5932085823772592E-2</v>
      </c>
      <c r="F46" s="242">
        <f t="shared" si="19"/>
        <v>2.9020575076185245E-2</v>
      </c>
      <c r="G46" s="1"/>
      <c r="H46" s="1"/>
      <c r="I46" s="1"/>
      <c r="J46" s="1"/>
      <c r="K46" s="1"/>
      <c r="L46" s="1"/>
      <c r="M46" s="1"/>
      <c r="N46" s="1"/>
      <c r="O46" s="265"/>
      <c r="P46" s="112"/>
      <c r="Q46" s="1"/>
      <c r="R46" s="9"/>
    </row>
    <row r="47" spans="1:18" x14ac:dyDescent="0.2">
      <c r="A47" s="121"/>
      <c r="B47" s="272" t="s">
        <v>206</v>
      </c>
      <c r="C47" s="242">
        <f>$C$25*C45*C44*$G$25</f>
        <v>0.56966133390098905</v>
      </c>
      <c r="D47" s="242">
        <f t="shared" ref="D47:F47" si="20">$C$25*D45*D44*$G$25</f>
        <v>0.21632491111127466</v>
      </c>
      <c r="E47" s="242">
        <f t="shared" si="20"/>
        <v>6.1496176615540875E-2</v>
      </c>
      <c r="F47" s="242">
        <f t="shared" si="20"/>
        <v>1.8603310821866885E-2</v>
      </c>
      <c r="G47" s="1"/>
      <c r="H47" s="1"/>
      <c r="I47" s="1"/>
      <c r="J47" s="1"/>
      <c r="K47" s="265"/>
      <c r="L47" s="265"/>
      <c r="M47" s="265"/>
      <c r="N47" s="265"/>
      <c r="O47" s="265"/>
      <c r="P47" s="112" t="s">
        <v>171</v>
      </c>
      <c r="Q47" s="1" t="s">
        <v>172</v>
      </c>
      <c r="R47" s="9" t="s">
        <v>174</v>
      </c>
    </row>
    <row r="48" spans="1:18" ht="17" thickBot="1" x14ac:dyDescent="0.25">
      <c r="A48" s="122"/>
      <c r="B48" s="273" t="s">
        <v>60</v>
      </c>
      <c r="C48" s="269">
        <f>C46-C47</f>
        <v>0.31899228624072229</v>
      </c>
      <c r="D48" s="269">
        <f t="shared" ref="D48:F48" si="21">D46-D47</f>
        <v>0.12113509178104093</v>
      </c>
      <c r="E48" s="269">
        <f t="shared" si="21"/>
        <v>3.4435909208231717E-2</v>
      </c>
      <c r="F48" s="269">
        <f t="shared" si="21"/>
        <v>1.0417264254318361E-2</v>
      </c>
      <c r="G48" s="166">
        <f t="shared" ref="G48:N48" si="22">(H46*$G$24*$C$24*$E$24-H46*$G$25*$C$25)*H44</f>
        <v>0</v>
      </c>
      <c r="H48" s="166">
        <f t="shared" si="22"/>
        <v>0</v>
      </c>
      <c r="I48" s="166">
        <f t="shared" si="22"/>
        <v>0</v>
      </c>
      <c r="J48" s="166">
        <f t="shared" si="22"/>
        <v>0</v>
      </c>
      <c r="K48" s="166">
        <f t="shared" si="22"/>
        <v>0</v>
      </c>
      <c r="L48" s="166">
        <f t="shared" si="22"/>
        <v>0</v>
      </c>
      <c r="M48" s="166">
        <f t="shared" si="22"/>
        <v>0</v>
      </c>
      <c r="N48" s="166">
        <f t="shared" si="22"/>
        <v>0</v>
      </c>
      <c r="O48" s="266"/>
      <c r="P48" s="113">
        <f>SUM(C48:O48)</f>
        <v>0.48498055148431329</v>
      </c>
      <c r="Q48" s="166">
        <f>P48/Q45</f>
        <v>0.10163816511173913</v>
      </c>
      <c r="R48" s="10">
        <f>Q45/Q48</f>
        <v>46.947307611315914</v>
      </c>
    </row>
    <row r="49" spans="1:18" x14ac:dyDescent="0.2">
      <c r="A49" s="126"/>
      <c r="B49" s="271" t="s">
        <v>205</v>
      </c>
      <c r="C49" s="268">
        <f>C$27</f>
        <v>1</v>
      </c>
      <c r="D49" s="268">
        <f t="shared" ref="D49:G49" si="23">D$27</f>
        <v>2</v>
      </c>
      <c r="E49" s="268">
        <f t="shared" si="23"/>
        <v>3</v>
      </c>
      <c r="F49" s="268">
        <f t="shared" si="23"/>
        <v>5</v>
      </c>
      <c r="G49" s="268">
        <f t="shared" si="23"/>
        <v>8</v>
      </c>
      <c r="H49" s="165"/>
      <c r="I49" s="268"/>
      <c r="J49" s="165"/>
      <c r="K49" s="268"/>
      <c r="L49" s="165"/>
      <c r="M49" s="268"/>
      <c r="N49" s="165"/>
      <c r="O49" s="264"/>
      <c r="P49" s="164" t="s">
        <v>169</v>
      </c>
      <c r="Q49" s="165" t="s">
        <v>170</v>
      </c>
      <c r="R49" s="58" t="s">
        <v>173</v>
      </c>
    </row>
    <row r="50" spans="1:18" x14ac:dyDescent="0.2">
      <c r="A50" s="120"/>
      <c r="B50" s="293" t="s">
        <v>8</v>
      </c>
      <c r="C50" s="22">
        <f>C17</f>
        <v>1.046173429383227</v>
      </c>
      <c r="D50" s="22">
        <f t="shared" ref="D50:G50" si="24">D17</f>
        <v>0.1986548504247404</v>
      </c>
      <c r="E50" s="22">
        <f t="shared" si="24"/>
        <v>3.7718895686383987E-2</v>
      </c>
      <c r="F50" s="22">
        <f t="shared" si="24"/>
        <v>7.1484073315374449E-3</v>
      </c>
      <c r="G50" s="22">
        <f t="shared" si="24"/>
        <v>1.2974859653596385E-3</v>
      </c>
      <c r="H50" s="2"/>
      <c r="I50" s="22"/>
      <c r="J50" s="2"/>
      <c r="K50" s="22"/>
      <c r="L50" s="2"/>
      <c r="M50" s="22"/>
      <c r="N50" s="2"/>
      <c r="O50" s="306"/>
      <c r="P50" s="112">
        <f>SUM(C49:O49)*$G$25</f>
        <v>57</v>
      </c>
      <c r="Q50" s="1">
        <f>(C50*C49+D50*D49+E50*E49+F50*F49+G50*G49+H50*H49+I50*I49+J50*J49+K49*K50+L49*L50+M49*M50+N49*N50)*$G$25</f>
        <v>4.808285225017273</v>
      </c>
      <c r="R50" s="9">
        <f>P50/Q53</f>
        <v>560.81295778347896</v>
      </c>
    </row>
    <row r="51" spans="1:18" x14ac:dyDescent="0.2">
      <c r="A51" s="261"/>
      <c r="B51" s="272" t="s">
        <v>207</v>
      </c>
      <c r="C51" s="242">
        <f>C49*C50*$C$24*$E$24*$G$24</f>
        <v>0.88865684336571427</v>
      </c>
      <c r="D51" s="242">
        <f t="shared" ref="D51:G51" si="25">D49*D50*$C$24*$E$24*$G$24</f>
        <v>0.33748896184797006</v>
      </c>
      <c r="E51" s="242">
        <f t="shared" si="25"/>
        <v>9.6119306324757042E-2</v>
      </c>
      <c r="F51" s="242">
        <f t="shared" si="25"/>
        <v>3.0360554550126116E-2</v>
      </c>
      <c r="G51" s="242">
        <f t="shared" si="25"/>
        <v>8.8170450512594454E-3</v>
      </c>
      <c r="H51" s="1"/>
      <c r="I51" s="1"/>
      <c r="J51" s="1"/>
      <c r="K51" s="1"/>
      <c r="L51" s="1"/>
      <c r="M51" s="1"/>
      <c r="N51" s="1"/>
      <c r="O51" s="265"/>
      <c r="P51" s="112"/>
      <c r="Q51" s="1"/>
      <c r="R51" s="9"/>
    </row>
    <row r="52" spans="1:18" x14ac:dyDescent="0.2">
      <c r="A52" s="121"/>
      <c r="B52" s="272" t="s">
        <v>206</v>
      </c>
      <c r="C52" s="242">
        <f>$C$25*C50*C49*$G$25</f>
        <v>0.56966340011221406</v>
      </c>
      <c r="D52" s="242">
        <f t="shared" ref="D52:G52" si="26">$C$25*D50*D49*$G$25</f>
        <v>0.21634347492166442</v>
      </c>
      <c r="E52" s="242">
        <f t="shared" si="26"/>
        <v>6.1616192196310586E-2</v>
      </c>
      <c r="F52" s="242">
        <f t="shared" si="26"/>
        <v>1.9462289480394579E-2</v>
      </c>
      <c r="G52" s="242">
        <f t="shared" si="26"/>
        <v>5.6520668246021529E-3</v>
      </c>
      <c r="H52" s="1"/>
      <c r="I52" s="1"/>
      <c r="J52" s="1"/>
      <c r="K52" s="265"/>
      <c r="L52" s="265"/>
      <c r="M52" s="265"/>
      <c r="N52" s="265"/>
      <c r="O52" s="265"/>
      <c r="P52" s="112" t="s">
        <v>171</v>
      </c>
      <c r="Q52" s="1" t="s">
        <v>172</v>
      </c>
      <c r="R52" s="9" t="s">
        <v>174</v>
      </c>
    </row>
    <row r="53" spans="1:18" ht="17" thickBot="1" x14ac:dyDescent="0.25">
      <c r="A53" s="122"/>
      <c r="B53" s="273" t="s">
        <v>60</v>
      </c>
      <c r="C53" s="269">
        <f>C51-C52</f>
        <v>0.31899344325350021</v>
      </c>
      <c r="D53" s="269">
        <f t="shared" ref="D53:G53" si="27">D51-D52</f>
        <v>0.12114548692630564</v>
      </c>
      <c r="E53" s="269">
        <f t="shared" si="27"/>
        <v>3.4503114128446456E-2</v>
      </c>
      <c r="F53" s="269">
        <f t="shared" si="27"/>
        <v>1.0898265069731537E-2</v>
      </c>
      <c r="G53" s="269">
        <f t="shared" si="27"/>
        <v>3.1649782266572925E-3</v>
      </c>
      <c r="H53" s="166">
        <f t="shared" ref="H53:N53" si="28">(I51*$G$24*$C$24*$E$24-I51*$G$25*$C$25)*I49</f>
        <v>0</v>
      </c>
      <c r="I53" s="166">
        <f t="shared" si="28"/>
        <v>0</v>
      </c>
      <c r="J53" s="166">
        <f t="shared" si="28"/>
        <v>0</v>
      </c>
      <c r="K53" s="166">
        <f t="shared" si="28"/>
        <v>0</v>
      </c>
      <c r="L53" s="166">
        <f t="shared" si="28"/>
        <v>0</v>
      </c>
      <c r="M53" s="166">
        <f t="shared" si="28"/>
        <v>0</v>
      </c>
      <c r="N53" s="166">
        <f t="shared" si="28"/>
        <v>0</v>
      </c>
      <c r="O53" s="266"/>
      <c r="P53" s="113">
        <f>SUM(C53:O53)</f>
        <v>0.48870528760464116</v>
      </c>
      <c r="Q53" s="166">
        <f>P53/Q50</f>
        <v>0.10163816511173909</v>
      </c>
      <c r="R53" s="10">
        <f>Q50/Q53</f>
        <v>47.307871208921711</v>
      </c>
    </row>
    <row r="54" spans="1:18" x14ac:dyDescent="0.2">
      <c r="A54" s="126"/>
      <c r="B54" s="271" t="s">
        <v>205</v>
      </c>
      <c r="C54" s="268">
        <f>C$27</f>
        <v>1</v>
      </c>
      <c r="D54" s="268">
        <f t="shared" ref="D54:H54" si="29">D$27</f>
        <v>2</v>
      </c>
      <c r="E54" s="268">
        <f t="shared" si="29"/>
        <v>3</v>
      </c>
      <c r="F54" s="268">
        <f t="shared" si="29"/>
        <v>5</v>
      </c>
      <c r="G54" s="268">
        <f t="shared" si="29"/>
        <v>8</v>
      </c>
      <c r="H54" s="268">
        <f t="shared" si="29"/>
        <v>12</v>
      </c>
      <c r="I54" s="268"/>
      <c r="J54" s="165"/>
      <c r="K54" s="268"/>
      <c r="L54" s="165"/>
      <c r="M54" s="268"/>
      <c r="N54" s="165"/>
      <c r="O54" s="264"/>
      <c r="P54" s="164" t="s">
        <v>169</v>
      </c>
      <c r="Q54" s="165" t="s">
        <v>170</v>
      </c>
      <c r="R54" s="58" t="s">
        <v>173</v>
      </c>
    </row>
    <row r="55" spans="1:18" x14ac:dyDescent="0.2">
      <c r="A55" s="120"/>
      <c r="B55" s="293" t="s">
        <v>8</v>
      </c>
      <c r="C55" s="22">
        <f>C18</f>
        <v>1.046173596858273</v>
      </c>
      <c r="D55" s="22">
        <f t="shared" ref="D55:H55" si="30">D18</f>
        <v>0.19865560276463615</v>
      </c>
      <c r="E55" s="22">
        <f t="shared" si="30"/>
        <v>3.7722138552602542E-2</v>
      </c>
      <c r="F55" s="22">
        <f t="shared" si="30"/>
        <v>7.1623592683027664E-3</v>
      </c>
      <c r="G55" s="22">
        <f t="shared" si="30"/>
        <v>1.3573955592534217E-3</v>
      </c>
      <c r="H55" s="22">
        <f t="shared" si="30"/>
        <v>2.4637679498238968E-4</v>
      </c>
      <c r="I55" s="22"/>
      <c r="J55" s="2"/>
      <c r="K55" s="22"/>
      <c r="L55" s="2"/>
      <c r="M55" s="22"/>
      <c r="N55" s="2"/>
      <c r="O55" s="306"/>
      <c r="P55" s="112">
        <f>SUM(C54:O54)*$G$25</f>
        <v>93</v>
      </c>
      <c r="Q55" s="1">
        <f>(C55*C54+D55*D54+E55*E54+F55*F54+G55*G54+H55*H54+I55*I54+J55*J54+K54*K55+L54*L55+M54*M55+N54*N55)*$G$25</f>
        <v>4.8188361012020486</v>
      </c>
      <c r="R55" s="9">
        <f>P55/Q58</f>
        <v>915.01061533093878</v>
      </c>
    </row>
    <row r="56" spans="1:18" x14ac:dyDescent="0.2">
      <c r="A56" s="261"/>
      <c r="B56" s="272" t="s">
        <v>207</v>
      </c>
      <c r="C56" s="242">
        <f>C54*C55*$C$24*$E$24*$G$24</f>
        <v>0.88865698562496287</v>
      </c>
      <c r="D56" s="242">
        <f t="shared" ref="D56:H56" si="31">D54*D55*$C$24*$E$24*$G$24</f>
        <v>0.33749023997639144</v>
      </c>
      <c r="E56" s="242">
        <f t="shared" si="31"/>
        <v>9.6127570141758031E-2</v>
      </c>
      <c r="F56" s="242">
        <f t="shared" si="31"/>
        <v>3.0419810901589843E-2</v>
      </c>
      <c r="G56" s="242">
        <f t="shared" si="31"/>
        <v>9.2241597349375301E-3</v>
      </c>
      <c r="H56" s="242">
        <f t="shared" si="31"/>
        <v>2.5113743334509026E-3</v>
      </c>
      <c r="I56" s="1"/>
      <c r="J56" s="1"/>
      <c r="K56" s="1"/>
      <c r="L56" s="1"/>
      <c r="M56" s="1"/>
      <c r="N56" s="1"/>
      <c r="O56" s="265"/>
      <c r="P56" s="112"/>
      <c r="Q56" s="1"/>
      <c r="R56" s="9"/>
    </row>
    <row r="57" spans="1:18" x14ac:dyDescent="0.2">
      <c r="A57" s="121"/>
      <c r="B57" s="272" t="s">
        <v>206</v>
      </c>
      <c r="C57" s="242">
        <f>$C$25*C55*C54*$G$25</f>
        <v>0.56966349130589322</v>
      </c>
      <c r="D57" s="242">
        <f t="shared" ref="D57:H57" si="32">$C$25*D55*D54*$G$25</f>
        <v>0.21634429425140655</v>
      </c>
      <c r="E57" s="242">
        <f t="shared" si="32"/>
        <v>6.1621489622562163E-2</v>
      </c>
      <c r="F57" s="242">
        <f t="shared" si="32"/>
        <v>1.950027509306957E-2</v>
      </c>
      <c r="G57" s="242">
        <f t="shared" si="32"/>
        <v>5.9130430795773523E-3</v>
      </c>
      <c r="H57" s="242">
        <f t="shared" si="32"/>
        <v>1.6098880601985383E-3</v>
      </c>
      <c r="I57" s="1"/>
      <c r="J57" s="1"/>
      <c r="K57" s="265"/>
      <c r="L57" s="265"/>
      <c r="M57" s="265"/>
      <c r="N57" s="265"/>
      <c r="O57" s="265"/>
      <c r="P57" s="112" t="s">
        <v>171</v>
      </c>
      <c r="Q57" s="1" t="s">
        <v>172</v>
      </c>
      <c r="R57" s="9" t="s">
        <v>174</v>
      </c>
    </row>
    <row r="58" spans="1:18" ht="17" thickBot="1" x14ac:dyDescent="0.25">
      <c r="A58" s="122"/>
      <c r="B58" s="273" t="s">
        <v>60</v>
      </c>
      <c r="C58" s="269">
        <f>C56-C57</f>
        <v>0.31899349431906965</v>
      </c>
      <c r="D58" s="269">
        <f t="shared" ref="D58:H58" si="33">D56-D57</f>
        <v>0.12114594572498488</v>
      </c>
      <c r="E58" s="269">
        <f t="shared" si="33"/>
        <v>3.4506080519195868E-2</v>
      </c>
      <c r="F58" s="269">
        <f t="shared" si="33"/>
        <v>1.0919535808520273E-2</v>
      </c>
      <c r="G58" s="269">
        <f t="shared" si="33"/>
        <v>3.3111166553601778E-3</v>
      </c>
      <c r="H58" s="269">
        <f t="shared" si="33"/>
        <v>9.0148627325236427E-4</v>
      </c>
      <c r="I58" s="166">
        <f t="shared" ref="I58:N58" si="34">(J56*$G$24*$C$24*$E$24-J56*$G$25*$C$25)*J54</f>
        <v>0</v>
      </c>
      <c r="J58" s="166">
        <f t="shared" si="34"/>
        <v>0</v>
      </c>
      <c r="K58" s="166">
        <f t="shared" si="34"/>
        <v>0</v>
      </c>
      <c r="L58" s="166">
        <f t="shared" si="34"/>
        <v>0</v>
      </c>
      <c r="M58" s="166">
        <f t="shared" si="34"/>
        <v>0</v>
      </c>
      <c r="N58" s="166">
        <f t="shared" si="34"/>
        <v>0</v>
      </c>
      <c r="O58" s="266"/>
      <c r="P58" s="113">
        <f>SUM(C58:O58)</f>
        <v>0.48977765930038319</v>
      </c>
      <c r="Q58" s="166">
        <f>P58/Q55</f>
        <v>0.10163816511173916</v>
      </c>
      <c r="R58" s="10">
        <f>Q55/Q58</f>
        <v>47.41167942085837</v>
      </c>
    </row>
    <row r="59" spans="1:18" x14ac:dyDescent="0.2">
      <c r="A59" s="126"/>
      <c r="B59" s="271" t="s">
        <v>205</v>
      </c>
      <c r="C59" s="268">
        <f>C$27</f>
        <v>1</v>
      </c>
      <c r="D59" s="268">
        <f t="shared" ref="D59:I59" si="35">D$27</f>
        <v>2</v>
      </c>
      <c r="E59" s="268">
        <f t="shared" si="35"/>
        <v>3</v>
      </c>
      <c r="F59" s="268">
        <f t="shared" si="35"/>
        <v>5</v>
      </c>
      <c r="G59" s="268">
        <f t="shared" si="35"/>
        <v>8</v>
      </c>
      <c r="H59" s="268">
        <f t="shared" si="35"/>
        <v>12</v>
      </c>
      <c r="I59" s="268">
        <f t="shared" si="35"/>
        <v>18</v>
      </c>
      <c r="J59" s="165"/>
      <c r="K59" s="268"/>
      <c r="L59" s="165"/>
      <c r="M59" s="268"/>
      <c r="N59" s="165"/>
      <c r="O59" s="264"/>
      <c r="P59" s="164" t="s">
        <v>169</v>
      </c>
      <c r="Q59" s="165" t="s">
        <v>170</v>
      </c>
      <c r="R59" s="58" t="s">
        <v>173</v>
      </c>
    </row>
    <row r="60" spans="1:18" x14ac:dyDescent="0.2">
      <c r="A60" s="120"/>
      <c r="B60" s="293" t="s">
        <v>8</v>
      </c>
      <c r="C60" s="22">
        <f>C19</f>
        <v>1.0461736042499015</v>
      </c>
      <c r="D60" s="22">
        <f t="shared" ref="D60:I60" si="36">D19</f>
        <v>0.19865563596968955</v>
      </c>
      <c r="E60" s="22">
        <f t="shared" si="36"/>
        <v>3.7722281679315864E-2</v>
      </c>
      <c r="F60" s="22">
        <f t="shared" si="36"/>
        <v>7.1629750997426389E-3</v>
      </c>
      <c r="G60" s="22">
        <f t="shared" si="36"/>
        <v>1.3600448718654114E-3</v>
      </c>
      <c r="H60" s="22">
        <f t="shared" si="36"/>
        <v>2.577528996102656E-4</v>
      </c>
      <c r="I60" s="22">
        <f t="shared" si="36"/>
        <v>4.6783955399355186E-5</v>
      </c>
      <c r="J60" s="2"/>
      <c r="K60" s="22"/>
      <c r="L60" s="2"/>
      <c r="M60" s="22"/>
      <c r="N60" s="2"/>
      <c r="O60" s="306"/>
      <c r="P60" s="112">
        <f>SUM(C59:O59)*$G$25</f>
        <v>147</v>
      </c>
      <c r="Q60" s="1">
        <f>(C60*C59+D60*D59+E60*E59+F60*F59+G60*G59+H60*H59+I60*I59+J60*J59+K59*K60+L59*L60+M59*M60+N59*N60)*$G$25</f>
        <v>4.8218463050801272</v>
      </c>
      <c r="R60" s="9">
        <f>P60/Q63</f>
        <v>1446.3071016521292</v>
      </c>
    </row>
    <row r="61" spans="1:18" x14ac:dyDescent="0.2">
      <c r="A61" s="261"/>
      <c r="B61" s="272" t="s">
        <v>207</v>
      </c>
      <c r="C61" s="242">
        <f>C59*C60*$C$24*$E$24*$G$24</f>
        <v>0.8886569919036742</v>
      </c>
      <c r="D61" s="242">
        <f t="shared" ref="D61:I61" si="37">D59*D60*$C$24*$E$24*$G$24</f>
        <v>0.33749029638749334</v>
      </c>
      <c r="E61" s="242">
        <f t="shared" si="37"/>
        <v>9.6127934872489135E-2</v>
      </c>
      <c r="F61" s="242">
        <f t="shared" si="37"/>
        <v>3.0422426447005314E-2</v>
      </c>
      <c r="G61" s="242">
        <f t="shared" si="37"/>
        <v>9.2421630962673841E-3</v>
      </c>
      <c r="H61" s="242">
        <f t="shared" si="37"/>
        <v>2.627333538047024E-3</v>
      </c>
      <c r="I61" s="242">
        <f t="shared" si="37"/>
        <v>7.1531914043883706E-4</v>
      </c>
      <c r="J61" s="1"/>
      <c r="K61" s="1"/>
      <c r="L61" s="1"/>
      <c r="M61" s="1"/>
      <c r="N61" s="1"/>
      <c r="O61" s="265"/>
      <c r="P61" s="112"/>
      <c r="Q61" s="1"/>
      <c r="R61" s="9"/>
    </row>
    <row r="62" spans="1:18" x14ac:dyDescent="0.2">
      <c r="A62" s="121"/>
      <c r="B62" s="272" t="s">
        <v>206</v>
      </c>
      <c r="C62" s="242">
        <f>$C$25*C60*C59*$G$25</f>
        <v>0.56966349533079019</v>
      </c>
      <c r="D62" s="242">
        <f t="shared" ref="D62:I62" si="38">$C$25*D60*D59*$G$25</f>
        <v>0.21634433041310419</v>
      </c>
      <c r="E62" s="242">
        <f t="shared" si="38"/>
        <v>6.1621723429064607E-2</v>
      </c>
      <c r="F62" s="242">
        <f t="shared" si="38"/>
        <v>1.950195175882154E-2</v>
      </c>
      <c r="G62" s="242">
        <f t="shared" si="38"/>
        <v>5.9245839303626452E-3</v>
      </c>
      <c r="H62" s="242">
        <f t="shared" si="38"/>
        <v>1.6842223943767868E-3</v>
      </c>
      <c r="I62" s="242">
        <f t="shared" si="38"/>
        <v>4.5854722973200226E-4</v>
      </c>
      <c r="J62" s="1"/>
      <c r="K62" s="265"/>
      <c r="L62" s="265"/>
      <c r="M62" s="265"/>
      <c r="N62" s="265"/>
      <c r="O62" s="265"/>
      <c r="P62" s="112" t="s">
        <v>171</v>
      </c>
      <c r="Q62" s="1" t="s">
        <v>172</v>
      </c>
      <c r="R62" s="9" t="s">
        <v>174</v>
      </c>
    </row>
    <row r="63" spans="1:18" ht="17" thickBot="1" x14ac:dyDescent="0.25">
      <c r="A63" s="122"/>
      <c r="B63" s="273" t="s">
        <v>60</v>
      </c>
      <c r="C63" s="269">
        <f>C61-C62</f>
        <v>0.31899349657288401</v>
      </c>
      <c r="D63" s="269">
        <f t="shared" ref="D63:I63" si="39">D61-D62</f>
        <v>0.12114596597438915</v>
      </c>
      <c r="E63" s="269">
        <f t="shared" si="39"/>
        <v>3.4506211443424528E-2</v>
      </c>
      <c r="F63" s="269">
        <f t="shared" si="39"/>
        <v>1.0920474688183773E-2</v>
      </c>
      <c r="G63" s="269">
        <f t="shared" si="39"/>
        <v>3.3175791659047389E-3</v>
      </c>
      <c r="H63" s="269">
        <f t="shared" si="39"/>
        <v>9.4311114367023711E-4</v>
      </c>
      <c r="I63" s="269">
        <f t="shared" si="39"/>
        <v>2.567719107068348E-4</v>
      </c>
      <c r="J63" s="166">
        <f t="shared" ref="J63:N63" si="40">(K61*$G$24*$C$24*$E$24-K61*$G$25*$C$25)*K59</f>
        <v>0</v>
      </c>
      <c r="K63" s="166">
        <f t="shared" si="40"/>
        <v>0</v>
      </c>
      <c r="L63" s="166">
        <f t="shared" si="40"/>
        <v>0</v>
      </c>
      <c r="M63" s="166">
        <f t="shared" si="40"/>
        <v>0</v>
      </c>
      <c r="N63" s="166">
        <f t="shared" si="40"/>
        <v>0</v>
      </c>
      <c r="O63" s="266"/>
      <c r="P63" s="113">
        <f>SUM(C63:O63)</f>
        <v>0.4900836108991633</v>
      </c>
      <c r="Q63" s="166">
        <f>P63/Q60</f>
        <v>0.10163816511173915</v>
      </c>
      <c r="R63" s="10">
        <f>Q60/Q63</f>
        <v>47.441296286479364</v>
      </c>
    </row>
    <row r="64" spans="1:18" x14ac:dyDescent="0.2">
      <c r="A64" s="126"/>
      <c r="B64" s="271" t="s">
        <v>205</v>
      </c>
      <c r="C64" s="268">
        <f>C$27</f>
        <v>1</v>
      </c>
      <c r="D64" s="268">
        <f t="shared" ref="D64:J64" si="41">D$27</f>
        <v>2</v>
      </c>
      <c r="E64" s="268">
        <f t="shared" si="41"/>
        <v>3</v>
      </c>
      <c r="F64" s="268">
        <f t="shared" si="41"/>
        <v>5</v>
      </c>
      <c r="G64" s="268">
        <f t="shared" si="41"/>
        <v>8</v>
      </c>
      <c r="H64" s="268">
        <f t="shared" si="41"/>
        <v>12</v>
      </c>
      <c r="I64" s="268">
        <f t="shared" si="41"/>
        <v>18</v>
      </c>
      <c r="J64" s="268">
        <f t="shared" si="41"/>
        <v>27</v>
      </c>
      <c r="K64" s="268"/>
      <c r="L64" s="165"/>
      <c r="M64" s="268"/>
      <c r="N64" s="165"/>
      <c r="O64" s="264"/>
      <c r="P64" s="164" t="s">
        <v>169</v>
      </c>
      <c r="Q64" s="165" t="s">
        <v>170</v>
      </c>
      <c r="R64" s="58" t="s">
        <v>173</v>
      </c>
    </row>
    <row r="65" spans="1:18" x14ac:dyDescent="0.2">
      <c r="A65" s="120"/>
      <c r="B65" s="293" t="s">
        <v>8</v>
      </c>
      <c r="C65" s="22">
        <f>C20</f>
        <v>1.0461736042643002</v>
      </c>
      <c r="D65" s="22">
        <f t="shared" ref="D65:J65" si="42">D20</f>
        <v>0.198655637376004</v>
      </c>
      <c r="E65" s="22">
        <f t="shared" si="42"/>
        <v>3.7722287985070643E-2</v>
      </c>
      <c r="F65" s="22">
        <f t="shared" si="42"/>
        <v>7.1630022778624864E-3</v>
      </c>
      <c r="G65" s="22">
        <f t="shared" si="42"/>
        <v>1.3601618107809889E-3</v>
      </c>
      <c r="H65" s="22">
        <f t="shared" si="42"/>
        <v>2.5825597184141001E-4</v>
      </c>
      <c r="I65" s="22">
        <f t="shared" si="42"/>
        <v>4.8944139241883673E-5</v>
      </c>
      <c r="J65" s="22">
        <f t="shared" si="42"/>
        <v>8.8837038528544226E-6</v>
      </c>
      <c r="K65" s="22"/>
      <c r="L65" s="2"/>
      <c r="M65" s="22"/>
      <c r="N65" s="2"/>
      <c r="O65" s="306"/>
      <c r="P65" s="112">
        <f>SUM(C64:O64)*$G$25</f>
        <v>228</v>
      </c>
      <c r="Q65" s="1">
        <f>(C65*C64+D65*D64+E65*E64+F65*F64+G65*G64+H65*H64+I65*I64+J65*J64+K64*K65+L64*L65+M64*M65+N64*N65)*$G$25</f>
        <v>4.8227039250586756</v>
      </c>
      <c r="R65" s="9">
        <f>P65/Q68</f>
        <v>2243.2518311339154</v>
      </c>
    </row>
    <row r="66" spans="1:18" x14ac:dyDescent="0.2">
      <c r="A66" s="261"/>
      <c r="B66" s="272" t="s">
        <v>207</v>
      </c>
      <c r="C66" s="242">
        <f>C64*C65*$C$24*$E$24*$G$24</f>
        <v>0.88865699191590508</v>
      </c>
      <c r="D66" s="242">
        <f t="shared" ref="D66:J66" si="43">D64*D65*$C$24*$E$24*$G$24</f>
        <v>0.33749029877664011</v>
      </c>
      <c r="E66" s="242">
        <f t="shared" si="43"/>
        <v>9.6127950941484908E-2</v>
      </c>
      <c r="F66" s="242">
        <f t="shared" si="43"/>
        <v>3.042254187730355E-2</v>
      </c>
      <c r="G66" s="242">
        <f t="shared" si="43"/>
        <v>9.2429577527911692E-3</v>
      </c>
      <c r="H66" s="242">
        <f t="shared" si="43"/>
        <v>2.6324614669546885E-3</v>
      </c>
      <c r="I66" s="242">
        <f t="shared" si="43"/>
        <v>7.4834800335213912E-4</v>
      </c>
      <c r="J66" s="242">
        <f t="shared" si="43"/>
        <v>2.037456009125063E-4</v>
      </c>
      <c r="K66" s="1"/>
      <c r="L66" s="1"/>
      <c r="M66" s="1"/>
      <c r="N66" s="1"/>
      <c r="O66" s="265"/>
      <c r="P66" s="112"/>
      <c r="Q66" s="1"/>
      <c r="R66" s="9"/>
    </row>
    <row r="67" spans="1:18" x14ac:dyDescent="0.2">
      <c r="A67" s="121"/>
      <c r="B67" s="272" t="s">
        <v>206</v>
      </c>
      <c r="C67" s="242">
        <f>$C$25*C65*C64*$G$25</f>
        <v>0.56966349533863059</v>
      </c>
      <c r="D67" s="242">
        <f t="shared" ref="D67:J67" si="44">$C$25*D65*D64*$G$25</f>
        <v>0.21634433194463967</v>
      </c>
      <c r="E67" s="242">
        <f t="shared" si="44"/>
        <v>6.1621733729912254E-2</v>
      </c>
      <c r="F67" s="242">
        <f t="shared" si="44"/>
        <v>1.9502025754106291E-2</v>
      </c>
      <c r="G67" s="242">
        <f t="shared" si="44"/>
        <v>5.9250933359230023E-3</v>
      </c>
      <c r="H67" s="242">
        <f t="shared" si="44"/>
        <v>1.6875095950987327E-3</v>
      </c>
      <c r="I67" s="242">
        <f t="shared" si="44"/>
        <v>4.7972000805413884E-4</v>
      </c>
      <c r="J67" s="242">
        <f t="shared" si="44"/>
        <v>1.3060880883348922E-4</v>
      </c>
      <c r="K67" s="265"/>
      <c r="L67" s="265"/>
      <c r="M67" s="265"/>
      <c r="N67" s="265"/>
      <c r="O67" s="265"/>
      <c r="P67" s="112" t="s">
        <v>171</v>
      </c>
      <c r="Q67" s="1" t="s">
        <v>172</v>
      </c>
      <c r="R67" s="9" t="s">
        <v>174</v>
      </c>
    </row>
    <row r="68" spans="1:18" ht="17" thickBot="1" x14ac:dyDescent="0.25">
      <c r="A68" s="122"/>
      <c r="B68" s="273" t="s">
        <v>60</v>
      </c>
      <c r="C68" s="269">
        <f>C66-C67</f>
        <v>0.31899349657727449</v>
      </c>
      <c r="D68" s="269">
        <f t="shared" ref="D68:J68" si="45">D66-D67</f>
        <v>0.12114596683200043</v>
      </c>
      <c r="E68" s="269">
        <f t="shared" si="45"/>
        <v>3.4506217211572654E-2</v>
      </c>
      <c r="F68" s="269">
        <f t="shared" si="45"/>
        <v>1.092051612319726E-2</v>
      </c>
      <c r="G68" s="269">
        <f t="shared" si="45"/>
        <v>3.317864416868167E-3</v>
      </c>
      <c r="H68" s="269">
        <f t="shared" si="45"/>
        <v>9.4495187185595578E-4</v>
      </c>
      <c r="I68" s="269">
        <f t="shared" si="45"/>
        <v>2.6862799529800028E-4</v>
      </c>
      <c r="J68" s="269">
        <f t="shared" si="45"/>
        <v>7.313679207901708E-5</v>
      </c>
      <c r="K68" s="166">
        <f t="shared" ref="K68:N68" si="46">(L66*$G$24*$C$24*$E$24-L66*$G$25*$C$25)*L64</f>
        <v>0</v>
      </c>
      <c r="L68" s="166">
        <f t="shared" si="46"/>
        <v>0</v>
      </c>
      <c r="M68" s="166">
        <f t="shared" si="46"/>
        <v>0</v>
      </c>
      <c r="N68" s="166">
        <f t="shared" si="46"/>
        <v>0</v>
      </c>
      <c r="O68" s="266"/>
      <c r="P68" s="113">
        <f>SUM(C68:O68)</f>
        <v>0.49017077782014595</v>
      </c>
      <c r="Q68" s="166">
        <f>P68/Q65</f>
        <v>0.10163816511173911</v>
      </c>
      <c r="R68" s="10">
        <f>Q65/Q68</f>
        <v>47.449734258353487</v>
      </c>
    </row>
    <row r="69" spans="1:18" x14ac:dyDescent="0.2">
      <c r="A69" s="126"/>
      <c r="B69" s="271" t="s">
        <v>205</v>
      </c>
      <c r="C69" s="268">
        <f>C$27</f>
        <v>1</v>
      </c>
      <c r="D69" s="268">
        <f t="shared" ref="D69:K69" si="47">D$27</f>
        <v>2</v>
      </c>
      <c r="E69" s="268">
        <f t="shared" si="47"/>
        <v>3</v>
      </c>
      <c r="F69" s="268">
        <f t="shared" si="47"/>
        <v>5</v>
      </c>
      <c r="G69" s="268">
        <f t="shared" si="47"/>
        <v>8</v>
      </c>
      <c r="H69" s="268">
        <f t="shared" si="47"/>
        <v>12</v>
      </c>
      <c r="I69" s="268">
        <f t="shared" si="47"/>
        <v>18</v>
      </c>
      <c r="J69" s="268">
        <f t="shared" si="47"/>
        <v>27</v>
      </c>
      <c r="K69" s="268">
        <f t="shared" si="47"/>
        <v>41</v>
      </c>
      <c r="L69" s="165"/>
      <c r="M69" s="268"/>
      <c r="N69" s="165"/>
      <c r="O69" s="264"/>
      <c r="P69" s="164" t="s">
        <v>169</v>
      </c>
      <c r="Q69" s="165" t="s">
        <v>170</v>
      </c>
      <c r="R69" s="58" t="s">
        <v>173</v>
      </c>
    </row>
    <row r="70" spans="1:18" x14ac:dyDescent="0.2">
      <c r="A70" s="120"/>
      <c r="B70" s="293" t="s">
        <v>8</v>
      </c>
      <c r="C70" s="22">
        <f>C21</f>
        <v>1.0461736042649357</v>
      </c>
      <c r="D70" s="22">
        <f t="shared" ref="D70:K70" si="48">D21</f>
        <v>0.19865563743807269</v>
      </c>
      <c r="E70" s="22">
        <f t="shared" si="48"/>
        <v>3.7722288263379547E-2</v>
      </c>
      <c r="F70" s="22">
        <f t="shared" si="48"/>
        <v>7.1630034773880365E-3</v>
      </c>
      <c r="G70" s="22">
        <f t="shared" si="48"/>
        <v>1.3601669719814937E-3</v>
      </c>
      <c r="H70" s="22">
        <f t="shared" si="48"/>
        <v>2.582781771956823E-4</v>
      </c>
      <c r="I70" s="22">
        <f t="shared" si="48"/>
        <v>4.9039666551731367E-5</v>
      </c>
      <c r="J70" s="22">
        <f t="shared" si="48"/>
        <v>9.2938964817332632E-6</v>
      </c>
      <c r="K70" s="22">
        <f t="shared" si="48"/>
        <v>1.6869072632939489E-6</v>
      </c>
      <c r="L70" s="2"/>
      <c r="M70" s="22"/>
      <c r="N70" s="2"/>
      <c r="O70" s="306"/>
      <c r="P70" s="112">
        <f>SUM(C69:O69)*$G$25</f>
        <v>351</v>
      </c>
      <c r="Q70" s="1">
        <f>(C70*C69+D70*D69+E70*E69+F70*F69+G70*G69+H70*H69+I70*I69+J70*J69+K69*K70+L69*L70+M69*M70+N69*N70)*$G$25</f>
        <v>4.8229507428632807</v>
      </c>
      <c r="R70" s="9">
        <f>P70/Q73</f>
        <v>3453.4271610877381</v>
      </c>
    </row>
    <row r="71" spans="1:18" x14ac:dyDescent="0.2">
      <c r="A71" s="261"/>
      <c r="B71" s="272" t="s">
        <v>207</v>
      </c>
      <c r="C71" s="242">
        <f>C69*C70*$C$24*$E$24*$G$24</f>
        <v>0.88865699191644498</v>
      </c>
      <c r="D71" s="242">
        <f t="shared" ref="D71:K71" si="49">D69*D70*$C$24*$E$24*$G$24</f>
        <v>0.33749029888208681</v>
      </c>
      <c r="E71" s="242">
        <f t="shared" si="49"/>
        <v>9.6127951650701288E-2</v>
      </c>
      <c r="F71" s="242">
        <f t="shared" si="49"/>
        <v>3.0422546971901436E-2</v>
      </c>
      <c r="G71" s="242">
        <f t="shared" si="49"/>
        <v>9.2429928256463536E-3</v>
      </c>
      <c r="H71" s="242">
        <f t="shared" si="49"/>
        <v>2.6326878111474872E-3</v>
      </c>
      <c r="I71" s="242">
        <f t="shared" si="49"/>
        <v>7.4980860052878623E-4</v>
      </c>
      <c r="J71" s="242">
        <f t="shared" si="49"/>
        <v>2.13153269723297E-4</v>
      </c>
      <c r="K71" s="242">
        <f t="shared" si="49"/>
        <v>5.874967505709314E-5</v>
      </c>
      <c r="L71" s="1"/>
      <c r="M71" s="1"/>
      <c r="N71" s="1"/>
      <c r="O71" s="265"/>
      <c r="P71" s="112"/>
      <c r="Q71" s="1"/>
      <c r="R71" s="9"/>
    </row>
    <row r="72" spans="1:18" x14ac:dyDescent="0.2">
      <c r="A72" s="121"/>
      <c r="B72" s="272" t="s">
        <v>206</v>
      </c>
      <c r="C72" s="242">
        <f>$C$25*C70*C69*$G$25</f>
        <v>0.56966349533897664</v>
      </c>
      <c r="D72" s="242">
        <f t="shared" ref="D72:K72" si="50">$C$25*D70*D69*$G$25</f>
        <v>0.2163443320122351</v>
      </c>
      <c r="E72" s="242">
        <f t="shared" si="50"/>
        <v>6.1621734184547389E-2</v>
      </c>
      <c r="F72" s="242">
        <f t="shared" si="50"/>
        <v>1.9502029019940539E-2</v>
      </c>
      <c r="G72" s="242">
        <f t="shared" si="50"/>
        <v>5.9251158189794102E-3</v>
      </c>
      <c r="H72" s="242">
        <f t="shared" si="50"/>
        <v>1.687654690478831E-3</v>
      </c>
      <c r="I72" s="242">
        <f t="shared" si="50"/>
        <v>4.8065630732427306E-4</v>
      </c>
      <c r="J72" s="242">
        <f t="shared" si="50"/>
        <v>1.3663948832680985E-4</v>
      </c>
      <c r="K72" s="242">
        <f t="shared" si="50"/>
        <v>3.7660813505645065E-5</v>
      </c>
      <c r="L72" s="265"/>
      <c r="M72" s="265"/>
      <c r="N72" s="265"/>
      <c r="O72" s="265"/>
      <c r="P72" s="112" t="s">
        <v>171</v>
      </c>
      <c r="Q72" s="1" t="s">
        <v>172</v>
      </c>
      <c r="R72" s="9" t="s">
        <v>174</v>
      </c>
    </row>
    <row r="73" spans="1:18" ht="17" thickBot="1" x14ac:dyDescent="0.25">
      <c r="A73" s="122"/>
      <c r="B73" s="273" t="s">
        <v>60</v>
      </c>
      <c r="C73" s="269">
        <f>C71-C72</f>
        <v>0.31899349657746834</v>
      </c>
      <c r="D73" s="269">
        <f t="shared" ref="D73:K73" si="51">D71-D72</f>
        <v>0.12114596686985171</v>
      </c>
      <c r="E73" s="269">
        <f t="shared" si="51"/>
        <v>3.4506217466153899E-2</v>
      </c>
      <c r="F73" s="269">
        <f t="shared" si="51"/>
        <v>1.0920517951960897E-2</v>
      </c>
      <c r="G73" s="269">
        <f t="shared" si="51"/>
        <v>3.3178770066669434E-3</v>
      </c>
      <c r="H73" s="269">
        <f t="shared" si="51"/>
        <v>9.4503312066865613E-4</v>
      </c>
      <c r="I73" s="269">
        <f t="shared" si="51"/>
        <v>2.6915229320451317E-4</v>
      </c>
      <c r="J73" s="269">
        <f t="shared" si="51"/>
        <v>7.6513781396487151E-5</v>
      </c>
      <c r="K73" s="269">
        <f t="shared" si="51"/>
        <v>2.1088861551448075E-5</v>
      </c>
      <c r="L73" s="166">
        <f t="shared" ref="L73:N73" si="52">(M71*$G$24*$C$24*$E$24-M71*$G$25*$C$25)*M69</f>
        <v>0</v>
      </c>
      <c r="M73" s="166">
        <f t="shared" si="52"/>
        <v>0</v>
      </c>
      <c r="N73" s="166">
        <f t="shared" si="52"/>
        <v>0</v>
      </c>
      <c r="O73" s="266"/>
      <c r="P73" s="113">
        <f>SUM(C73:O73)</f>
        <v>0.49019586392892295</v>
      </c>
      <c r="Q73" s="166">
        <f>P73/Q70</f>
        <v>0.10163816511173912</v>
      </c>
      <c r="R73" s="10">
        <f>Q70/Q73</f>
        <v>47.45216265524882</v>
      </c>
    </row>
    <row r="74" spans="1:18" x14ac:dyDescent="0.2">
      <c r="A74" s="126"/>
      <c r="B74" s="271" t="s">
        <v>205</v>
      </c>
      <c r="C74" s="268">
        <f>C$27</f>
        <v>1</v>
      </c>
      <c r="D74" s="268">
        <f t="shared" ref="D74:L74" si="53">D$27</f>
        <v>2</v>
      </c>
      <c r="E74" s="268">
        <f t="shared" si="53"/>
        <v>3</v>
      </c>
      <c r="F74" s="268">
        <f t="shared" si="53"/>
        <v>5</v>
      </c>
      <c r="G74" s="268">
        <f t="shared" si="53"/>
        <v>8</v>
      </c>
      <c r="H74" s="268">
        <f t="shared" si="53"/>
        <v>12</v>
      </c>
      <c r="I74" s="268">
        <f t="shared" si="53"/>
        <v>18</v>
      </c>
      <c r="J74" s="268">
        <f t="shared" si="53"/>
        <v>27</v>
      </c>
      <c r="K74" s="268">
        <f t="shared" si="53"/>
        <v>41</v>
      </c>
      <c r="L74" s="268">
        <f t="shared" si="53"/>
        <v>62</v>
      </c>
      <c r="M74" s="268"/>
      <c r="N74" s="165"/>
      <c r="O74" s="264"/>
      <c r="P74" s="164" t="s">
        <v>169</v>
      </c>
      <c r="Q74" s="165" t="s">
        <v>170</v>
      </c>
      <c r="R74" s="58" t="s">
        <v>173</v>
      </c>
    </row>
    <row r="75" spans="1:18" x14ac:dyDescent="0.2">
      <c r="A75" s="120"/>
      <c r="B75" s="293" t="s">
        <v>8</v>
      </c>
      <c r="C75" s="22">
        <f>C22</f>
        <v>1.0461736042649636</v>
      </c>
      <c r="D75" s="22">
        <f t="shared" ref="D75:L75" si="54">D22</f>
        <v>0.19865563744081211</v>
      </c>
      <c r="E75" s="22">
        <f t="shared" si="54"/>
        <v>3.7722288275662902E-2</v>
      </c>
      <c r="F75" s="22">
        <f t="shared" si="54"/>
        <v>7.1630035303299373E-3</v>
      </c>
      <c r="G75" s="22">
        <f t="shared" si="54"/>
        <v>1.3601671997747302E-3</v>
      </c>
      <c r="H75" s="22">
        <f t="shared" si="54"/>
        <v>2.5827915724826062E-4</v>
      </c>
      <c r="I75" s="22">
        <f t="shared" si="54"/>
        <v>4.9043883078955817E-5</v>
      </c>
      <c r="J75" s="22">
        <f t="shared" si="54"/>
        <v>9.3120359556041505E-6</v>
      </c>
      <c r="K75" s="22">
        <f t="shared" si="54"/>
        <v>1.7647978522502322E-6</v>
      </c>
      <c r="L75" s="22">
        <f t="shared" si="54"/>
        <v>3.2032316273994838E-7</v>
      </c>
      <c r="M75" s="22"/>
      <c r="N75" s="2"/>
      <c r="O75" s="306"/>
      <c r="P75" s="112">
        <f>SUM(C74:O74)*$G$25</f>
        <v>537</v>
      </c>
      <c r="Q75" s="1">
        <f>(C75*C74+D75*D74+E75*E74+F75*F74+G75*G74+H75*H74+I75*I74+J75*J74+K74*K75+L74*L75+M74*M75+N74*N75)*$G$25</f>
        <v>4.8230216421739724</v>
      </c>
      <c r="R75" s="9">
        <f>P75/Q78</f>
        <v>5283.4483917496136</v>
      </c>
    </row>
    <row r="76" spans="1:18" x14ac:dyDescent="0.2">
      <c r="A76" s="261"/>
      <c r="B76" s="272" t="s">
        <v>207</v>
      </c>
      <c r="C76" s="242">
        <f>C74*C75*$C$24*$E$24*$G$24</f>
        <v>0.88865699191646863</v>
      </c>
      <c r="D76" s="242">
        <f t="shared" ref="D76:L76" si="55">D74*D75*$C$24*$E$24*$G$24</f>
        <v>0.33749029888674076</v>
      </c>
      <c r="E76" s="242">
        <f t="shared" si="55"/>
        <v>9.6127951682003041E-2</v>
      </c>
      <c r="F76" s="242">
        <f t="shared" si="55"/>
        <v>3.0422547196755086E-2</v>
      </c>
      <c r="G76" s="242">
        <f t="shared" si="55"/>
        <v>9.2429943736116373E-3</v>
      </c>
      <c r="H76" s="242">
        <f t="shared" si="55"/>
        <v>2.6326978010448349E-3</v>
      </c>
      <c r="I76" s="242">
        <f t="shared" si="55"/>
        <v>7.4987307055070056E-4</v>
      </c>
      <c r="J76" s="242">
        <f t="shared" si="55"/>
        <v>2.13569294172702E-4</v>
      </c>
      <c r="K76" s="242">
        <f t="shared" si="55"/>
        <v>6.1462359323003415E-5</v>
      </c>
      <c r="L76" s="242">
        <f t="shared" si="55"/>
        <v>1.6869819558659534E-5</v>
      </c>
      <c r="M76" s="1"/>
      <c r="N76" s="1"/>
      <c r="O76" s="265"/>
      <c r="P76" s="112"/>
      <c r="Q76" s="1"/>
      <c r="R76" s="9"/>
    </row>
    <row r="77" spans="1:18" x14ac:dyDescent="0.2">
      <c r="A77" s="121"/>
      <c r="B77" s="272" t="s">
        <v>206</v>
      </c>
      <c r="C77" s="242">
        <f>$C$25*C75*C74*$G$25</f>
        <v>0.56966349533899185</v>
      </c>
      <c r="D77" s="242">
        <f t="shared" ref="D77:L77" si="56">$C$25*D75*D74*$G$25</f>
        <v>0.21634433201521841</v>
      </c>
      <c r="E77" s="242">
        <f t="shared" si="56"/>
        <v>6.1621734204613025E-2</v>
      </c>
      <c r="F77" s="242">
        <f t="shared" si="56"/>
        <v>1.950202916408042E-2</v>
      </c>
      <c r="G77" s="242">
        <f t="shared" si="56"/>
        <v>5.9251168112850151E-3</v>
      </c>
      <c r="H77" s="242">
        <f t="shared" si="56"/>
        <v>1.6876610943893306E-3</v>
      </c>
      <c r="I77" s="242">
        <f t="shared" si="56"/>
        <v>4.8069763510131451E-4</v>
      </c>
      <c r="J77" s="242">
        <f t="shared" si="56"/>
        <v>1.3690617608614817E-4</v>
      </c>
      <c r="K77" s="242">
        <f t="shared" si="56"/>
        <v>3.9399749017013648E-5</v>
      </c>
      <c r="L77" s="242">
        <f t="shared" si="56"/>
        <v>1.0814206676975545E-5</v>
      </c>
      <c r="M77" s="265"/>
      <c r="N77" s="265"/>
      <c r="O77" s="265"/>
      <c r="P77" s="112" t="s">
        <v>171</v>
      </c>
      <c r="Q77" s="1" t="s">
        <v>172</v>
      </c>
      <c r="R77" s="9" t="s">
        <v>174</v>
      </c>
    </row>
    <row r="78" spans="1:18" ht="17" thickBot="1" x14ac:dyDescent="0.25">
      <c r="A78" s="122"/>
      <c r="B78" s="273" t="s">
        <v>60</v>
      </c>
      <c r="C78" s="269">
        <f>C76-C77</f>
        <v>0.31899349657747678</v>
      </c>
      <c r="D78" s="269">
        <f t="shared" ref="D78:L78" si="57">D76-D77</f>
        <v>0.12114596687152235</v>
      </c>
      <c r="E78" s="269">
        <f t="shared" si="57"/>
        <v>3.4506217477390015E-2</v>
      </c>
      <c r="F78" s="269">
        <f t="shared" si="57"/>
        <v>1.0920518032674666E-2</v>
      </c>
      <c r="G78" s="269">
        <f t="shared" si="57"/>
        <v>3.3178775623266222E-3</v>
      </c>
      <c r="H78" s="269">
        <f t="shared" si="57"/>
        <v>9.450367066555043E-4</v>
      </c>
      <c r="I78" s="269">
        <f t="shared" si="57"/>
        <v>2.6917543544938605E-4</v>
      </c>
      <c r="J78" s="269">
        <f t="shared" si="57"/>
        <v>7.6663118086553835E-5</v>
      </c>
      <c r="K78" s="269">
        <f t="shared" si="57"/>
        <v>2.2062610305989766E-5</v>
      </c>
      <c r="L78" s="269">
        <f t="shared" si="57"/>
        <v>6.055612881683989E-6</v>
      </c>
      <c r="M78" s="166">
        <f t="shared" ref="M78:N78" si="58">(N76*$G$24*$C$24*$E$24-N76*$G$25*$C$25)*N74</f>
        <v>0</v>
      </c>
      <c r="N78" s="166">
        <f t="shared" si="58"/>
        <v>0</v>
      </c>
      <c r="O78" s="266"/>
      <c r="P78" s="113">
        <f>SUM(C78:O78)</f>
        <v>0.49020307000476965</v>
      </c>
      <c r="Q78" s="166">
        <f>P78/Q75</f>
        <v>0.10163816511173918</v>
      </c>
      <c r="R78" s="10">
        <f>Q75/Q78</f>
        <v>47.452860221075703</v>
      </c>
    </row>
  </sheetData>
  <sheetProtection sheet="1" objects="1" scenarios="1"/>
  <mergeCells count="1">
    <mergeCell ref="B28:Q28"/>
  </mergeCells>
  <conditionalFormatting sqref="Q13:S22">
    <cfRule type="cellIs" dxfId="11" priority="3" operator="lessThanOrEqual">
      <formula>0</formula>
    </cfRule>
    <cfRule type="cellIs" dxfId="10" priority="4" operator="greaterThan">
      <formula>0</formula>
    </cfRule>
  </conditionalFormatting>
  <conditionalFormatting sqref="P13:P22">
    <cfRule type="cellIs" dxfId="9" priority="1" operator="lessThanOrEqual">
      <formula>0</formula>
    </cfRule>
    <cfRule type="cellIs" dxfId="8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S78"/>
  <sheetViews>
    <sheetView topLeftCell="A18" workbookViewId="0">
      <selection activeCell="R48" sqref="R48"/>
    </sheetView>
  </sheetViews>
  <sheetFormatPr baseColWidth="10" defaultColWidth="11" defaultRowHeight="16" x14ac:dyDescent="0.2"/>
  <cols>
    <col min="11" max="11" width="13.33203125" customWidth="1"/>
    <col min="12" max="12" width="12.6640625" customWidth="1"/>
  </cols>
  <sheetData>
    <row r="1" spans="1:19" x14ac:dyDescent="0.2">
      <c r="B1" s="250"/>
    </row>
    <row r="2" spans="1:19" x14ac:dyDescent="0.2">
      <c r="A2" t="s">
        <v>40</v>
      </c>
      <c r="B2" s="249" t="s">
        <v>159</v>
      </c>
      <c r="C2" s="294">
        <f>Analysis!B36</f>
        <v>0.24316252465496735</v>
      </c>
      <c r="D2" s="247" t="s">
        <v>160</v>
      </c>
      <c r="E2" s="294">
        <f>Analysis!G36</f>
        <v>0.18150699941725082</v>
      </c>
      <c r="F2" s="247" t="s">
        <v>176</v>
      </c>
      <c r="G2" s="294">
        <v>3</v>
      </c>
      <c r="H2" s="247" t="s">
        <v>58</v>
      </c>
      <c r="I2" s="294">
        <f>COUNT(Analysis!B36:C36)</f>
        <v>2</v>
      </c>
      <c r="J2" s="247" t="s">
        <v>177</v>
      </c>
      <c r="K2" s="294">
        <f>Analysis!R36</f>
        <v>1.7466414588190893</v>
      </c>
      <c r="L2" s="247" t="s">
        <v>57</v>
      </c>
      <c r="M2" s="294">
        <v>2</v>
      </c>
    </row>
    <row r="3" spans="1:19" x14ac:dyDescent="0.2">
      <c r="B3" s="250"/>
    </row>
    <row r="4" spans="1:19" x14ac:dyDescent="0.2">
      <c r="B4" s="250" t="s">
        <v>162</v>
      </c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0.24316252465496735</v>
      </c>
      <c r="C6">
        <f>B6*$C$2</f>
        <v>5.9128013396577604E-2</v>
      </c>
      <c r="D6">
        <f t="shared" ref="D6:K6" si="0">C6*$C$2</f>
        <v>1.4377717015344542E-2</v>
      </c>
      <c r="E6">
        <f t="shared" si="0"/>
        <v>3.4961219682258606E-3</v>
      </c>
      <c r="F6">
        <f t="shared" si="0"/>
        <v>8.5012584429549384E-4</v>
      </c>
      <c r="G6">
        <f t="shared" si="0"/>
        <v>2.0671874657332795E-4</v>
      </c>
      <c r="H6">
        <f t="shared" si="0"/>
        <v>5.0266252310280805E-5</v>
      </c>
      <c r="I6">
        <f t="shared" si="0"/>
        <v>1.2222868816711465E-5</v>
      </c>
      <c r="J6">
        <f t="shared" si="0"/>
        <v>2.9721436399980334E-6</v>
      </c>
      <c r="K6">
        <f t="shared" si="0"/>
        <v>7.227139511391262E-7</v>
      </c>
    </row>
    <row r="7" spans="1:19" x14ac:dyDescent="0.2">
      <c r="A7" t="s">
        <v>158</v>
      </c>
      <c r="B7" s="250">
        <f>$E$2</f>
        <v>0.18150699941725082</v>
      </c>
      <c r="C7">
        <f>B7*$E$2</f>
        <v>3.2944790837453893E-2</v>
      </c>
      <c r="D7">
        <f t="shared" ref="D7:K7" si="1">C7*$E$2</f>
        <v>5.9797101313351936E-3</v>
      </c>
      <c r="E7">
        <f t="shared" si="1"/>
        <v>1.0853592433235858E-3</v>
      </c>
      <c r="F7">
        <f t="shared" si="1"/>
        <v>1.9700029954544188E-4</v>
      </c>
      <c r="G7">
        <f t="shared" si="1"/>
        <v>3.5756933254792755E-5</v>
      </c>
      <c r="H7">
        <f t="shared" si="1"/>
        <v>6.4901336634403451E-6</v>
      </c>
      <c r="I7">
        <f t="shared" si="1"/>
        <v>1.1780046870679466E-6</v>
      </c>
      <c r="J7">
        <f t="shared" si="1"/>
        <v>2.1381609604916051E-7</v>
      </c>
      <c r="K7">
        <f t="shared" si="1"/>
        <v>3.8809118020993822E-8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0.25389467294808316</v>
      </c>
      <c r="C9">
        <f>B9+D6*C7</f>
        <v>0.25436834382787377</v>
      </c>
      <c r="D9">
        <f>C9+E6*D7</f>
        <v>0.25438924962382753</v>
      </c>
      <c r="E9">
        <f t="shared" ref="E9:J9" si="2">D9+F6*E7</f>
        <v>0.2543901723157706</v>
      </c>
      <c r="F9">
        <f t="shared" si="2"/>
        <v>0.25439021303942561</v>
      </c>
      <c r="G9">
        <f t="shared" si="2"/>
        <v>0.25439021483679264</v>
      </c>
      <c r="H9">
        <f t="shared" si="2"/>
        <v>0.25439021491612068</v>
      </c>
      <c r="I9">
        <f t="shared" si="2"/>
        <v>0.25439021491962188</v>
      </c>
      <c r="J9">
        <f t="shared" si="2"/>
        <v>0.25439021491977643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0.18951793793151595</v>
      </c>
      <c r="C11">
        <f t="shared" ref="C11:J11" si="3">B11+C6*D7</f>
        <v>0.18987150631226918</v>
      </c>
      <c r="D11">
        <f t="shared" si="3"/>
        <v>0.18988711130032968</v>
      </c>
      <c r="E11">
        <f t="shared" si="3"/>
        <v>0.18988780003740466</v>
      </c>
      <c r="F11">
        <f t="shared" si="3"/>
        <v>0.18988783043529772</v>
      </c>
      <c r="G11">
        <f t="shared" si="3"/>
        <v>0.18988783177693003</v>
      </c>
      <c r="H11">
        <f t="shared" si="3"/>
        <v>0.18988783183614391</v>
      </c>
      <c r="I11">
        <f t="shared" si="3"/>
        <v>0.18988783183875735</v>
      </c>
      <c r="J11">
        <f t="shared" si="3"/>
        <v>0.1898878318388727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P12" s="19" t="s">
        <v>37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0.24316252465496735</v>
      </c>
      <c r="C13" s="114">
        <v>1</v>
      </c>
      <c r="D13" s="268">
        <f>C13*B7</f>
        <v>0.18150699941725082</v>
      </c>
      <c r="E13" s="165"/>
      <c r="F13" s="165"/>
      <c r="G13" s="165"/>
      <c r="H13" s="165"/>
      <c r="I13" s="165"/>
      <c r="J13" s="165"/>
      <c r="K13" s="165"/>
      <c r="L13" s="165"/>
      <c r="M13" s="58"/>
      <c r="P13" s="2">
        <f>B13/(B13+D13)</f>
        <v>0.57259235916730344</v>
      </c>
      <c r="Q13" s="28">
        <f>B13-D13</f>
        <v>6.165552523771653E-2</v>
      </c>
      <c r="R13" s="2">
        <f>1+$K$2*SUM(C13)</f>
        <v>2.7466414588190893</v>
      </c>
      <c r="S13" s="8">
        <f>B13*R13-D13*COUNT(D13:M13)</f>
        <v>0.48637327203120151</v>
      </c>
    </row>
    <row r="14" spans="1:19" x14ac:dyDescent="0.2">
      <c r="A14" s="261">
        <v>2</v>
      </c>
      <c r="B14" s="121">
        <f t="shared" ref="B14:B22" si="4">C14*$B$6</f>
        <v>0.25389467294808316</v>
      </c>
      <c r="C14" s="116">
        <f>C13+B7*B6</f>
        <v>1.0441357002208465</v>
      </c>
      <c r="D14" s="242">
        <f>C14*B7</f>
        <v>0.18951793793151595</v>
      </c>
      <c r="E14" s="1">
        <f>D14*B7</f>
        <v>3.4398832249694242E-2</v>
      </c>
      <c r="F14" s="1"/>
      <c r="G14" s="1"/>
      <c r="H14" s="1"/>
      <c r="I14" s="1"/>
      <c r="J14" s="1"/>
      <c r="K14" s="1"/>
      <c r="L14" s="1"/>
      <c r="M14" s="9"/>
      <c r="P14" s="1">
        <f>B14/(B14+E14)</f>
        <v>0.88068120984516907</v>
      </c>
      <c r="Q14" s="112">
        <f>B14-E14</f>
        <v>0.2194958406983889</v>
      </c>
      <c r="R14" s="1">
        <f>1+$K$2*SUM(C14:D14)*$C$2</f>
        <v>1.5239545935196566</v>
      </c>
      <c r="S14" s="9">
        <f>B14*R14-E14*COUNT(D14:M14)</f>
        <v>0.31812628861001369</v>
      </c>
    </row>
    <row r="15" spans="1:19" x14ac:dyDescent="0.2">
      <c r="A15" s="261">
        <v>3</v>
      </c>
      <c r="B15" s="121">
        <f t="shared" si="4"/>
        <v>0.25436834382787382</v>
      </c>
      <c r="C15" s="116">
        <f>C14+C6*C7</f>
        <v>1.0460836602548309</v>
      </c>
      <c r="D15" s="242">
        <f>C15*$B$11</f>
        <v>0.19825161819534806</v>
      </c>
      <c r="E15" s="1">
        <f>D15*B6</f>
        <v>4.8207363997313499E-2</v>
      </c>
      <c r="F15" s="1">
        <f>E15*B6</f>
        <v>1.1722224336547729E-2</v>
      </c>
      <c r="G15" s="1"/>
      <c r="H15" s="1"/>
      <c r="I15" s="1"/>
      <c r="J15" s="1"/>
      <c r="K15" s="1"/>
      <c r="L15" s="1"/>
      <c r="M15" s="9"/>
      <c r="P15" s="1">
        <f>B15/(B15+F15)</f>
        <v>0.95594648687696293</v>
      </c>
      <c r="Q15" s="112">
        <f>B15-F15</f>
        <v>0.24264611949132608</v>
      </c>
      <c r="R15" s="1">
        <f>1+$K$2*SUM(C15:E15)*$C$2</f>
        <v>1.548965798734796</v>
      </c>
      <c r="S15" s="9">
        <f>B15*R15-F15*COUNT(D15:M15)</f>
        <v>0.35884119186054664</v>
      </c>
    </row>
    <row r="16" spans="1:19" x14ac:dyDescent="0.2">
      <c r="A16" s="261">
        <v>4</v>
      </c>
      <c r="B16" s="121">
        <f t="shared" si="4"/>
        <v>0.25438924962382758</v>
      </c>
      <c r="C16" s="116">
        <f>C15+D6*D7</f>
        <v>1.046169634834933</v>
      </c>
      <c r="D16" s="242">
        <f>C16*$C$11</f>
        <v>0.19863780442426532</v>
      </c>
      <c r="E16" s="1">
        <f>D16*$B$11</f>
        <v>3.7645427089730517E-2</v>
      </c>
      <c r="F16" s="1">
        <f>E16*B7</f>
        <v>6.832908512837875E-3</v>
      </c>
      <c r="G16" s="1">
        <f>F16*B7</f>
        <v>1.2402207214577924E-3</v>
      </c>
      <c r="H16" s="1"/>
      <c r="I16" s="1"/>
      <c r="J16" s="1"/>
      <c r="K16" s="1"/>
      <c r="L16" s="1"/>
      <c r="M16" s="9"/>
      <c r="P16" s="1">
        <f>B16/(B16+G16)</f>
        <v>0.99514836564116571</v>
      </c>
      <c r="Q16" s="112">
        <f>B16-G16</f>
        <v>0.25314902890236979</v>
      </c>
      <c r="R16" s="1">
        <f>1+$K$2*SUM(C16:F16)*$C$2</f>
        <v>1.5475825492721818</v>
      </c>
      <c r="S16" s="9">
        <f>B16*R16-G16*COUNT(D16:M16)</f>
        <v>0.38872748055444933</v>
      </c>
    </row>
    <row r="17" spans="1:19" x14ac:dyDescent="0.2">
      <c r="A17" s="261">
        <v>5</v>
      </c>
      <c r="B17" s="121">
        <f t="shared" si="4"/>
        <v>0.25439017231577066</v>
      </c>
      <c r="C17" s="116">
        <f>C16+E6*E7</f>
        <v>1.046173429383227</v>
      </c>
      <c r="D17" s="242">
        <f>C17*$D$11</f>
        <v>0.1986548504247404</v>
      </c>
      <c r="E17" s="1">
        <f>D17*$C$11</f>
        <v>3.7718895686383987E-2</v>
      </c>
      <c r="F17" s="1">
        <f>E17*$B$11</f>
        <v>7.1484073315374449E-3</v>
      </c>
      <c r="G17" s="1">
        <f>F17*B7</f>
        <v>1.2974859653596385E-3</v>
      </c>
      <c r="H17" s="1">
        <f>G17*B7</f>
        <v>2.3550278435842303E-4</v>
      </c>
      <c r="I17" s="1"/>
      <c r="J17" s="1"/>
      <c r="K17" s="1"/>
      <c r="L17" s="1"/>
      <c r="M17" s="9"/>
      <c r="P17" s="1">
        <f>B17/(B17+H17)</f>
        <v>0.99907510197364902</v>
      </c>
      <c r="Q17" s="112">
        <f>B17-H17</f>
        <v>0.25415466953141225</v>
      </c>
      <c r="R17" s="1">
        <f>1+$K$2*SUM(C17:G17)*$C$2</f>
        <v>1.5483076673030256</v>
      </c>
      <c r="S17" s="9">
        <f>B17*R17-H17*COUNT(D17:M17)</f>
        <v>0.39269674036125346</v>
      </c>
    </row>
    <row r="18" spans="1:19" x14ac:dyDescent="0.2">
      <c r="A18" s="261">
        <v>6</v>
      </c>
      <c r="B18" s="121">
        <f t="shared" si="4"/>
        <v>0.25439021303942572</v>
      </c>
      <c r="C18" s="116">
        <f>C17+F6*F7</f>
        <v>1.046173596858273</v>
      </c>
      <c r="D18" s="242">
        <f>C18*$E$11</f>
        <v>0.19865560276463615</v>
      </c>
      <c r="E18" s="1">
        <f>D18*$D$11</f>
        <v>3.7722138552602542E-2</v>
      </c>
      <c r="F18" s="1">
        <f>E18*$C$11</f>
        <v>7.1623592683027664E-3</v>
      </c>
      <c r="G18" s="1">
        <f>F18*$B$11</f>
        <v>1.3573955592534217E-3</v>
      </c>
      <c r="H18" s="1">
        <f>G18*B7</f>
        <v>2.4637679498238968E-4</v>
      </c>
      <c r="I18" s="1">
        <f>H18*B7</f>
        <v>4.4719112783292725E-5</v>
      </c>
      <c r="J18" s="1"/>
      <c r="K18" s="1"/>
      <c r="L18" s="1"/>
      <c r="M18" s="9"/>
      <c r="P18" s="1">
        <f>B18/(B18+I18)</f>
        <v>0.99982424145770776</v>
      </c>
      <c r="Q18" s="112">
        <f>B18-I18</f>
        <v>0.25434549392664241</v>
      </c>
      <c r="R18" s="1">
        <f>1+$K$2*SUM(C18:H18)*$C$2</f>
        <v>1.548445446167692</v>
      </c>
      <c r="S18" s="9">
        <f>B18*R18-I18*COUNT(D18:M18)</f>
        <v>0.39364105225382801</v>
      </c>
    </row>
    <row r="19" spans="1:19" x14ac:dyDescent="0.2">
      <c r="A19" s="261">
        <v>7</v>
      </c>
      <c r="B19" s="121">
        <f t="shared" si="4"/>
        <v>0.25439021483679269</v>
      </c>
      <c r="C19" s="116">
        <f>C18+G6*G7</f>
        <v>1.0461736042499015</v>
      </c>
      <c r="D19" s="242">
        <f>C19*$F$11</f>
        <v>0.19865563596968955</v>
      </c>
      <c r="E19" s="1">
        <f>D19*$E$11</f>
        <v>3.7722281679315864E-2</v>
      </c>
      <c r="F19" s="1">
        <f>E19*$D$11</f>
        <v>7.1629750997426389E-3</v>
      </c>
      <c r="G19" s="1">
        <f>F19*$C$11</f>
        <v>1.3600448718654114E-3</v>
      </c>
      <c r="H19" s="1">
        <f>G19*$B$11</f>
        <v>2.577528996102656E-4</v>
      </c>
      <c r="I19" s="1">
        <f>H19*B7</f>
        <v>4.6783955399355186E-5</v>
      </c>
      <c r="J19" s="1">
        <f>I19*B7</f>
        <v>8.4916153654074498E-6</v>
      </c>
      <c r="K19" s="1"/>
      <c r="L19" s="1"/>
      <c r="M19" s="9"/>
      <c r="P19" s="1">
        <f>B19/(B19+J19)</f>
        <v>0.99996662083906063</v>
      </c>
      <c r="Q19" s="112">
        <f>B19-J19</f>
        <v>0.25438172322142727</v>
      </c>
      <c r="R19" s="1">
        <f>1+$K$2*SUM(C19:I19)*$C$2</f>
        <v>1.5484716125725511</v>
      </c>
      <c r="S19" s="9">
        <f>B19*R19-J19*COUNT(D19:M19)</f>
        <v>0.39385658488344821</v>
      </c>
    </row>
    <row r="20" spans="1:19" x14ac:dyDescent="0.2">
      <c r="A20" s="261">
        <v>8</v>
      </c>
      <c r="B20" s="121">
        <f t="shared" si="4"/>
        <v>0.25439021484029395</v>
      </c>
      <c r="C20" s="116">
        <f>C19+I6*I7</f>
        <v>1.0461736042643002</v>
      </c>
      <c r="D20" s="242">
        <f>C20*$G$11</f>
        <v>0.198655637376004</v>
      </c>
      <c r="E20" s="1">
        <f>D20*$F$11</f>
        <v>3.7722287985070643E-2</v>
      </c>
      <c r="F20" s="1">
        <f>E20*$E$11</f>
        <v>7.1630022778624864E-3</v>
      </c>
      <c r="G20" s="1">
        <f>F20*$D$11</f>
        <v>1.3601618107809889E-3</v>
      </c>
      <c r="H20" s="1">
        <f>G20*$C$11</f>
        <v>2.5825597184141001E-4</v>
      </c>
      <c r="I20" s="1">
        <f>H20*$B$11</f>
        <v>4.8944139241883673E-5</v>
      </c>
      <c r="J20" s="1">
        <f>I20*$B$7</f>
        <v>8.8837038528544226E-6</v>
      </c>
      <c r="K20" s="1">
        <f>J20*$B$7</f>
        <v>1.6124544300430766E-6</v>
      </c>
      <c r="L20" s="1"/>
      <c r="M20" s="9"/>
      <c r="P20" s="1">
        <f>B20/(B20+K20)</f>
        <v>0.99999366153210512</v>
      </c>
      <c r="Q20" s="112">
        <f>B20-K20</f>
        <v>0.25438860238586392</v>
      </c>
      <c r="R20" s="1">
        <f>1+$K$2*SUM(C20:J20)*$C$2</f>
        <v>1.5484765812619843</v>
      </c>
      <c r="S20" s="9">
        <f>B20*R20-K20*COUNT(D20:M20)</f>
        <v>0.39390439054695975</v>
      </c>
    </row>
    <row r="21" spans="1:19" x14ac:dyDescent="0.2">
      <c r="A21" s="261">
        <v>9</v>
      </c>
      <c r="B21" s="121">
        <f>C21*$B$6</f>
        <v>0.25439021484044849</v>
      </c>
      <c r="C21" s="116">
        <f>C20+J6*J7</f>
        <v>1.0461736042649357</v>
      </c>
      <c r="D21" s="242">
        <f>C21*$H$11</f>
        <v>0.19865563743807269</v>
      </c>
      <c r="E21" s="1">
        <f>D21*$G$11</f>
        <v>3.7722288263379547E-2</v>
      </c>
      <c r="F21" s="1">
        <f>E21*$F$11</f>
        <v>7.1630034773880365E-3</v>
      </c>
      <c r="G21" s="1">
        <f>F21*$E$11</f>
        <v>1.3601669719814937E-3</v>
      </c>
      <c r="H21" s="1">
        <f>G21*$D$11</f>
        <v>2.582781771956823E-4</v>
      </c>
      <c r="I21" s="1">
        <f>H21*$C$11</f>
        <v>4.9039666551731367E-5</v>
      </c>
      <c r="J21" s="1">
        <f>I21*$B$11</f>
        <v>9.2938964817332632E-6</v>
      </c>
      <c r="K21" s="1">
        <f>J21*$B$7</f>
        <v>1.6869072632939489E-6</v>
      </c>
      <c r="L21" s="1">
        <f>K21*$B$7</f>
        <v>3.0618547565565095E-7</v>
      </c>
      <c r="M21" s="9"/>
      <c r="P21" s="1">
        <f>B21/(B21+L21)</f>
        <v>0.99999879639589395</v>
      </c>
      <c r="Q21" s="112">
        <f>B21-L21</f>
        <v>0.25438990865497285</v>
      </c>
      <c r="R21" s="1">
        <f>1+$K$2*SUM(C21:K21)*$C$2</f>
        <v>1.5484775247870246</v>
      </c>
      <c r="S21" s="9">
        <f>B21*R21-L21*COUNT(D21:M21)</f>
        <v>0.39391477453689622</v>
      </c>
    </row>
    <row r="22" spans="1:19" ht="17" thickBot="1" x14ac:dyDescent="0.25">
      <c r="A22" s="262">
        <v>10</v>
      </c>
      <c r="B22" s="122">
        <f t="shared" si="4"/>
        <v>0.25439021484045526</v>
      </c>
      <c r="C22" s="243">
        <f>C21+K6*K7</f>
        <v>1.0461736042649636</v>
      </c>
      <c r="D22" s="269">
        <f>C22*$I$11</f>
        <v>0.19865563744081211</v>
      </c>
      <c r="E22" s="166">
        <f>D22*$H$11</f>
        <v>3.7722288275662902E-2</v>
      </c>
      <c r="F22" s="166">
        <f>E22*$G$11</f>
        <v>7.1630035303299373E-3</v>
      </c>
      <c r="G22" s="166">
        <f>F22*$F$11</f>
        <v>1.3601671997747302E-3</v>
      </c>
      <c r="H22" s="166">
        <f>G22*$E$11</f>
        <v>2.5827915724826062E-4</v>
      </c>
      <c r="I22" s="166">
        <f>H22*$D$11</f>
        <v>4.9043883078955817E-5</v>
      </c>
      <c r="J22" s="166">
        <f>I22*$C$11</f>
        <v>9.3120359556041505E-6</v>
      </c>
      <c r="K22" s="166">
        <f>J22*$B$11</f>
        <v>1.7647978522502322E-6</v>
      </c>
      <c r="L22" s="166">
        <f>K22*$B$7</f>
        <v>3.2032316273994838E-7</v>
      </c>
      <c r="M22" s="10">
        <f>L22*$B$7</f>
        <v>5.8140896112771747E-8</v>
      </c>
      <c r="P22" s="166">
        <f>B22/(B22+M22)</f>
        <v>0.99999977145000307</v>
      </c>
      <c r="Q22" s="113">
        <f>B22-M22</f>
        <v>0.25439015669955917</v>
      </c>
      <c r="R22" s="166">
        <f>1+$K$2*SUM(C22:L22)*$C$2</f>
        <v>1.5484777039523334</v>
      </c>
      <c r="S22" s="10">
        <f>B22*R22-M22*COUNT(D22:M22)</f>
        <v>0.39391699437512784</v>
      </c>
    </row>
    <row r="24" spans="1:19" x14ac:dyDescent="0.2">
      <c r="B24" t="s">
        <v>167</v>
      </c>
      <c r="C24">
        <f>C2</f>
        <v>0.24316252465496735</v>
      </c>
      <c r="D24" t="s">
        <v>208</v>
      </c>
      <c r="E24">
        <f>K2</f>
        <v>1.7466414588190893</v>
      </c>
      <c r="F24" t="s">
        <v>58</v>
      </c>
      <c r="G24">
        <f>I2</f>
        <v>2</v>
      </c>
    </row>
    <row r="25" spans="1:19" x14ac:dyDescent="0.2">
      <c r="B25" t="s">
        <v>168</v>
      </c>
      <c r="C25">
        <f>E2</f>
        <v>0.18150699941725082</v>
      </c>
      <c r="D25" t="s">
        <v>57</v>
      </c>
      <c r="E25">
        <f>M2</f>
        <v>2</v>
      </c>
      <c r="F25" t="s">
        <v>176</v>
      </c>
      <c r="G25">
        <f>G2</f>
        <v>3</v>
      </c>
    </row>
    <row r="27" spans="1:19" ht="17" thickBot="1" x14ac:dyDescent="0.25">
      <c r="A27" s="1"/>
      <c r="B27" s="26">
        <f>$M$2</f>
        <v>2</v>
      </c>
      <c r="C27" s="26">
        <v>1</v>
      </c>
      <c r="D27" s="26">
        <f>ROUNDUP(C27*$B$27,0)</f>
        <v>2</v>
      </c>
      <c r="E27" s="26">
        <f t="shared" ref="E27:N27" si="5">ROUNDUP(D27*$B$27,0)</f>
        <v>4</v>
      </c>
      <c r="F27" s="26">
        <f t="shared" si="5"/>
        <v>8</v>
      </c>
      <c r="G27" s="26">
        <f t="shared" si="5"/>
        <v>16</v>
      </c>
      <c r="H27" s="26">
        <f t="shared" si="5"/>
        <v>32</v>
      </c>
      <c r="I27" s="26">
        <f t="shared" si="5"/>
        <v>64</v>
      </c>
      <c r="J27" s="26">
        <f t="shared" si="5"/>
        <v>128</v>
      </c>
      <c r="K27" s="26">
        <f t="shared" si="5"/>
        <v>256</v>
      </c>
      <c r="L27" s="26">
        <f t="shared" si="5"/>
        <v>512</v>
      </c>
      <c r="M27" s="26">
        <f t="shared" si="5"/>
        <v>1024</v>
      </c>
      <c r="N27" s="26">
        <f t="shared" si="5"/>
        <v>2048</v>
      </c>
    </row>
    <row r="28" spans="1:19" ht="17" thickBot="1" x14ac:dyDescent="0.25">
      <c r="A28" s="274"/>
      <c r="B28" s="383" t="s">
        <v>175</v>
      </c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5"/>
    </row>
    <row r="29" spans="1:19" x14ac:dyDescent="0.2">
      <c r="A29" s="126"/>
      <c r="B29" s="271" t="s">
        <v>205</v>
      </c>
      <c r="C29" s="268">
        <f>C$27</f>
        <v>1</v>
      </c>
      <c r="D29" s="165"/>
      <c r="E29" s="268"/>
      <c r="F29" s="165"/>
      <c r="G29" s="268"/>
      <c r="H29" s="165"/>
      <c r="I29" s="268"/>
      <c r="J29" s="165"/>
      <c r="K29" s="268"/>
      <c r="L29" s="165"/>
      <c r="M29" s="268"/>
      <c r="N29" s="165"/>
      <c r="O29" s="264"/>
      <c r="P29" s="164" t="s">
        <v>169</v>
      </c>
      <c r="Q29" s="165" t="s">
        <v>170</v>
      </c>
      <c r="R29" s="58" t="s">
        <v>173</v>
      </c>
    </row>
    <row r="30" spans="1:19" x14ac:dyDescent="0.2">
      <c r="A30" s="120"/>
      <c r="B30" s="293" t="s">
        <v>8</v>
      </c>
      <c r="C30" s="22">
        <f>C13</f>
        <v>1</v>
      </c>
      <c r="D30" s="2"/>
      <c r="E30" s="22"/>
      <c r="F30" s="2"/>
      <c r="G30" s="22"/>
      <c r="H30" s="2"/>
      <c r="I30" s="22"/>
      <c r="J30" s="2"/>
      <c r="K30" s="22"/>
      <c r="L30" s="2"/>
      <c r="M30" s="22"/>
      <c r="N30" s="2"/>
      <c r="O30" s="306"/>
      <c r="P30" s="112">
        <f>SUM(C29:O29)*$G$25</f>
        <v>3</v>
      </c>
      <c r="Q30" s="1">
        <f>(C30*C29+D30*D29+E30*E29+F30*F29+G30*G29+H30*H29+I30*I29+J30*J29+K29*K30+L29*L30+M29*M30+N29*N30)*$G$25</f>
        <v>3</v>
      </c>
      <c r="R30" s="9">
        <f>P30/Q33</f>
        <v>29.516471462288354</v>
      </c>
    </row>
    <row r="31" spans="1:19" x14ac:dyDescent="0.2">
      <c r="A31" s="261"/>
      <c r="B31" s="272" t="s">
        <v>207</v>
      </c>
      <c r="C31" s="242">
        <f>C29*C30*$C$24*$E$24*$G$24</f>
        <v>0.8494354935869699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65"/>
      <c r="P31" s="112"/>
      <c r="Q31" s="1"/>
      <c r="R31" s="9"/>
    </row>
    <row r="32" spans="1:19" x14ac:dyDescent="0.2">
      <c r="A32" s="121"/>
      <c r="B32" s="272" t="s">
        <v>206</v>
      </c>
      <c r="C32" s="242">
        <f>$C$25*C30*C29*$G$25</f>
        <v>0.54452099825175249</v>
      </c>
      <c r="D32" s="1"/>
      <c r="E32" s="1"/>
      <c r="F32" s="1"/>
      <c r="G32" s="1"/>
      <c r="H32" s="1"/>
      <c r="I32" s="1"/>
      <c r="J32" s="1"/>
      <c r="K32" s="265"/>
      <c r="L32" s="265"/>
      <c r="M32" s="265"/>
      <c r="N32" s="265"/>
      <c r="O32" s="265"/>
      <c r="P32" s="112" t="s">
        <v>171</v>
      </c>
      <c r="Q32" s="1" t="s">
        <v>172</v>
      </c>
      <c r="R32" s="9" t="s">
        <v>174</v>
      </c>
    </row>
    <row r="33" spans="1:18" ht="17" thickBot="1" x14ac:dyDescent="0.25">
      <c r="A33" s="122"/>
      <c r="B33" s="273" t="s">
        <v>60</v>
      </c>
      <c r="C33" s="269">
        <f>C31-C32</f>
        <v>0.30491449533521742</v>
      </c>
      <c r="D33" s="166">
        <f t="shared" ref="D33:N33" si="6">(E31*$G$24*$C$24*$E$24-E31*$G$25*$C$25)*E29</f>
        <v>0</v>
      </c>
      <c r="E33" s="166">
        <f t="shared" si="6"/>
        <v>0</v>
      </c>
      <c r="F33" s="166">
        <f t="shared" si="6"/>
        <v>0</v>
      </c>
      <c r="G33" s="166">
        <f t="shared" si="6"/>
        <v>0</v>
      </c>
      <c r="H33" s="166">
        <f t="shared" si="6"/>
        <v>0</v>
      </c>
      <c r="I33" s="166">
        <f t="shared" si="6"/>
        <v>0</v>
      </c>
      <c r="J33" s="166">
        <f t="shared" si="6"/>
        <v>0</v>
      </c>
      <c r="K33" s="166">
        <f t="shared" si="6"/>
        <v>0</v>
      </c>
      <c r="L33" s="166">
        <f t="shared" si="6"/>
        <v>0</v>
      </c>
      <c r="M33" s="166">
        <f t="shared" si="6"/>
        <v>0</v>
      </c>
      <c r="N33" s="166">
        <f t="shared" si="6"/>
        <v>0</v>
      </c>
      <c r="O33" s="266"/>
      <c r="P33" s="113">
        <f>SUM(C33:O33)</f>
        <v>0.30491449533521742</v>
      </c>
      <c r="Q33" s="166">
        <f>P33/Q30</f>
        <v>0.10163816511173913</v>
      </c>
      <c r="R33" s="10">
        <f>Q30/Q33</f>
        <v>29.516471462288354</v>
      </c>
    </row>
    <row r="34" spans="1:18" x14ac:dyDescent="0.2">
      <c r="A34" s="126"/>
      <c r="B34" s="271" t="s">
        <v>205</v>
      </c>
      <c r="C34" s="268">
        <f>C$27</f>
        <v>1</v>
      </c>
      <c r="D34" s="268">
        <f>D$27</f>
        <v>2</v>
      </c>
      <c r="E34" s="268"/>
      <c r="F34" s="165"/>
      <c r="G34" s="268"/>
      <c r="H34" s="165"/>
      <c r="I34" s="268"/>
      <c r="J34" s="165"/>
      <c r="K34" s="268"/>
      <c r="L34" s="165"/>
      <c r="M34" s="268"/>
      <c r="N34" s="165"/>
      <c r="O34" s="264"/>
      <c r="P34" s="164" t="s">
        <v>169</v>
      </c>
      <c r="Q34" s="165" t="s">
        <v>170</v>
      </c>
      <c r="R34" s="58" t="s">
        <v>173</v>
      </c>
    </row>
    <row r="35" spans="1:18" x14ac:dyDescent="0.2">
      <c r="A35" s="120"/>
      <c r="B35" s="293" t="s">
        <v>8</v>
      </c>
      <c r="C35" s="22">
        <f>C14</f>
        <v>1.0441357002208465</v>
      </c>
      <c r="D35" s="22">
        <f t="shared" ref="D35" si="7">D14</f>
        <v>0.18951793793151595</v>
      </c>
      <c r="E35" s="22"/>
      <c r="F35" s="2"/>
      <c r="G35" s="22"/>
      <c r="H35" s="2"/>
      <c r="I35" s="22"/>
      <c r="J35" s="2"/>
      <c r="K35" s="22"/>
      <c r="L35" s="2"/>
      <c r="M35" s="22"/>
      <c r="N35" s="2"/>
      <c r="O35" s="306"/>
      <c r="P35" s="112">
        <f>SUM(C34:O34)*$G$25</f>
        <v>9</v>
      </c>
      <c r="Q35" s="1">
        <f>(C35*C34+D35*D34+E35*E34+F35*F34+G35*G34+H35*H34+I35*I34+J35*J34+K34*K35+L34*L35+M34*M35+N34*N35)*$G$25</f>
        <v>4.269514728251635</v>
      </c>
      <c r="R35" s="9">
        <f>P35/Q38</f>
        <v>88.549414386865081</v>
      </c>
    </row>
    <row r="36" spans="1:18" x14ac:dyDescent="0.2">
      <c r="A36" s="261"/>
      <c r="B36" s="272" t="s">
        <v>207</v>
      </c>
      <c r="C36" s="242">
        <f>C34*C35*$C$24*$E$24*$G$24</f>
        <v>0.88692592388887104</v>
      </c>
      <c r="D36" s="242">
        <f t="shared" ref="D36:E36" si="8">D34*D35*$C$24*$E$24*$G$24</f>
        <v>0.3219665263008839</v>
      </c>
      <c r="E36" s="242">
        <f t="shared" si="8"/>
        <v>0</v>
      </c>
      <c r="F36" s="1"/>
      <c r="G36" s="1"/>
      <c r="H36" s="1"/>
      <c r="I36" s="1"/>
      <c r="J36" s="1"/>
      <c r="K36" s="1"/>
      <c r="L36" s="1"/>
      <c r="M36" s="1"/>
      <c r="N36" s="1"/>
      <c r="O36" s="265"/>
      <c r="P36" s="112"/>
      <c r="Q36" s="1"/>
      <c r="R36" s="9"/>
    </row>
    <row r="37" spans="1:18" x14ac:dyDescent="0.2">
      <c r="A37" s="121"/>
      <c r="B37" s="272" t="s">
        <v>206</v>
      </c>
      <c r="C37" s="242">
        <f>$C$25*C35*C34*$G$25</f>
        <v>0.56855381379454784</v>
      </c>
      <c r="D37" s="242">
        <f t="shared" ref="D37:E37" si="9">$C$25*D35*D34*$G$25</f>
        <v>0.20639299349816545</v>
      </c>
      <c r="E37" s="242">
        <f t="shared" si="9"/>
        <v>0</v>
      </c>
      <c r="F37" s="1"/>
      <c r="G37" s="1"/>
      <c r="H37" s="1"/>
      <c r="I37" s="1"/>
      <c r="J37" s="1"/>
      <c r="K37" s="265"/>
      <c r="L37" s="265"/>
      <c r="M37" s="265"/>
      <c r="N37" s="265"/>
      <c r="O37" s="265"/>
      <c r="P37" s="112" t="s">
        <v>171</v>
      </c>
      <c r="Q37" s="1" t="s">
        <v>172</v>
      </c>
      <c r="R37" s="9" t="s">
        <v>174</v>
      </c>
    </row>
    <row r="38" spans="1:18" ht="17" thickBot="1" x14ac:dyDescent="0.25">
      <c r="A38" s="122"/>
      <c r="B38" s="273" t="s">
        <v>60</v>
      </c>
      <c r="C38" s="269">
        <f>C36-C37</f>
        <v>0.3183721100943232</v>
      </c>
      <c r="D38" s="269">
        <f>D36-D37</f>
        <v>0.11557353280271845</v>
      </c>
      <c r="E38" s="166">
        <f t="shared" ref="E38:N38" si="10">(F36*$G$24*$C$24*$E$24-F36*$G$25*$C$25)*F34</f>
        <v>0</v>
      </c>
      <c r="F38" s="166">
        <f t="shared" si="10"/>
        <v>0</v>
      </c>
      <c r="G38" s="166">
        <f t="shared" si="10"/>
        <v>0</v>
      </c>
      <c r="H38" s="166">
        <f t="shared" si="10"/>
        <v>0</v>
      </c>
      <c r="I38" s="166">
        <f t="shared" si="10"/>
        <v>0</v>
      </c>
      <c r="J38" s="166">
        <f t="shared" si="10"/>
        <v>0</v>
      </c>
      <c r="K38" s="166">
        <f t="shared" si="10"/>
        <v>0</v>
      </c>
      <c r="L38" s="166">
        <f t="shared" si="10"/>
        <v>0</v>
      </c>
      <c r="M38" s="166">
        <f t="shared" si="10"/>
        <v>0</v>
      </c>
      <c r="N38" s="166">
        <f t="shared" si="10"/>
        <v>0</v>
      </c>
      <c r="O38" s="266"/>
      <c r="P38" s="113">
        <f>SUM(C38:O38)</f>
        <v>0.43394564289704163</v>
      </c>
      <c r="Q38" s="166">
        <f>P38/Q35</f>
        <v>0.10163816511173911</v>
      </c>
      <c r="R38" s="10">
        <f>Q35/Q38</f>
        <v>42.007003211419743</v>
      </c>
    </row>
    <row r="39" spans="1:18" x14ac:dyDescent="0.2">
      <c r="A39" s="126"/>
      <c r="B39" s="271" t="s">
        <v>205</v>
      </c>
      <c r="C39" s="268">
        <f>C$27</f>
        <v>1</v>
      </c>
      <c r="D39" s="268">
        <f t="shared" ref="D39:E39" si="11">D$27</f>
        <v>2</v>
      </c>
      <c r="E39" s="268">
        <f t="shared" si="11"/>
        <v>4</v>
      </c>
      <c r="F39" s="165"/>
      <c r="G39" s="268"/>
      <c r="H39" s="165"/>
      <c r="I39" s="268"/>
      <c r="J39" s="165"/>
      <c r="K39" s="268"/>
      <c r="L39" s="165"/>
      <c r="M39" s="268"/>
      <c r="N39" s="165"/>
      <c r="O39" s="264"/>
      <c r="P39" s="164" t="s">
        <v>169</v>
      </c>
      <c r="Q39" s="165" t="s">
        <v>170</v>
      </c>
      <c r="R39" s="58" t="s">
        <v>173</v>
      </c>
    </row>
    <row r="40" spans="1:18" x14ac:dyDescent="0.2">
      <c r="A40" s="120"/>
      <c r="B40" s="293" t="s">
        <v>8</v>
      </c>
      <c r="C40" s="22">
        <f>C15</f>
        <v>1.0460836602548309</v>
      </c>
      <c r="D40" s="22">
        <f t="shared" ref="D40:E40" si="12">D15</f>
        <v>0.19825161819534806</v>
      </c>
      <c r="E40" s="22">
        <f t="shared" si="12"/>
        <v>4.8207363997313499E-2</v>
      </c>
      <c r="F40" s="2"/>
      <c r="G40" s="22"/>
      <c r="H40" s="2"/>
      <c r="I40" s="22"/>
      <c r="J40" s="2"/>
      <c r="K40" s="22"/>
      <c r="L40" s="2"/>
      <c r="M40" s="22"/>
      <c r="N40" s="2"/>
      <c r="O40" s="306"/>
      <c r="P40" s="112">
        <f>SUM(C39:O39)*$G$25</f>
        <v>21</v>
      </c>
      <c r="Q40" s="1">
        <f>(C40*C39+D40*D39+E40*E39+F40*F39+G40*G39+H40*H39+I40*I39+J40*J39+K39*K40+L39*L40+M39*M40+N39*N40)*$G$25</f>
        <v>4.9062490579043434</v>
      </c>
      <c r="R40" s="9">
        <f>P40/Q43</f>
        <v>206.61530023601844</v>
      </c>
    </row>
    <row r="41" spans="1:18" x14ac:dyDescent="0.2">
      <c r="A41" s="261"/>
      <c r="B41" s="272" t="s">
        <v>207</v>
      </c>
      <c r="C41" s="242">
        <f>C39*C40*$C$24*$E$24*$G$24</f>
        <v>0.88858059028182645</v>
      </c>
      <c r="D41" s="242">
        <f t="shared" ref="D41:E41" si="13">D39*D40*$C$24*$E$24*$G$24</f>
        <v>0.33680392231236195</v>
      </c>
      <c r="E41" s="242">
        <f t="shared" si="13"/>
        <v>0.16379618412633884</v>
      </c>
      <c r="F41" s="1"/>
      <c r="G41" s="1"/>
      <c r="H41" s="1"/>
      <c r="I41" s="1"/>
      <c r="J41" s="1"/>
      <c r="K41" s="1"/>
      <c r="L41" s="1"/>
      <c r="M41" s="1"/>
      <c r="N41" s="1"/>
      <c r="O41" s="265"/>
      <c r="P41" s="112"/>
      <c r="Q41" s="1"/>
      <c r="R41" s="9"/>
    </row>
    <row r="42" spans="1:18" x14ac:dyDescent="0.2">
      <c r="A42" s="121"/>
      <c r="B42" s="272" t="s">
        <v>206</v>
      </c>
      <c r="C42" s="242">
        <f>$C$25*C40*C39*$G$25</f>
        <v>0.56961451893680759</v>
      </c>
      <c r="D42" s="242">
        <f t="shared" ref="D42:E42" si="14">$C$25*D40*D39*$G$25</f>
        <v>0.21590433808951243</v>
      </c>
      <c r="E42" s="242">
        <f t="shared" si="14"/>
        <v>0.10499968786761095</v>
      </c>
      <c r="F42" s="1"/>
      <c r="G42" s="1"/>
      <c r="H42" s="1"/>
      <c r="I42" s="1"/>
      <c r="J42" s="1"/>
      <c r="K42" s="265"/>
      <c r="L42" s="265"/>
      <c r="M42" s="265"/>
      <c r="N42" s="265"/>
      <c r="O42" s="265"/>
      <c r="P42" s="112" t="s">
        <v>171</v>
      </c>
      <c r="Q42" s="1" t="s">
        <v>172</v>
      </c>
      <c r="R42" s="9" t="s">
        <v>174</v>
      </c>
    </row>
    <row r="43" spans="1:18" ht="17" thickBot="1" x14ac:dyDescent="0.25">
      <c r="A43" s="122"/>
      <c r="B43" s="273" t="s">
        <v>60</v>
      </c>
      <c r="C43" s="269">
        <f>C41-C42</f>
        <v>0.31896607134501886</v>
      </c>
      <c r="D43" s="269">
        <f t="shared" ref="D43:E43" si="15">D41-D42</f>
        <v>0.12089958422284952</v>
      </c>
      <c r="E43" s="269">
        <f t="shared" si="15"/>
        <v>5.879649625872789E-2</v>
      </c>
      <c r="F43" s="166">
        <f t="shared" ref="F43:N43" si="16">(G41*$G$24*$C$24*$E$24-G41*$G$25*$C$25)*G39</f>
        <v>0</v>
      </c>
      <c r="G43" s="166">
        <f t="shared" si="16"/>
        <v>0</v>
      </c>
      <c r="H43" s="166">
        <f t="shared" si="16"/>
        <v>0</v>
      </c>
      <c r="I43" s="166">
        <f t="shared" si="16"/>
        <v>0</v>
      </c>
      <c r="J43" s="166">
        <f t="shared" si="16"/>
        <v>0</v>
      </c>
      <c r="K43" s="166">
        <f t="shared" si="16"/>
        <v>0</v>
      </c>
      <c r="L43" s="166">
        <f t="shared" si="16"/>
        <v>0</v>
      </c>
      <c r="M43" s="166">
        <f t="shared" si="16"/>
        <v>0</v>
      </c>
      <c r="N43" s="166">
        <f t="shared" si="16"/>
        <v>0</v>
      </c>
      <c r="O43" s="266"/>
      <c r="P43" s="113">
        <f>SUM(C43:O43)</f>
        <v>0.49866215182659629</v>
      </c>
      <c r="Q43" s="166">
        <f>P43/Q40</f>
        <v>0.10163816511173915</v>
      </c>
      <c r="R43" s="10">
        <f>Q40/Q43</f>
        <v>48.271720101504222</v>
      </c>
    </row>
    <row r="44" spans="1:18" x14ac:dyDescent="0.2">
      <c r="A44" s="126"/>
      <c r="B44" s="271" t="s">
        <v>205</v>
      </c>
      <c r="C44" s="268">
        <f>C$27</f>
        <v>1</v>
      </c>
      <c r="D44" s="268">
        <f t="shared" ref="D44:F44" si="17">D$27</f>
        <v>2</v>
      </c>
      <c r="E44" s="268">
        <f t="shared" si="17"/>
        <v>4</v>
      </c>
      <c r="F44" s="268">
        <f t="shared" si="17"/>
        <v>8</v>
      </c>
      <c r="G44" s="268"/>
      <c r="H44" s="165"/>
      <c r="I44" s="268"/>
      <c r="J44" s="165"/>
      <c r="K44" s="268"/>
      <c r="L44" s="165"/>
      <c r="M44" s="268"/>
      <c r="N44" s="165"/>
      <c r="O44" s="264"/>
      <c r="P44" s="164" t="s">
        <v>169</v>
      </c>
      <c r="Q44" s="165" t="s">
        <v>170</v>
      </c>
      <c r="R44" s="58" t="s">
        <v>173</v>
      </c>
    </row>
    <row r="45" spans="1:18" x14ac:dyDescent="0.2">
      <c r="A45" s="120"/>
      <c r="B45" s="293" t="s">
        <v>8</v>
      </c>
      <c r="C45" s="22">
        <f>C16</f>
        <v>1.046169634834933</v>
      </c>
      <c r="D45" s="22">
        <f t="shared" ref="D45:F45" si="18">D16</f>
        <v>0.19863780442426532</v>
      </c>
      <c r="E45" s="22">
        <f t="shared" si="18"/>
        <v>3.7645427089730517E-2</v>
      </c>
      <c r="F45" s="22">
        <f t="shared" si="18"/>
        <v>6.832908512837875E-3</v>
      </c>
      <c r="G45" s="22"/>
      <c r="H45" s="2"/>
      <c r="I45" s="22"/>
      <c r="J45" s="2"/>
      <c r="K45" s="22"/>
      <c r="L45" s="2"/>
      <c r="M45" s="22"/>
      <c r="N45" s="2"/>
      <c r="O45" s="306"/>
      <c r="P45" s="112">
        <f>SUM(C44:O44)*$G$25</f>
        <v>45</v>
      </c>
      <c r="Q45" s="1">
        <f>(C45*C44+D45*D44+E45*E44+F45*F44+G45*G44+H45*H44+I45*I44+J45*J44+K44*K45+L44*L45+M44*M45+N44*N45)*$G$25</f>
        <v>4.9460706604352662</v>
      </c>
      <c r="R45" s="9">
        <f>P45/Q48</f>
        <v>442.74707193432528</v>
      </c>
    </row>
    <row r="46" spans="1:18" x14ac:dyDescent="0.2">
      <c r="A46" s="261"/>
      <c r="B46" s="272" t="s">
        <v>207</v>
      </c>
      <c r="C46" s="242">
        <f>C44*C45*$C$24*$E$24*$G$24</f>
        <v>0.88865362014171134</v>
      </c>
      <c r="D46" s="242">
        <f t="shared" ref="D46:F46" si="19">D44*D45*$C$24*$E$24*$G$24</f>
        <v>0.33746000289231559</v>
      </c>
      <c r="E46" s="242">
        <f t="shared" si="19"/>
        <v>0.12790944776503013</v>
      </c>
      <c r="F46" s="242">
        <f t="shared" si="19"/>
        <v>4.6432920121896391E-2</v>
      </c>
      <c r="G46" s="1"/>
      <c r="H46" s="1"/>
      <c r="I46" s="1"/>
      <c r="J46" s="1"/>
      <c r="K46" s="1"/>
      <c r="L46" s="1"/>
      <c r="M46" s="1"/>
      <c r="N46" s="1"/>
      <c r="O46" s="265"/>
      <c r="P46" s="112"/>
      <c r="Q46" s="1"/>
      <c r="R46" s="9"/>
    </row>
    <row r="47" spans="1:18" x14ac:dyDescent="0.2">
      <c r="A47" s="121"/>
      <c r="B47" s="272" t="s">
        <v>206</v>
      </c>
      <c r="C47" s="242">
        <f>$C$25*C45*C44*$G$25</f>
        <v>0.56966133390098905</v>
      </c>
      <c r="D47" s="242">
        <f t="shared" ref="D47:F47" si="20">$C$25*D45*D44*$G$25</f>
        <v>0.21632491111127466</v>
      </c>
      <c r="E47" s="242">
        <f t="shared" si="20"/>
        <v>8.19949021540545E-2</v>
      </c>
      <c r="F47" s="242">
        <f t="shared" si="20"/>
        <v>2.9765297314987019E-2</v>
      </c>
      <c r="G47" s="1"/>
      <c r="H47" s="1"/>
      <c r="I47" s="1"/>
      <c r="J47" s="1"/>
      <c r="K47" s="265"/>
      <c r="L47" s="265"/>
      <c r="M47" s="265"/>
      <c r="N47" s="265"/>
      <c r="O47" s="265"/>
      <c r="P47" s="112" t="s">
        <v>171</v>
      </c>
      <c r="Q47" s="1" t="s">
        <v>172</v>
      </c>
      <c r="R47" s="9" t="s">
        <v>174</v>
      </c>
    </row>
    <row r="48" spans="1:18" ht="17" thickBot="1" x14ac:dyDescent="0.25">
      <c r="A48" s="122"/>
      <c r="B48" s="273" t="s">
        <v>60</v>
      </c>
      <c r="C48" s="269">
        <f>C46-C47</f>
        <v>0.31899228624072229</v>
      </c>
      <c r="D48" s="269">
        <f t="shared" ref="D48:F48" si="21">D46-D47</f>
        <v>0.12113509178104093</v>
      </c>
      <c r="E48" s="269">
        <f t="shared" si="21"/>
        <v>4.5914545610975632E-2</v>
      </c>
      <c r="F48" s="269">
        <f t="shared" si="21"/>
        <v>1.6667622806909373E-2</v>
      </c>
      <c r="G48" s="166">
        <f t="shared" ref="G48:N48" si="22">(H46*$G$24*$C$24*$E$24-H46*$G$25*$C$25)*H44</f>
        <v>0</v>
      </c>
      <c r="H48" s="166">
        <f t="shared" si="22"/>
        <v>0</v>
      </c>
      <c r="I48" s="166">
        <f t="shared" si="22"/>
        <v>0</v>
      </c>
      <c r="J48" s="166">
        <f t="shared" si="22"/>
        <v>0</v>
      </c>
      <c r="K48" s="166">
        <f t="shared" si="22"/>
        <v>0</v>
      </c>
      <c r="L48" s="166">
        <f t="shared" si="22"/>
        <v>0</v>
      </c>
      <c r="M48" s="166">
        <f t="shared" si="22"/>
        <v>0</v>
      </c>
      <c r="N48" s="166">
        <f t="shared" si="22"/>
        <v>0</v>
      </c>
      <c r="O48" s="266"/>
      <c r="P48" s="113">
        <f>SUM(C48:O48)</f>
        <v>0.50270954643964827</v>
      </c>
      <c r="Q48" s="166">
        <f>P48/Q45</f>
        <v>0.10163816511173915</v>
      </c>
      <c r="R48" s="10">
        <f>Q45/Q48</f>
        <v>48.663517833066408</v>
      </c>
    </row>
    <row r="49" spans="1:18" x14ac:dyDescent="0.2">
      <c r="A49" s="126"/>
      <c r="B49" s="271" t="s">
        <v>205</v>
      </c>
      <c r="C49" s="268">
        <f>C$27</f>
        <v>1</v>
      </c>
      <c r="D49" s="268">
        <f t="shared" ref="D49:G49" si="23">D$27</f>
        <v>2</v>
      </c>
      <c r="E49" s="268">
        <f t="shared" si="23"/>
        <v>4</v>
      </c>
      <c r="F49" s="268">
        <f t="shared" si="23"/>
        <v>8</v>
      </c>
      <c r="G49" s="268">
        <f t="shared" si="23"/>
        <v>16</v>
      </c>
      <c r="H49" s="165"/>
      <c r="I49" s="268"/>
      <c r="J49" s="165"/>
      <c r="K49" s="268"/>
      <c r="L49" s="165"/>
      <c r="M49" s="268"/>
      <c r="N49" s="165"/>
      <c r="O49" s="264"/>
      <c r="P49" s="164" t="s">
        <v>169</v>
      </c>
      <c r="Q49" s="165" t="s">
        <v>170</v>
      </c>
      <c r="R49" s="58" t="s">
        <v>173</v>
      </c>
    </row>
    <row r="50" spans="1:18" x14ac:dyDescent="0.2">
      <c r="A50" s="120"/>
      <c r="B50" s="293" t="s">
        <v>8</v>
      </c>
      <c r="C50" s="22">
        <f>C17</f>
        <v>1.046173429383227</v>
      </c>
      <c r="D50" s="22">
        <f t="shared" ref="D50:G50" si="24">D17</f>
        <v>0.1986548504247404</v>
      </c>
      <c r="E50" s="22">
        <f t="shared" si="24"/>
        <v>3.7718895686383987E-2</v>
      </c>
      <c r="F50" s="22">
        <f t="shared" si="24"/>
        <v>7.1484073315374449E-3</v>
      </c>
      <c r="G50" s="22">
        <f t="shared" si="24"/>
        <v>1.2974859653596385E-3</v>
      </c>
      <c r="H50" s="2"/>
      <c r="I50" s="22"/>
      <c r="J50" s="2"/>
      <c r="K50" s="22"/>
      <c r="L50" s="2"/>
      <c r="M50" s="22"/>
      <c r="N50" s="2"/>
      <c r="O50" s="306"/>
      <c r="P50" s="112">
        <f>SUM(C49:O49)*$G$25</f>
        <v>93</v>
      </c>
      <c r="Q50" s="1">
        <f>(C50*C49+D50*D49+E50*E49+F50*F49+G50*G49+H50*H49+I50*I49+J50*J49+K49*K50+L49*L50+M49*M50+N49*N50)*$G$25</f>
        <v>5.0169172412288923</v>
      </c>
      <c r="R50" s="9">
        <f>P50/Q53</f>
        <v>915.01061533093912</v>
      </c>
    </row>
    <row r="51" spans="1:18" x14ac:dyDescent="0.2">
      <c r="A51" s="261"/>
      <c r="B51" s="272" t="s">
        <v>207</v>
      </c>
      <c r="C51" s="242">
        <f>C49*C50*$C$24*$E$24*$G$24</f>
        <v>0.88865684336571427</v>
      </c>
      <c r="D51" s="242">
        <f t="shared" ref="D51:G51" si="25">D49*D50*$C$24*$E$24*$G$24</f>
        <v>0.33748896184797006</v>
      </c>
      <c r="E51" s="242">
        <f t="shared" si="25"/>
        <v>0.12815907509967603</v>
      </c>
      <c r="F51" s="242">
        <f t="shared" si="25"/>
        <v>4.8576887280201785E-2</v>
      </c>
      <c r="G51" s="242">
        <f t="shared" si="25"/>
        <v>1.7634090102518891E-2</v>
      </c>
      <c r="H51" s="1"/>
      <c r="I51" s="1"/>
      <c r="J51" s="1"/>
      <c r="K51" s="1"/>
      <c r="L51" s="1"/>
      <c r="M51" s="1"/>
      <c r="N51" s="1"/>
      <c r="O51" s="265"/>
      <c r="P51" s="112"/>
      <c r="Q51" s="1"/>
      <c r="R51" s="9"/>
    </row>
    <row r="52" spans="1:18" x14ac:dyDescent="0.2">
      <c r="A52" s="121"/>
      <c r="B52" s="272" t="s">
        <v>206</v>
      </c>
      <c r="C52" s="242">
        <f>$C$25*C50*C49*$G$25</f>
        <v>0.56966340011221406</v>
      </c>
      <c r="D52" s="242">
        <f t="shared" ref="D52:G52" si="26">$C$25*D50*D49*$G$25</f>
        <v>0.21634347492166442</v>
      </c>
      <c r="E52" s="242">
        <f t="shared" si="26"/>
        <v>8.2154922928414115E-2</v>
      </c>
      <c r="F52" s="242">
        <f t="shared" si="26"/>
        <v>3.1139663168631322E-2</v>
      </c>
      <c r="G52" s="242">
        <f t="shared" si="26"/>
        <v>1.1304133649204306E-2</v>
      </c>
      <c r="H52" s="1"/>
      <c r="I52" s="1"/>
      <c r="J52" s="1"/>
      <c r="K52" s="265"/>
      <c r="L52" s="265"/>
      <c r="M52" s="265"/>
      <c r="N52" s="265"/>
      <c r="O52" s="265"/>
      <c r="P52" s="112" t="s">
        <v>171</v>
      </c>
      <c r="Q52" s="1" t="s">
        <v>172</v>
      </c>
      <c r="R52" s="9" t="s">
        <v>174</v>
      </c>
    </row>
    <row r="53" spans="1:18" ht="17" thickBot="1" x14ac:dyDescent="0.25">
      <c r="A53" s="122"/>
      <c r="B53" s="273" t="s">
        <v>60</v>
      </c>
      <c r="C53" s="269">
        <f>C51-C52</f>
        <v>0.31899344325350021</v>
      </c>
      <c r="D53" s="269">
        <f t="shared" ref="D53:G53" si="27">D51-D52</f>
        <v>0.12114548692630564</v>
      </c>
      <c r="E53" s="269">
        <f t="shared" si="27"/>
        <v>4.6004152171261914E-2</v>
      </c>
      <c r="F53" s="269">
        <f t="shared" si="27"/>
        <v>1.7437224111570462E-2</v>
      </c>
      <c r="G53" s="269">
        <f t="shared" si="27"/>
        <v>6.329956453314585E-3</v>
      </c>
      <c r="H53" s="166">
        <f t="shared" ref="H53:N53" si="28">(I51*$G$24*$C$24*$E$24-I51*$G$25*$C$25)*I49</f>
        <v>0</v>
      </c>
      <c r="I53" s="166">
        <f t="shared" si="28"/>
        <v>0</v>
      </c>
      <c r="J53" s="166">
        <f t="shared" si="28"/>
        <v>0</v>
      </c>
      <c r="K53" s="166">
        <f t="shared" si="28"/>
        <v>0</v>
      </c>
      <c r="L53" s="166">
        <f t="shared" si="28"/>
        <v>0</v>
      </c>
      <c r="M53" s="166">
        <f t="shared" si="28"/>
        <v>0</v>
      </c>
      <c r="N53" s="166">
        <f t="shared" si="28"/>
        <v>0</v>
      </c>
      <c r="O53" s="266"/>
      <c r="P53" s="113">
        <f>SUM(C53:O53)</f>
        <v>0.50991026291595287</v>
      </c>
      <c r="Q53" s="166">
        <f>P53/Q50</f>
        <v>0.10163816511173912</v>
      </c>
      <c r="R53" s="10">
        <f>Q50/Q53</f>
        <v>49.360564859798345</v>
      </c>
    </row>
    <row r="54" spans="1:18" x14ac:dyDescent="0.2">
      <c r="A54" s="126"/>
      <c r="B54" s="271" t="s">
        <v>205</v>
      </c>
      <c r="C54" s="268">
        <f>C$27</f>
        <v>1</v>
      </c>
      <c r="D54" s="268">
        <f t="shared" ref="D54:H54" si="29">D$27</f>
        <v>2</v>
      </c>
      <c r="E54" s="268">
        <f t="shared" si="29"/>
        <v>4</v>
      </c>
      <c r="F54" s="268">
        <f t="shared" si="29"/>
        <v>8</v>
      </c>
      <c r="G54" s="268">
        <f t="shared" si="29"/>
        <v>16</v>
      </c>
      <c r="H54" s="268">
        <f t="shared" si="29"/>
        <v>32</v>
      </c>
      <c r="I54" s="268"/>
      <c r="J54" s="165"/>
      <c r="K54" s="268"/>
      <c r="L54" s="165"/>
      <c r="M54" s="268"/>
      <c r="N54" s="165"/>
      <c r="O54" s="264"/>
      <c r="P54" s="164" t="s">
        <v>169</v>
      </c>
      <c r="Q54" s="165" t="s">
        <v>170</v>
      </c>
      <c r="R54" s="58" t="s">
        <v>173</v>
      </c>
    </row>
    <row r="55" spans="1:18" x14ac:dyDescent="0.2">
      <c r="A55" s="120"/>
      <c r="B55" s="293" t="s">
        <v>8</v>
      </c>
      <c r="C55" s="22">
        <f>C18</f>
        <v>1.046173596858273</v>
      </c>
      <c r="D55" s="22">
        <f t="shared" ref="D55:H55" si="30">D18</f>
        <v>0.19865560276463615</v>
      </c>
      <c r="E55" s="22">
        <f t="shared" si="30"/>
        <v>3.7722138552602542E-2</v>
      </c>
      <c r="F55" s="22">
        <f t="shared" si="30"/>
        <v>7.1623592683027664E-3</v>
      </c>
      <c r="G55" s="22">
        <f t="shared" si="30"/>
        <v>1.3573955592534217E-3</v>
      </c>
      <c r="H55" s="22">
        <f t="shared" si="30"/>
        <v>2.4637679498238968E-4</v>
      </c>
      <c r="I55" s="22"/>
      <c r="J55" s="2"/>
      <c r="K55" s="22"/>
      <c r="L55" s="2"/>
      <c r="M55" s="22"/>
      <c r="N55" s="2"/>
      <c r="O55" s="306"/>
      <c r="P55" s="112">
        <f>SUM(C54:O54)*$G$25</f>
        <v>189</v>
      </c>
      <c r="Q55" s="1">
        <f>(C55*C54+D55*D54+E55*E54+F55*F54+G55*G54+H55*H54+I55*I54+J55*J54+K54*K55+L54*L55+M54*M55+N54*N55)*$G$25</f>
        <v>5.0438238513956062</v>
      </c>
      <c r="R55" s="9">
        <f>P55/Q58</f>
        <v>1859.5377021241659</v>
      </c>
    </row>
    <row r="56" spans="1:18" x14ac:dyDescent="0.2">
      <c r="A56" s="261"/>
      <c r="B56" s="272" t="s">
        <v>207</v>
      </c>
      <c r="C56" s="242">
        <f>C54*C55*$C$24*$E$24*$G$24</f>
        <v>0.88865698562496287</v>
      </c>
      <c r="D56" s="242">
        <f t="shared" ref="D56:H56" si="31">D54*D55*$C$24*$E$24*$G$24</f>
        <v>0.33749023997639144</v>
      </c>
      <c r="E56" s="242">
        <f t="shared" si="31"/>
        <v>0.12817009352234404</v>
      </c>
      <c r="F56" s="242">
        <f t="shared" si="31"/>
        <v>4.8671697442543752E-2</v>
      </c>
      <c r="G56" s="242">
        <f t="shared" si="31"/>
        <v>1.844831946987506E-2</v>
      </c>
      <c r="H56" s="242">
        <f t="shared" si="31"/>
        <v>6.696998222535739E-3</v>
      </c>
      <c r="I56" s="1"/>
      <c r="J56" s="1"/>
      <c r="K56" s="1"/>
      <c r="L56" s="1"/>
      <c r="M56" s="1"/>
      <c r="N56" s="1"/>
      <c r="O56" s="265"/>
      <c r="P56" s="112"/>
      <c r="Q56" s="1"/>
      <c r="R56" s="9"/>
    </row>
    <row r="57" spans="1:18" x14ac:dyDescent="0.2">
      <c r="A57" s="121"/>
      <c r="B57" s="272" t="s">
        <v>206</v>
      </c>
      <c r="C57" s="242">
        <f>$C$25*C55*C54*$G$25</f>
        <v>0.56966349130589322</v>
      </c>
      <c r="D57" s="242">
        <f t="shared" ref="D57:H57" si="32">$C$25*D55*D54*$G$25</f>
        <v>0.21634429425140655</v>
      </c>
      <c r="E57" s="242">
        <f t="shared" si="32"/>
        <v>8.2161986163416217E-2</v>
      </c>
      <c r="F57" s="242">
        <f t="shared" si="32"/>
        <v>3.120044014891131E-2</v>
      </c>
      <c r="G57" s="242">
        <f t="shared" si="32"/>
        <v>1.1826086159154705E-2</v>
      </c>
      <c r="H57" s="242">
        <f t="shared" si="32"/>
        <v>4.2930348271961018E-3</v>
      </c>
      <c r="I57" s="1"/>
      <c r="J57" s="1"/>
      <c r="K57" s="265"/>
      <c r="L57" s="265"/>
      <c r="M57" s="265"/>
      <c r="N57" s="265"/>
      <c r="O57" s="265"/>
      <c r="P57" s="112" t="s">
        <v>171</v>
      </c>
      <c r="Q57" s="1" t="s">
        <v>172</v>
      </c>
      <c r="R57" s="9" t="s">
        <v>174</v>
      </c>
    </row>
    <row r="58" spans="1:18" ht="17" thickBot="1" x14ac:dyDescent="0.25">
      <c r="A58" s="122"/>
      <c r="B58" s="273" t="s">
        <v>60</v>
      </c>
      <c r="C58" s="269">
        <f>C56-C57</f>
        <v>0.31899349431906965</v>
      </c>
      <c r="D58" s="269">
        <f t="shared" ref="D58:H58" si="33">D56-D57</f>
        <v>0.12114594572498488</v>
      </c>
      <c r="E58" s="269">
        <f t="shared" si="33"/>
        <v>4.6008107358927824E-2</v>
      </c>
      <c r="F58" s="269">
        <f t="shared" si="33"/>
        <v>1.7471257293632442E-2</v>
      </c>
      <c r="G58" s="269">
        <f t="shared" si="33"/>
        <v>6.6222333107203556E-3</v>
      </c>
      <c r="H58" s="269">
        <f t="shared" si="33"/>
        <v>2.4039633953396372E-3</v>
      </c>
      <c r="I58" s="166">
        <f t="shared" ref="I58:N58" si="34">(J56*$G$24*$C$24*$E$24-J56*$G$25*$C$25)*J54</f>
        <v>0</v>
      </c>
      <c r="J58" s="166">
        <f t="shared" si="34"/>
        <v>0</v>
      </c>
      <c r="K58" s="166">
        <f t="shared" si="34"/>
        <v>0</v>
      </c>
      <c r="L58" s="166">
        <f t="shared" si="34"/>
        <v>0</v>
      </c>
      <c r="M58" s="166">
        <f t="shared" si="34"/>
        <v>0</v>
      </c>
      <c r="N58" s="166">
        <f t="shared" si="34"/>
        <v>0</v>
      </c>
      <c r="O58" s="266"/>
      <c r="P58" s="113">
        <f>SUM(C58:O58)</f>
        <v>0.51264500140267477</v>
      </c>
      <c r="Q58" s="166">
        <f>P58/Q55</f>
        <v>0.10163816511173916</v>
      </c>
      <c r="R58" s="10">
        <f>Q55/Q58</f>
        <v>49.625294256842565</v>
      </c>
    </row>
    <row r="59" spans="1:18" x14ac:dyDescent="0.2">
      <c r="A59" s="126"/>
      <c r="B59" s="271" t="s">
        <v>205</v>
      </c>
      <c r="C59" s="268">
        <f>C$27</f>
        <v>1</v>
      </c>
      <c r="D59" s="268">
        <f t="shared" ref="D59:I59" si="35">D$27</f>
        <v>2</v>
      </c>
      <c r="E59" s="268">
        <f t="shared" si="35"/>
        <v>4</v>
      </c>
      <c r="F59" s="268">
        <f t="shared" si="35"/>
        <v>8</v>
      </c>
      <c r="G59" s="268">
        <f t="shared" si="35"/>
        <v>16</v>
      </c>
      <c r="H59" s="268">
        <f t="shared" si="35"/>
        <v>32</v>
      </c>
      <c r="I59" s="268">
        <f t="shared" si="35"/>
        <v>64</v>
      </c>
      <c r="J59" s="165"/>
      <c r="K59" s="268"/>
      <c r="L59" s="165"/>
      <c r="M59" s="268"/>
      <c r="N59" s="165"/>
      <c r="O59" s="264"/>
      <c r="P59" s="164" t="s">
        <v>169</v>
      </c>
      <c r="Q59" s="165" t="s">
        <v>170</v>
      </c>
      <c r="R59" s="58" t="s">
        <v>173</v>
      </c>
    </row>
    <row r="60" spans="1:18" x14ac:dyDescent="0.2">
      <c r="A60" s="120"/>
      <c r="B60" s="293" t="s">
        <v>8</v>
      </c>
      <c r="C60" s="22">
        <f>C19</f>
        <v>1.0461736042499015</v>
      </c>
      <c r="D60" s="22">
        <f t="shared" ref="D60:I60" si="36">D19</f>
        <v>0.19865563596968955</v>
      </c>
      <c r="E60" s="22">
        <f t="shared" si="36"/>
        <v>3.7722281679315864E-2</v>
      </c>
      <c r="F60" s="22">
        <f t="shared" si="36"/>
        <v>7.1629750997426389E-3</v>
      </c>
      <c r="G60" s="22">
        <f t="shared" si="36"/>
        <v>1.3600448718654114E-3</v>
      </c>
      <c r="H60" s="22">
        <f t="shared" si="36"/>
        <v>2.577528996102656E-4</v>
      </c>
      <c r="I60" s="22">
        <f t="shared" si="36"/>
        <v>4.6783955399355186E-5</v>
      </c>
      <c r="J60" s="2"/>
      <c r="K60" s="22"/>
      <c r="L60" s="2"/>
      <c r="M60" s="22"/>
      <c r="N60" s="2"/>
      <c r="O60" s="306"/>
      <c r="P60" s="112">
        <f>SUM(C59:O59)*$G$25</f>
        <v>381</v>
      </c>
      <c r="Q60" s="1">
        <f>(C60*C59+D60*D59+E60*E59+F60*F59+G60*G59+H60*H59+I60*I59+J60*J59+K59*K60+L59*L60+M59*M60+N59*N60)*$G$25</f>
        <v>5.0540423627622566</v>
      </c>
      <c r="R60" s="9">
        <f>P60/Q63</f>
        <v>3748.5918757106219</v>
      </c>
    </row>
    <row r="61" spans="1:18" x14ac:dyDescent="0.2">
      <c r="A61" s="261"/>
      <c r="B61" s="272" t="s">
        <v>207</v>
      </c>
      <c r="C61" s="242">
        <f>C59*C60*$C$24*$E$24*$G$24</f>
        <v>0.8886569919036742</v>
      </c>
      <c r="D61" s="242">
        <f t="shared" ref="D61:I61" si="37">D59*D60*$C$24*$E$24*$G$24</f>
        <v>0.33749029638749334</v>
      </c>
      <c r="E61" s="242">
        <f t="shared" si="37"/>
        <v>0.12817057982998553</v>
      </c>
      <c r="F61" s="242">
        <f t="shared" si="37"/>
        <v>4.8675882315208502E-2</v>
      </c>
      <c r="G61" s="242">
        <f t="shared" si="37"/>
        <v>1.8484326192534768E-2</v>
      </c>
      <c r="H61" s="242">
        <f t="shared" si="37"/>
        <v>7.0062227681253969E-3</v>
      </c>
      <c r="I61" s="242">
        <f t="shared" si="37"/>
        <v>2.5433569437825314E-3</v>
      </c>
      <c r="J61" s="1"/>
      <c r="K61" s="1"/>
      <c r="L61" s="1"/>
      <c r="M61" s="1"/>
      <c r="N61" s="1"/>
      <c r="O61" s="265"/>
      <c r="P61" s="112"/>
      <c r="Q61" s="1"/>
      <c r="R61" s="9"/>
    </row>
    <row r="62" spans="1:18" x14ac:dyDescent="0.2">
      <c r="A62" s="121"/>
      <c r="B62" s="272" t="s">
        <v>206</v>
      </c>
      <c r="C62" s="242">
        <f>$C$25*C60*C59*$G$25</f>
        <v>0.56966349533079019</v>
      </c>
      <c r="D62" s="242">
        <f t="shared" ref="D62:I62" si="38">$C$25*D60*D59*$G$25</f>
        <v>0.21634433041310419</v>
      </c>
      <c r="E62" s="242">
        <f t="shared" si="38"/>
        <v>8.2162297905419471E-2</v>
      </c>
      <c r="F62" s="242">
        <f t="shared" si="38"/>
        <v>3.1203122814114463E-2</v>
      </c>
      <c r="G62" s="242">
        <f t="shared" si="38"/>
        <v>1.184916786072529E-2</v>
      </c>
      <c r="H62" s="242">
        <f t="shared" si="38"/>
        <v>4.4912597183380983E-3</v>
      </c>
      <c r="I62" s="242">
        <f t="shared" si="38"/>
        <v>1.6303901501582303E-3</v>
      </c>
      <c r="J62" s="1"/>
      <c r="K62" s="265"/>
      <c r="L62" s="265"/>
      <c r="M62" s="265"/>
      <c r="N62" s="265"/>
      <c r="O62" s="265"/>
      <c r="P62" s="112" t="s">
        <v>171</v>
      </c>
      <c r="Q62" s="1" t="s">
        <v>172</v>
      </c>
      <c r="R62" s="9" t="s">
        <v>174</v>
      </c>
    </row>
    <row r="63" spans="1:18" ht="17" thickBot="1" x14ac:dyDescent="0.25">
      <c r="A63" s="122"/>
      <c r="B63" s="273" t="s">
        <v>60</v>
      </c>
      <c r="C63" s="269">
        <f>C61-C62</f>
        <v>0.31899349657288401</v>
      </c>
      <c r="D63" s="269">
        <f t="shared" ref="D63:I63" si="39">D61-D62</f>
        <v>0.12114596597438915</v>
      </c>
      <c r="E63" s="269">
        <f t="shared" si="39"/>
        <v>4.6008281924566061E-2</v>
      </c>
      <c r="F63" s="269">
        <f t="shared" si="39"/>
        <v>1.7472759501094039E-2</v>
      </c>
      <c r="G63" s="269">
        <f t="shared" si="39"/>
        <v>6.6351583318094778E-3</v>
      </c>
      <c r="H63" s="269">
        <f t="shared" si="39"/>
        <v>2.5149630497872987E-3</v>
      </c>
      <c r="I63" s="269">
        <f t="shared" si="39"/>
        <v>9.1296679362430112E-4</v>
      </c>
      <c r="J63" s="166">
        <f t="shared" ref="J63:N63" si="40">(K61*$G$24*$C$24*$E$24-K61*$G$25*$C$25)*K59</f>
        <v>0</v>
      </c>
      <c r="K63" s="166">
        <f t="shared" si="40"/>
        <v>0</v>
      </c>
      <c r="L63" s="166">
        <f t="shared" si="40"/>
        <v>0</v>
      </c>
      <c r="M63" s="166">
        <f t="shared" si="40"/>
        <v>0</v>
      </c>
      <c r="N63" s="166">
        <f t="shared" si="40"/>
        <v>0</v>
      </c>
      <c r="O63" s="266"/>
      <c r="P63" s="113">
        <f>SUM(C63:O63)</f>
        <v>0.51368359214815429</v>
      </c>
      <c r="Q63" s="166">
        <f>P63/Q60</f>
        <v>0.10163816511173911</v>
      </c>
      <c r="R63" s="10">
        <f>Q60/Q63</f>
        <v>49.725832389889533</v>
      </c>
    </row>
    <row r="64" spans="1:18" x14ac:dyDescent="0.2">
      <c r="A64" s="126"/>
      <c r="B64" s="271" t="s">
        <v>205</v>
      </c>
      <c r="C64" s="268">
        <f>C$27</f>
        <v>1</v>
      </c>
      <c r="D64" s="268">
        <f t="shared" ref="D64:J64" si="41">D$27</f>
        <v>2</v>
      </c>
      <c r="E64" s="268">
        <f t="shared" si="41"/>
        <v>4</v>
      </c>
      <c r="F64" s="268">
        <f t="shared" si="41"/>
        <v>8</v>
      </c>
      <c r="G64" s="268">
        <f t="shared" si="41"/>
        <v>16</v>
      </c>
      <c r="H64" s="268">
        <f t="shared" si="41"/>
        <v>32</v>
      </c>
      <c r="I64" s="268">
        <f t="shared" si="41"/>
        <v>64</v>
      </c>
      <c r="J64" s="268">
        <f t="shared" si="41"/>
        <v>128</v>
      </c>
      <c r="K64" s="268"/>
      <c r="L64" s="165"/>
      <c r="M64" s="268"/>
      <c r="N64" s="165"/>
      <c r="O64" s="264"/>
      <c r="P64" s="164" t="s">
        <v>169</v>
      </c>
      <c r="Q64" s="165" t="s">
        <v>170</v>
      </c>
      <c r="R64" s="58" t="s">
        <v>173</v>
      </c>
    </row>
    <row r="65" spans="1:18" x14ac:dyDescent="0.2">
      <c r="A65" s="120"/>
      <c r="B65" s="293" t="s">
        <v>8</v>
      </c>
      <c r="C65" s="22">
        <f>C20</f>
        <v>1.0461736042643002</v>
      </c>
      <c r="D65" s="22">
        <f t="shared" ref="D65:J65" si="42">D20</f>
        <v>0.198655637376004</v>
      </c>
      <c r="E65" s="22">
        <f t="shared" si="42"/>
        <v>3.7722287985070643E-2</v>
      </c>
      <c r="F65" s="22">
        <f t="shared" si="42"/>
        <v>7.1630022778624864E-3</v>
      </c>
      <c r="G65" s="22">
        <f t="shared" si="42"/>
        <v>1.3601618107809889E-3</v>
      </c>
      <c r="H65" s="22">
        <f t="shared" si="42"/>
        <v>2.5825597184141001E-4</v>
      </c>
      <c r="I65" s="22">
        <f t="shared" si="42"/>
        <v>4.8944139241883673E-5</v>
      </c>
      <c r="J65" s="22">
        <f t="shared" si="42"/>
        <v>8.8837038528544226E-6</v>
      </c>
      <c r="K65" s="22"/>
      <c r="L65" s="2"/>
      <c r="M65" s="22"/>
      <c r="N65" s="2"/>
      <c r="O65" s="306"/>
      <c r="P65" s="112">
        <f>SUM(C64:O64)*$G$25</f>
        <v>765</v>
      </c>
      <c r="Q65" s="1">
        <f>(C65*C64+D65*D64+E65*E64+F65*F64+G65*G64+H65*H64+I65*I64+J65*J64+K64*K65+L64*L65+M64*M65+N64*N65)*$G$25</f>
        <v>5.0579231047666724</v>
      </c>
      <c r="R65" s="9">
        <f>P65/Q68</f>
        <v>7526.7002228835281</v>
      </c>
    </row>
    <row r="66" spans="1:18" x14ac:dyDescent="0.2">
      <c r="A66" s="261"/>
      <c r="B66" s="272" t="s">
        <v>207</v>
      </c>
      <c r="C66" s="242">
        <f>C64*C65*$C$24*$E$24*$G$24</f>
        <v>0.88865699191590508</v>
      </c>
      <c r="D66" s="242">
        <f t="shared" ref="D66:J66" si="43">D64*D65*$C$24*$E$24*$G$24</f>
        <v>0.33749029877664011</v>
      </c>
      <c r="E66" s="242">
        <f t="shared" si="43"/>
        <v>0.12817060125531321</v>
      </c>
      <c r="F66" s="242">
        <f t="shared" si="43"/>
        <v>4.8676067003685687E-2</v>
      </c>
      <c r="G66" s="242">
        <f t="shared" si="43"/>
        <v>1.8485915505582338E-2</v>
      </c>
      <c r="H66" s="242">
        <f t="shared" si="43"/>
        <v>7.0198972452125028E-3</v>
      </c>
      <c r="I66" s="242">
        <f t="shared" si="43"/>
        <v>2.6607929008076055E-3</v>
      </c>
      <c r="J66" s="242">
        <f t="shared" si="43"/>
        <v>9.6590507099262235E-4</v>
      </c>
      <c r="K66" s="1"/>
      <c r="L66" s="1"/>
      <c r="M66" s="1"/>
      <c r="N66" s="1"/>
      <c r="O66" s="265"/>
      <c r="P66" s="112"/>
      <c r="Q66" s="1"/>
      <c r="R66" s="9"/>
    </row>
    <row r="67" spans="1:18" x14ac:dyDescent="0.2">
      <c r="A67" s="121"/>
      <c r="B67" s="272" t="s">
        <v>206</v>
      </c>
      <c r="C67" s="242">
        <f>$C$25*C65*C64*$G$25</f>
        <v>0.56966349533863059</v>
      </c>
      <c r="D67" s="242">
        <f t="shared" ref="D67:J67" si="44">$C$25*D65*D64*$G$25</f>
        <v>0.21634433194463967</v>
      </c>
      <c r="E67" s="242">
        <f t="shared" si="44"/>
        <v>8.2162311639883009E-2</v>
      </c>
      <c r="F67" s="242">
        <f t="shared" si="44"/>
        <v>3.1203241206570063E-2</v>
      </c>
      <c r="G67" s="242">
        <f t="shared" si="44"/>
        <v>1.1850186671846005E-2</v>
      </c>
      <c r="H67" s="242">
        <f t="shared" si="44"/>
        <v>4.5000255869299538E-3</v>
      </c>
      <c r="I67" s="242">
        <f t="shared" si="44"/>
        <v>1.7056711397480493E-3</v>
      </c>
      <c r="J67" s="242">
        <f t="shared" si="44"/>
        <v>6.1918250113654136E-4</v>
      </c>
      <c r="K67" s="265"/>
      <c r="L67" s="265"/>
      <c r="M67" s="265"/>
      <c r="N67" s="265"/>
      <c r="O67" s="265"/>
      <c r="P67" s="112" t="s">
        <v>171</v>
      </c>
      <c r="Q67" s="1" t="s">
        <v>172</v>
      </c>
      <c r="R67" s="9" t="s">
        <v>174</v>
      </c>
    </row>
    <row r="68" spans="1:18" ht="17" thickBot="1" x14ac:dyDescent="0.25">
      <c r="A68" s="122"/>
      <c r="B68" s="273" t="s">
        <v>60</v>
      </c>
      <c r="C68" s="269">
        <f>C66-C67</f>
        <v>0.31899349657727449</v>
      </c>
      <c r="D68" s="269">
        <f t="shared" ref="D68:J68" si="45">D66-D67</f>
        <v>0.12114596683200043</v>
      </c>
      <c r="E68" s="269">
        <f t="shared" si="45"/>
        <v>4.6008289615430201E-2</v>
      </c>
      <c r="F68" s="269">
        <f t="shared" si="45"/>
        <v>1.7472825797115624E-2</v>
      </c>
      <c r="G68" s="269">
        <f t="shared" si="45"/>
        <v>6.6357288337363339E-3</v>
      </c>
      <c r="H68" s="269">
        <f t="shared" si="45"/>
        <v>2.519871658282549E-3</v>
      </c>
      <c r="I68" s="269">
        <f t="shared" si="45"/>
        <v>9.5512176105955627E-4</v>
      </c>
      <c r="J68" s="269">
        <f t="shared" si="45"/>
        <v>3.4672256985608099E-4</v>
      </c>
      <c r="K68" s="166">
        <f t="shared" ref="K68:N68" si="46">(L66*$G$24*$C$24*$E$24-L66*$G$25*$C$25)*L64</f>
        <v>0</v>
      </c>
      <c r="L68" s="166">
        <f t="shared" si="46"/>
        <v>0</v>
      </c>
      <c r="M68" s="166">
        <f t="shared" si="46"/>
        <v>0</v>
      </c>
      <c r="N68" s="166">
        <f t="shared" si="46"/>
        <v>0</v>
      </c>
      <c r="O68" s="266"/>
      <c r="P68" s="113">
        <f>SUM(C68:O68)</f>
        <v>0.51407802364475541</v>
      </c>
      <c r="Q68" s="166">
        <f>P68/Q65</f>
        <v>0.10163816511173916</v>
      </c>
      <c r="R68" s="10">
        <f>Q65/Q68</f>
        <v>49.764014326764787</v>
      </c>
    </row>
    <row r="69" spans="1:18" x14ac:dyDescent="0.2">
      <c r="A69" s="126"/>
      <c r="B69" s="271" t="s">
        <v>205</v>
      </c>
      <c r="C69" s="268">
        <f>C$27</f>
        <v>1</v>
      </c>
      <c r="D69" s="268">
        <f t="shared" ref="D69:K69" si="47">D$27</f>
        <v>2</v>
      </c>
      <c r="E69" s="268">
        <f t="shared" si="47"/>
        <v>4</v>
      </c>
      <c r="F69" s="268">
        <f t="shared" si="47"/>
        <v>8</v>
      </c>
      <c r="G69" s="268">
        <f t="shared" si="47"/>
        <v>16</v>
      </c>
      <c r="H69" s="268">
        <f t="shared" si="47"/>
        <v>32</v>
      </c>
      <c r="I69" s="268">
        <f t="shared" si="47"/>
        <v>64</v>
      </c>
      <c r="J69" s="268">
        <f t="shared" si="47"/>
        <v>128</v>
      </c>
      <c r="K69" s="268">
        <f t="shared" si="47"/>
        <v>256</v>
      </c>
      <c r="L69" s="165"/>
      <c r="M69" s="268"/>
      <c r="N69" s="165"/>
      <c r="O69" s="264"/>
      <c r="P69" s="164" t="s">
        <v>169</v>
      </c>
      <c r="Q69" s="165" t="s">
        <v>170</v>
      </c>
      <c r="R69" s="58" t="s">
        <v>173</v>
      </c>
    </row>
    <row r="70" spans="1:18" x14ac:dyDescent="0.2">
      <c r="A70" s="120"/>
      <c r="B70" s="293" t="s">
        <v>8</v>
      </c>
      <c r="C70" s="22">
        <f>C21</f>
        <v>1.0461736042649357</v>
      </c>
      <c r="D70" s="22">
        <f t="shared" ref="D70:K70" si="48">D21</f>
        <v>0.19865563743807269</v>
      </c>
      <c r="E70" s="22">
        <f t="shared" si="48"/>
        <v>3.7722288263379547E-2</v>
      </c>
      <c r="F70" s="22">
        <f t="shared" si="48"/>
        <v>7.1630034773880365E-3</v>
      </c>
      <c r="G70" s="22">
        <f t="shared" si="48"/>
        <v>1.3601669719814937E-3</v>
      </c>
      <c r="H70" s="22">
        <f t="shared" si="48"/>
        <v>2.582781771956823E-4</v>
      </c>
      <c r="I70" s="22">
        <f t="shared" si="48"/>
        <v>4.9039666551731367E-5</v>
      </c>
      <c r="J70" s="22">
        <f t="shared" si="48"/>
        <v>9.2938964817332632E-6</v>
      </c>
      <c r="K70" s="22">
        <f t="shared" si="48"/>
        <v>1.6869072632939489E-6</v>
      </c>
      <c r="L70" s="2"/>
      <c r="M70" s="22"/>
      <c r="N70" s="2"/>
      <c r="O70" s="306"/>
      <c r="P70" s="112">
        <f>SUM(C69:O69)*$G$25</f>
        <v>1533</v>
      </c>
      <c r="Q70" s="1">
        <f>(C70*C69+D70*D69+E70*E69+F70*F69+G70*G69+H70*H69+I70*I69+J70*J69+K69*K70+L69*L70+M69*M70+N69*N70)*$G$25</f>
        <v>5.0593969167121351</v>
      </c>
      <c r="R70" s="9">
        <f>P70/Q73</f>
        <v>15082.916917229348</v>
      </c>
    </row>
    <row r="71" spans="1:18" x14ac:dyDescent="0.2">
      <c r="A71" s="261"/>
      <c r="B71" s="272" t="s">
        <v>207</v>
      </c>
      <c r="C71" s="242">
        <f>C69*C70*$C$24*$E$24*$G$24</f>
        <v>0.88865699191644498</v>
      </c>
      <c r="D71" s="242">
        <f t="shared" ref="D71:K71" si="49">D69*D70*$C$24*$E$24*$G$24</f>
        <v>0.33749029888208681</v>
      </c>
      <c r="E71" s="242">
        <f t="shared" si="49"/>
        <v>0.12817060220093507</v>
      </c>
      <c r="F71" s="242">
        <f t="shared" si="49"/>
        <v>4.8676075155042305E-2</v>
      </c>
      <c r="G71" s="242">
        <f t="shared" si="49"/>
        <v>1.8485985651292707E-2</v>
      </c>
      <c r="H71" s="242">
        <f t="shared" si="49"/>
        <v>7.0205008297266327E-3</v>
      </c>
      <c r="I71" s="242">
        <f t="shared" si="49"/>
        <v>2.6659861352134624E-3</v>
      </c>
      <c r="J71" s="242">
        <f t="shared" si="49"/>
        <v>1.010504389799334E-3</v>
      </c>
      <c r="K71" s="242">
        <f t="shared" si="49"/>
        <v>3.6682723938087424E-4</v>
      </c>
      <c r="L71" s="1"/>
      <c r="M71" s="1"/>
      <c r="N71" s="1"/>
      <c r="O71" s="265"/>
      <c r="P71" s="112"/>
      <c r="Q71" s="1"/>
      <c r="R71" s="9"/>
    </row>
    <row r="72" spans="1:18" x14ac:dyDescent="0.2">
      <c r="A72" s="121"/>
      <c r="B72" s="272" t="s">
        <v>206</v>
      </c>
      <c r="C72" s="242">
        <f>$C$25*C70*C69*$G$25</f>
        <v>0.56966349533897664</v>
      </c>
      <c r="D72" s="242">
        <f t="shared" ref="D72:K72" si="50">$C$25*D70*D69*$G$25</f>
        <v>0.2163443320122351</v>
      </c>
      <c r="E72" s="242">
        <f t="shared" si="50"/>
        <v>8.2162312246063185E-2</v>
      </c>
      <c r="F72" s="242">
        <f t="shared" si="50"/>
        <v>3.1203246431904863E-2</v>
      </c>
      <c r="G72" s="242">
        <f t="shared" si="50"/>
        <v>1.185023163795882E-2</v>
      </c>
      <c r="H72" s="242">
        <f t="shared" si="50"/>
        <v>4.5004125079435497E-3</v>
      </c>
      <c r="I72" s="242">
        <f t="shared" si="50"/>
        <v>1.7090002038196376E-3</v>
      </c>
      <c r="J72" s="242">
        <f t="shared" si="50"/>
        <v>6.4777238910487638E-4</v>
      </c>
      <c r="K72" s="242">
        <f t="shared" si="50"/>
        <v>2.3515044530353992E-4</v>
      </c>
      <c r="L72" s="265"/>
      <c r="M72" s="265"/>
      <c r="N72" s="265"/>
      <c r="O72" s="265"/>
      <c r="P72" s="112" t="s">
        <v>171</v>
      </c>
      <c r="Q72" s="1" t="s">
        <v>172</v>
      </c>
      <c r="R72" s="9" t="s">
        <v>174</v>
      </c>
    </row>
    <row r="73" spans="1:18" ht="17" thickBot="1" x14ac:dyDescent="0.25">
      <c r="A73" s="122"/>
      <c r="B73" s="273" t="s">
        <v>60</v>
      </c>
      <c r="C73" s="269">
        <f>C71-C72</f>
        <v>0.31899349657746834</v>
      </c>
      <c r="D73" s="269">
        <f t="shared" ref="D73:K73" si="51">D71-D72</f>
        <v>0.12114596686985171</v>
      </c>
      <c r="E73" s="269">
        <f t="shared" si="51"/>
        <v>4.6008289954871884E-2</v>
      </c>
      <c r="F73" s="269">
        <f t="shared" si="51"/>
        <v>1.7472828723137442E-2</v>
      </c>
      <c r="G73" s="269">
        <f t="shared" si="51"/>
        <v>6.6357540133338867E-3</v>
      </c>
      <c r="H73" s="269">
        <f t="shared" si="51"/>
        <v>2.520088321783083E-3</v>
      </c>
      <c r="I73" s="269">
        <f t="shared" si="51"/>
        <v>9.5698593139382474E-4</v>
      </c>
      <c r="J73" s="269">
        <f t="shared" si="51"/>
        <v>3.6273200069445767E-4</v>
      </c>
      <c r="K73" s="269">
        <f t="shared" si="51"/>
        <v>1.3167679407733433E-4</v>
      </c>
      <c r="L73" s="166">
        <f t="shared" ref="L73:N73" si="52">(M71*$G$24*$C$24*$E$24-M71*$G$25*$C$25)*M69</f>
        <v>0</v>
      </c>
      <c r="M73" s="166">
        <f t="shared" si="52"/>
        <v>0</v>
      </c>
      <c r="N73" s="166">
        <f t="shared" si="52"/>
        <v>0</v>
      </c>
      <c r="O73" s="266"/>
      <c r="P73" s="113">
        <f>SUM(C73:O73)</f>
        <v>0.51422781918661198</v>
      </c>
      <c r="Q73" s="166">
        <f>P73/Q70</f>
        <v>0.10163816511173915</v>
      </c>
      <c r="R73" s="10">
        <f>Q70/Q73</f>
        <v>49.778514902841138</v>
      </c>
    </row>
    <row r="74" spans="1:18" x14ac:dyDescent="0.2">
      <c r="A74" s="126"/>
      <c r="B74" s="271" t="s">
        <v>205</v>
      </c>
      <c r="C74" s="268">
        <f>C$27</f>
        <v>1</v>
      </c>
      <c r="D74" s="268">
        <f t="shared" ref="D74:L74" si="53">D$27</f>
        <v>2</v>
      </c>
      <c r="E74" s="268">
        <f t="shared" si="53"/>
        <v>4</v>
      </c>
      <c r="F74" s="268">
        <f t="shared" si="53"/>
        <v>8</v>
      </c>
      <c r="G74" s="268">
        <f t="shared" si="53"/>
        <v>16</v>
      </c>
      <c r="H74" s="268">
        <f t="shared" si="53"/>
        <v>32</v>
      </c>
      <c r="I74" s="268">
        <f t="shared" si="53"/>
        <v>64</v>
      </c>
      <c r="J74" s="268">
        <f t="shared" si="53"/>
        <v>128</v>
      </c>
      <c r="K74" s="268">
        <f t="shared" si="53"/>
        <v>256</v>
      </c>
      <c r="L74" s="268">
        <f t="shared" si="53"/>
        <v>512</v>
      </c>
      <c r="M74" s="268"/>
      <c r="N74" s="165"/>
      <c r="O74" s="264"/>
      <c r="P74" s="164" t="s">
        <v>169</v>
      </c>
      <c r="Q74" s="165" t="s">
        <v>170</v>
      </c>
      <c r="R74" s="58" t="s">
        <v>173</v>
      </c>
    </row>
    <row r="75" spans="1:18" x14ac:dyDescent="0.2">
      <c r="A75" s="120"/>
      <c r="B75" s="293" t="s">
        <v>8</v>
      </c>
      <c r="C75" s="22">
        <f>C22</f>
        <v>1.0461736042649636</v>
      </c>
      <c r="D75" s="22">
        <f t="shared" ref="D75:L75" si="54">D22</f>
        <v>0.19865563744081211</v>
      </c>
      <c r="E75" s="22">
        <f t="shared" si="54"/>
        <v>3.7722288275662902E-2</v>
      </c>
      <c r="F75" s="22">
        <f t="shared" si="54"/>
        <v>7.1630035303299373E-3</v>
      </c>
      <c r="G75" s="22">
        <f t="shared" si="54"/>
        <v>1.3601671997747302E-3</v>
      </c>
      <c r="H75" s="22">
        <f t="shared" si="54"/>
        <v>2.5827915724826062E-4</v>
      </c>
      <c r="I75" s="22">
        <f t="shared" si="54"/>
        <v>4.9043883078955817E-5</v>
      </c>
      <c r="J75" s="22">
        <f t="shared" si="54"/>
        <v>9.3120359556041505E-6</v>
      </c>
      <c r="K75" s="22">
        <f t="shared" si="54"/>
        <v>1.7647978522502322E-6</v>
      </c>
      <c r="L75" s="22">
        <f t="shared" si="54"/>
        <v>3.2032316273994838E-7</v>
      </c>
      <c r="M75" s="22"/>
      <c r="N75" s="2"/>
      <c r="O75" s="306"/>
      <c r="P75" s="112">
        <f>SUM(C74:O74)*$G$25</f>
        <v>3069</v>
      </c>
      <c r="Q75" s="1">
        <f>(C75*C74+D75*D74+E75*E74+F75*F74+G75*G74+H75*H74+I75*I74+J75*J74+K74*K75+L74*L75+M74*M75+N74*N75)*$G$25</f>
        <v>5.059956634647266</v>
      </c>
      <c r="R75" s="9">
        <f>P75/Q78</f>
        <v>30195.350305920998</v>
      </c>
    </row>
    <row r="76" spans="1:18" x14ac:dyDescent="0.2">
      <c r="A76" s="261"/>
      <c r="B76" s="272" t="s">
        <v>207</v>
      </c>
      <c r="C76" s="242">
        <f>C74*C75*$C$24*$E$24*$G$24</f>
        <v>0.88865699191646863</v>
      </c>
      <c r="D76" s="242">
        <f t="shared" ref="D76:L76" si="55">D74*D75*$C$24*$E$24*$G$24</f>
        <v>0.33749029888674076</v>
      </c>
      <c r="E76" s="242">
        <f t="shared" si="55"/>
        <v>0.12817060224267074</v>
      </c>
      <c r="F76" s="242">
        <f t="shared" si="55"/>
        <v>4.867607551480814E-2</v>
      </c>
      <c r="G76" s="242">
        <f t="shared" si="55"/>
        <v>1.8485988747223275E-2</v>
      </c>
      <c r="H76" s="242">
        <f t="shared" si="55"/>
        <v>7.020527469452891E-3</v>
      </c>
      <c r="I76" s="242">
        <f t="shared" si="55"/>
        <v>2.6662153619580464E-3</v>
      </c>
      <c r="J76" s="242">
        <f t="shared" si="55"/>
        <v>1.0124766538557725E-3</v>
      </c>
      <c r="K76" s="242">
        <f t="shared" si="55"/>
        <v>3.8376497528509453E-4</v>
      </c>
      <c r="L76" s="242">
        <f t="shared" si="55"/>
        <v>1.3931205829086584E-4</v>
      </c>
      <c r="M76" s="1"/>
      <c r="N76" s="1"/>
      <c r="O76" s="265"/>
      <c r="P76" s="112"/>
      <c r="Q76" s="1"/>
      <c r="R76" s="9"/>
    </row>
    <row r="77" spans="1:18" x14ac:dyDescent="0.2">
      <c r="A77" s="121"/>
      <c r="B77" s="272" t="s">
        <v>206</v>
      </c>
      <c r="C77" s="242">
        <f>$C$25*C75*C74*$G$25</f>
        <v>0.56966349533899185</v>
      </c>
      <c r="D77" s="242">
        <f t="shared" ref="D77:L77" si="56">$C$25*D75*D74*$G$25</f>
        <v>0.21634433201521841</v>
      </c>
      <c r="E77" s="242">
        <f t="shared" si="56"/>
        <v>8.2162312272817367E-2</v>
      </c>
      <c r="F77" s="242">
        <f t="shared" si="56"/>
        <v>3.1203246662528675E-2</v>
      </c>
      <c r="G77" s="242">
        <f t="shared" si="56"/>
        <v>1.185023362257003E-2</v>
      </c>
      <c r="H77" s="242">
        <f t="shared" si="56"/>
        <v>4.5004295850382152E-3</v>
      </c>
      <c r="I77" s="242">
        <f t="shared" si="56"/>
        <v>1.7091471470268961E-3</v>
      </c>
      <c r="J77" s="242">
        <f t="shared" si="56"/>
        <v>6.490366866306283E-4</v>
      </c>
      <c r="K77" s="242">
        <f t="shared" si="56"/>
        <v>2.4600818898428035E-4</v>
      </c>
      <c r="L77" s="242">
        <f t="shared" si="56"/>
        <v>8.9304416429217401E-5</v>
      </c>
      <c r="M77" s="265"/>
      <c r="N77" s="265"/>
      <c r="O77" s="265"/>
      <c r="P77" s="112" t="s">
        <v>171</v>
      </c>
      <c r="Q77" s="1" t="s">
        <v>172</v>
      </c>
      <c r="R77" s="9" t="s">
        <v>174</v>
      </c>
    </row>
    <row r="78" spans="1:18" ht="17" thickBot="1" x14ac:dyDescent="0.25">
      <c r="A78" s="122"/>
      <c r="B78" s="273" t="s">
        <v>60</v>
      </c>
      <c r="C78" s="269">
        <f>C76-C77</f>
        <v>0.31899349657747678</v>
      </c>
      <c r="D78" s="269">
        <f t="shared" ref="D78:L78" si="57">D76-D77</f>
        <v>0.12114596687152235</v>
      </c>
      <c r="E78" s="269">
        <f t="shared" si="57"/>
        <v>4.6008289969853372E-2</v>
      </c>
      <c r="F78" s="269">
        <f t="shared" si="57"/>
        <v>1.7472828852279465E-2</v>
      </c>
      <c r="G78" s="269">
        <f t="shared" si="57"/>
        <v>6.6357551246532444E-3</v>
      </c>
      <c r="H78" s="269">
        <f t="shared" si="57"/>
        <v>2.5200978844146758E-3</v>
      </c>
      <c r="I78" s="269">
        <f t="shared" si="57"/>
        <v>9.5706821493115029E-4</v>
      </c>
      <c r="J78" s="269">
        <f t="shared" si="57"/>
        <v>3.6343996722514418E-4</v>
      </c>
      <c r="K78" s="269">
        <f t="shared" si="57"/>
        <v>1.3775678630081417E-4</v>
      </c>
      <c r="L78" s="269">
        <f t="shared" si="57"/>
        <v>5.0007641861648437E-5</v>
      </c>
      <c r="M78" s="166">
        <f t="shared" ref="M78:N78" si="58">(N76*$G$24*$C$24*$E$24-N76*$G$25*$C$25)*N74</f>
        <v>0</v>
      </c>
      <c r="N78" s="166">
        <f t="shared" si="58"/>
        <v>0</v>
      </c>
      <c r="O78" s="266"/>
      <c r="P78" s="113">
        <f>SUM(C78:O78)</f>
        <v>0.5142847078905185</v>
      </c>
      <c r="Q78" s="166">
        <f>P78/Q75</f>
        <v>0.10163816511173909</v>
      </c>
      <c r="R78" s="10">
        <f>Q75/Q78</f>
        <v>49.784021868994238</v>
      </c>
    </row>
  </sheetData>
  <sheetProtection sheet="1" objects="1" scenarios="1"/>
  <mergeCells count="1">
    <mergeCell ref="B28:Q28"/>
  </mergeCells>
  <conditionalFormatting sqref="Q13:S22">
    <cfRule type="cellIs" dxfId="7" priority="3" operator="lessThanOrEqual">
      <formula>0</formula>
    </cfRule>
    <cfRule type="cellIs" dxfId="6" priority="4" operator="greaterThan">
      <formula>0</formula>
    </cfRule>
  </conditionalFormatting>
  <conditionalFormatting sqref="P13:P22">
    <cfRule type="cellIs" dxfId="5" priority="1" operator="lessThanOrEqual">
      <formula>0</formula>
    </cfRule>
    <cfRule type="cellIs" dxfId="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DF42-3BE3-6E44-96DD-4D9E8144DF1C}">
  <sheetPr>
    <pageSetUpPr fitToPage="1"/>
  </sheetPr>
  <dimension ref="A1:S78"/>
  <sheetViews>
    <sheetView tabSelected="1" topLeftCell="A27" workbookViewId="0">
      <selection activeCell="M40" sqref="M40"/>
    </sheetView>
  </sheetViews>
  <sheetFormatPr baseColWidth="10" defaultColWidth="11" defaultRowHeight="16" x14ac:dyDescent="0.2"/>
  <cols>
    <col min="11" max="11" width="13.33203125" customWidth="1"/>
    <col min="12" max="12" width="12.6640625" customWidth="1"/>
  </cols>
  <sheetData>
    <row r="1" spans="1:19" x14ac:dyDescent="0.2">
      <c r="B1" s="250"/>
    </row>
    <row r="2" spans="1:19" x14ac:dyDescent="0.2">
      <c r="A2" t="s">
        <v>40</v>
      </c>
      <c r="B2" s="249" t="s">
        <v>159</v>
      </c>
      <c r="C2" s="294">
        <f>Analysis!B15</f>
        <v>0.5159450069601127</v>
      </c>
      <c r="D2" s="247" t="s">
        <v>160</v>
      </c>
      <c r="E2" s="294">
        <f>Analysis!F15</f>
        <v>0.15320802817139076</v>
      </c>
      <c r="F2" s="247" t="s">
        <v>176</v>
      </c>
      <c r="G2" s="294">
        <v>3</v>
      </c>
      <c r="H2" s="247" t="s">
        <v>58</v>
      </c>
      <c r="I2" s="294">
        <v>1</v>
      </c>
      <c r="J2" s="247" t="s">
        <v>177</v>
      </c>
      <c r="K2" s="294">
        <f>Analysis!R15</f>
        <v>1.5275300568832673</v>
      </c>
      <c r="L2" s="247" t="s">
        <v>57</v>
      </c>
      <c r="M2" s="294" t="s">
        <v>209</v>
      </c>
    </row>
    <row r="3" spans="1:19" x14ac:dyDescent="0.2">
      <c r="B3" s="250"/>
    </row>
    <row r="4" spans="1:19" x14ac:dyDescent="0.2">
      <c r="B4" s="250" t="s">
        <v>162</v>
      </c>
    </row>
    <row r="5" spans="1:19" x14ac:dyDescent="0.2">
      <c r="A5" t="s">
        <v>163</v>
      </c>
      <c r="B5" s="250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19" x14ac:dyDescent="0.2">
      <c r="A6" t="s">
        <v>157</v>
      </c>
      <c r="B6" s="250">
        <f>$C$2</f>
        <v>0.5159450069601127</v>
      </c>
      <c r="C6">
        <f>B6*$C$2</f>
        <v>0.26619925020707075</v>
      </c>
      <c r="D6">
        <f t="shared" ref="D6:K6" si="0">C6*$C$2</f>
        <v>0.13734417400086391</v>
      </c>
      <c r="E6">
        <f t="shared" si="0"/>
        <v>7.0862040810806659E-2</v>
      </c>
      <c r="F6">
        <f t="shared" si="0"/>
        <v>3.6560916139339435E-2</v>
      </c>
      <c r="G6">
        <f t="shared" si="0"/>
        <v>1.8863422131979581E-2</v>
      </c>
      <c r="H6">
        <f t="shared" si="0"/>
        <v>9.7324884631757487E-3</v>
      </c>
      <c r="I6">
        <f t="shared" si="0"/>
        <v>5.0214288278724283E-3</v>
      </c>
      <c r="J6">
        <f t="shared" si="0"/>
        <v>2.5907811315463505E-3</v>
      </c>
      <c r="K6">
        <f t="shared" si="0"/>
        <v>1.3367005889478106E-3</v>
      </c>
    </row>
    <row r="7" spans="1:19" x14ac:dyDescent="0.2">
      <c r="A7" t="s">
        <v>158</v>
      </c>
      <c r="B7" s="250">
        <f>$E$2</f>
        <v>0.15320802817139076</v>
      </c>
      <c r="C7">
        <f>B7*$E$2</f>
        <v>2.3472699896165666E-2</v>
      </c>
      <c r="D7">
        <f t="shared" ref="D7:K7" si="1">C7*$E$2</f>
        <v>3.5962060669503504E-3</v>
      </c>
      <c r="E7">
        <f t="shared" si="1"/>
        <v>5.5096764041545566E-4</v>
      </c>
      <c r="F7">
        <f t="shared" si="1"/>
        <v>8.4412665774295819E-5</v>
      </c>
      <c r="G7">
        <f t="shared" si="1"/>
        <v>1.2932698075970506E-5</v>
      </c>
      <c r="H7">
        <f t="shared" si="1"/>
        <v>1.9813931711553803E-6</v>
      </c>
      <c r="I7">
        <f t="shared" si="1"/>
        <v>3.0356534078497476E-7</v>
      </c>
      <c r="J7">
        <f t="shared" si="1"/>
        <v>4.6508647282842247E-8</v>
      </c>
      <c r="K7">
        <f t="shared" si="1"/>
        <v>7.125498143122971E-9</v>
      </c>
    </row>
    <row r="8" spans="1:19" x14ac:dyDescent="0.2">
      <c r="B8" s="250">
        <v>1</v>
      </c>
      <c r="C8">
        <v>2</v>
      </c>
      <c r="D8">
        <v>3</v>
      </c>
      <c r="E8" s="250">
        <v>4</v>
      </c>
      <c r="F8">
        <v>5</v>
      </c>
      <c r="G8">
        <v>6</v>
      </c>
      <c r="H8" s="250">
        <v>7</v>
      </c>
      <c r="I8">
        <v>8</v>
      </c>
      <c r="J8">
        <v>9</v>
      </c>
      <c r="K8" s="250"/>
    </row>
    <row r="9" spans="1:19" x14ac:dyDescent="0.2">
      <c r="B9" s="250">
        <f>B6+C6*B7</f>
        <v>0.55672886918504072</v>
      </c>
      <c r="C9">
        <f>B9+D6*C7</f>
        <v>0.55995270776384976</v>
      </c>
      <c r="D9">
        <f>C9+E6*D7</f>
        <v>0.56020754226493008</v>
      </c>
      <c r="E9">
        <f t="shared" ref="E9:J9" si="2">D9+F6*E7</f>
        <v>0.56022768614662677</v>
      </c>
      <c r="F9">
        <f t="shared" si="2"/>
        <v>0.56022927845837456</v>
      </c>
      <c r="G9">
        <f t="shared" si="2"/>
        <v>0.56022940432570933</v>
      </c>
      <c r="H9">
        <f t="shared" si="2"/>
        <v>0.56022941427513417</v>
      </c>
      <c r="I9">
        <f t="shared" si="2"/>
        <v>0.56022941506160551</v>
      </c>
      <c r="J9">
        <f t="shared" si="2"/>
        <v>0.56022941512377367</v>
      </c>
    </row>
    <row r="10" spans="1:19" x14ac:dyDescent="0.2">
      <c r="B10" s="250">
        <v>-1</v>
      </c>
      <c r="C10">
        <v>-2</v>
      </c>
      <c r="D10" s="250">
        <v>-3</v>
      </c>
      <c r="E10">
        <v>-4</v>
      </c>
      <c r="F10" s="250">
        <v>-5</v>
      </c>
      <c r="G10">
        <v>-6</v>
      </c>
      <c r="H10" s="250">
        <v>-7</v>
      </c>
      <c r="I10">
        <v>-8</v>
      </c>
      <c r="J10" s="250">
        <v>-9</v>
      </c>
      <c r="K10" s="250"/>
    </row>
    <row r="11" spans="1:19" ht="17" thickBot="1" x14ac:dyDescent="0.25">
      <c r="B11" s="250">
        <f>B7+B6*C7</f>
        <v>0.16531865048269059</v>
      </c>
      <c r="C11">
        <f t="shared" ref="C11:J11" si="3">B11+C6*D7</f>
        <v>0.16627595784130289</v>
      </c>
      <c r="D11">
        <f t="shared" si="3"/>
        <v>0.16635163003677694</v>
      </c>
      <c r="E11">
        <f t="shared" si="3"/>
        <v>0.166357611690544</v>
      </c>
      <c r="F11">
        <f t="shared" si="3"/>
        <v>0.16635808452183382</v>
      </c>
      <c r="G11">
        <f t="shared" si="3"/>
        <v>0.16635812189768961</v>
      </c>
      <c r="H11">
        <f t="shared" si="3"/>
        <v>0.1663581248521358</v>
      </c>
      <c r="I11">
        <f t="shared" si="3"/>
        <v>0.16635812508567566</v>
      </c>
      <c r="J11">
        <f t="shared" si="3"/>
        <v>0.16635812510413625</v>
      </c>
    </row>
    <row r="12" spans="1:19" ht="17" thickBot="1" x14ac:dyDescent="0.25">
      <c r="A12" s="259"/>
      <c r="B12" s="135">
        <v>1</v>
      </c>
      <c r="C12" s="270">
        <v>0</v>
      </c>
      <c r="D12" s="267">
        <v>-1</v>
      </c>
      <c r="E12" s="178">
        <v>-2</v>
      </c>
      <c r="F12" s="178">
        <v>-3</v>
      </c>
      <c r="G12" s="178">
        <v>-4</v>
      </c>
      <c r="H12" s="178">
        <v>-5</v>
      </c>
      <c r="I12" s="178">
        <v>-6</v>
      </c>
      <c r="J12" s="178">
        <v>-7</v>
      </c>
      <c r="K12" s="178">
        <v>-8</v>
      </c>
      <c r="L12" s="178">
        <v>-9</v>
      </c>
      <c r="M12" s="139">
        <v>-10</v>
      </c>
      <c r="P12" s="19" t="s">
        <v>37</v>
      </c>
      <c r="Q12" s="29" t="s">
        <v>61</v>
      </c>
      <c r="R12" s="19" t="s">
        <v>58</v>
      </c>
      <c r="S12" s="20" t="s">
        <v>60</v>
      </c>
    </row>
    <row r="13" spans="1:19" x14ac:dyDescent="0.2">
      <c r="A13" s="260">
        <v>1</v>
      </c>
      <c r="B13" s="126">
        <f>C13*$B$6</f>
        <v>0.5159450069601127</v>
      </c>
      <c r="C13" s="114">
        <v>1</v>
      </c>
      <c r="D13" s="268">
        <f>C13*B7</f>
        <v>0.15320802817139076</v>
      </c>
      <c r="E13" s="165"/>
      <c r="F13" s="165"/>
      <c r="G13" s="165"/>
      <c r="H13" s="165"/>
      <c r="I13" s="165"/>
      <c r="J13" s="165"/>
      <c r="K13" s="165"/>
      <c r="L13" s="165"/>
      <c r="M13" s="58"/>
      <c r="P13" s="2">
        <f>B13/(B13+D13)</f>
        <v>0.77104186915735651</v>
      </c>
      <c r="Q13" s="28">
        <f>B13-D13</f>
        <v>0.36273697878872191</v>
      </c>
      <c r="R13" s="2">
        <f>1+$K$2*SUM(C13)</f>
        <v>2.5275300568832675</v>
      </c>
      <c r="S13" s="8">
        <f>B13*R13-D13*COUNT(D13:M13)</f>
        <v>1.1508584846191408</v>
      </c>
    </row>
    <row r="14" spans="1:19" x14ac:dyDescent="0.2">
      <c r="A14" s="261">
        <v>2</v>
      </c>
      <c r="B14" s="121">
        <f t="shared" ref="B14:B22" si="4">C14*$B$6</f>
        <v>0.55672886918504072</v>
      </c>
      <c r="C14" s="116">
        <f>C13+B7*B6</f>
        <v>1.0790469171612334</v>
      </c>
      <c r="D14" s="242">
        <f>C14*B7</f>
        <v>0.16531865048269059</v>
      </c>
      <c r="E14" s="1">
        <f>D14*B7</f>
        <v>2.5328144460408365E-2</v>
      </c>
      <c r="F14" s="1"/>
      <c r="G14" s="1"/>
      <c r="H14" s="1"/>
      <c r="I14" s="1"/>
      <c r="J14" s="1"/>
      <c r="K14" s="1"/>
      <c r="L14" s="1"/>
      <c r="M14" s="9"/>
      <c r="P14" s="1">
        <f>B14/(B14+E14)</f>
        <v>0.95648511423000127</v>
      </c>
      <c r="Q14" s="112">
        <f>B14-E14</f>
        <v>0.5314007247246324</v>
      </c>
      <c r="R14" s="1">
        <f>1+$K$2*SUM(C14:D14)*$C$2</f>
        <v>1.9807112649750531</v>
      </c>
      <c r="S14" s="9">
        <f>B14*R14-E14*COUNT(D14:M14)</f>
        <v>1.0520628538108163</v>
      </c>
    </row>
    <row r="15" spans="1:19" x14ac:dyDescent="0.2">
      <c r="A15" s="261">
        <v>3</v>
      </c>
      <c r="B15" s="121">
        <f t="shared" si="4"/>
        <v>0.55995270776384976</v>
      </c>
      <c r="C15" s="116">
        <f>C14+C6*C7</f>
        <v>1.0852953322739283</v>
      </c>
      <c r="D15" s="242">
        <f>C15*$B$11</f>
        <v>0.1794195597066891</v>
      </c>
      <c r="E15" s="1">
        <f>D15*B6</f>
        <v>9.2570625981648058E-2</v>
      </c>
      <c r="F15" s="1">
        <f>E15*B6</f>
        <v>4.7761352266403399E-2</v>
      </c>
      <c r="G15" s="1"/>
      <c r="H15" s="1"/>
      <c r="I15" s="1"/>
      <c r="J15" s="1"/>
      <c r="K15" s="1"/>
      <c r="L15" s="1"/>
      <c r="M15" s="9"/>
      <c r="P15" s="1">
        <f>B15/(B15+F15)</f>
        <v>0.92140818288122905</v>
      </c>
      <c r="Q15" s="112">
        <f>B15-F15</f>
        <v>0.51219135549744632</v>
      </c>
      <c r="R15" s="1">
        <f>1+$K$2*SUM(C15:E15)*$C$2</f>
        <v>2.0697059062582404</v>
      </c>
      <c r="S15" s="9">
        <f>B15*R15-F15*COUNT(D15:M15)</f>
        <v>1.0156533696849241</v>
      </c>
    </row>
    <row r="16" spans="1:19" x14ac:dyDescent="0.2">
      <c r="A16" s="261">
        <v>4</v>
      </c>
      <c r="B16" s="121">
        <f t="shared" si="4"/>
        <v>0.56020754226493008</v>
      </c>
      <c r="C16" s="116">
        <f>C15+D6*D7</f>
        <v>1.0857892502257305</v>
      </c>
      <c r="D16" s="242">
        <f>C16*$C$11</f>
        <v>0.18054064759507343</v>
      </c>
      <c r="E16" s="1">
        <f>D16*$B$11</f>
        <v>2.984673621768856E-2</v>
      </c>
      <c r="F16" s="1">
        <f>E16*B7</f>
        <v>4.5727596032636977E-3</v>
      </c>
      <c r="G16" s="1">
        <f>F16*B7</f>
        <v>7.0058348211782218E-4</v>
      </c>
      <c r="H16" s="1"/>
      <c r="I16" s="1"/>
      <c r="J16" s="1"/>
      <c r="K16" s="1"/>
      <c r="L16" s="1"/>
      <c r="M16" s="9"/>
      <c r="P16" s="1">
        <f>B16/(B16+G16)</f>
        <v>0.99875098353908731</v>
      </c>
      <c r="Q16" s="112">
        <f>B16-G16</f>
        <v>0.55950695878281231</v>
      </c>
      <c r="R16" s="1">
        <f>1+$K$2*SUM(C16:F16)*$C$2</f>
        <v>2.0251485708249453</v>
      </c>
      <c r="S16" s="9">
        <f>B16*R16-G16*COUNT(D16:M16)</f>
        <v>1.131701169654707</v>
      </c>
    </row>
    <row r="17" spans="1:19" x14ac:dyDescent="0.2">
      <c r="A17" s="261">
        <v>5</v>
      </c>
      <c r="B17" s="121">
        <f t="shared" si="4"/>
        <v>0.56022768614662677</v>
      </c>
      <c r="C17" s="116">
        <f>C16+E6*E7</f>
        <v>1.085828292917151</v>
      </c>
      <c r="D17" s="242">
        <f>C17*$D$11</f>
        <v>0.18062930646681896</v>
      </c>
      <c r="E17" s="1">
        <f>D17*$C$11</f>
        <v>3.0034310946980568E-2</v>
      </c>
      <c r="F17" s="1">
        <f>E17*$B$11</f>
        <v>4.9652317539323285E-3</v>
      </c>
      <c r="G17" s="1">
        <f>F17*B7</f>
        <v>7.6071336643394817E-4</v>
      </c>
      <c r="H17" s="1">
        <f>G17*B7</f>
        <v>1.1654739487496584E-4</v>
      </c>
      <c r="I17" s="1"/>
      <c r="J17" s="1"/>
      <c r="K17" s="1"/>
      <c r="L17" s="1"/>
      <c r="M17" s="9"/>
      <c r="P17" s="1">
        <f>B17/(B17+H17)</f>
        <v>0.99979200750556785</v>
      </c>
      <c r="Q17" s="112">
        <f>B17-H17</f>
        <v>0.56011113875175178</v>
      </c>
      <c r="R17" s="1">
        <f>1+$K$2*SUM(C17:G17)*$C$2</f>
        <v>2.0263058971575503</v>
      </c>
      <c r="S17" s="9">
        <f>B17*R17-H17*COUNT(D17:M17)</f>
        <v>1.1346099272154644</v>
      </c>
    </row>
    <row r="18" spans="1:19" x14ac:dyDescent="0.2">
      <c r="A18" s="261">
        <v>6</v>
      </c>
      <c r="B18" s="121">
        <f t="shared" si="4"/>
        <v>0.56022927845837456</v>
      </c>
      <c r="C18" s="116">
        <f>C17+F6*F7</f>
        <v>1.0858313791215455</v>
      </c>
      <c r="D18" s="242">
        <f>C18*$E$11</f>
        <v>0.18063631492930993</v>
      </c>
      <c r="E18" s="1">
        <f>D18*$D$11</f>
        <v>3.0049145432327291E-2</v>
      </c>
      <c r="F18" s="1">
        <f>E18*$C$11</f>
        <v>4.9964504390728323E-3</v>
      </c>
      <c r="G18" s="1">
        <f>F18*$B$11</f>
        <v>8.2600644379116756E-4</v>
      </c>
      <c r="H18" s="1">
        <f>G18*B7</f>
        <v>1.265508185101075E-4</v>
      </c>
      <c r="I18" s="1">
        <f>H18*B7</f>
        <v>1.9388601367409108E-5</v>
      </c>
      <c r="J18" s="1"/>
      <c r="K18" s="1"/>
      <c r="L18" s="1"/>
      <c r="M18" s="9"/>
      <c r="P18" s="1">
        <f>B18/(B18+I18)</f>
        <v>0.99996539286479846</v>
      </c>
      <c r="Q18" s="112">
        <f>B18-I18</f>
        <v>0.56020988985700715</v>
      </c>
      <c r="R18" s="1">
        <f>1+$K$2*SUM(C18:H18)*$C$2</f>
        <v>2.0265013447757854</v>
      </c>
      <c r="S18" s="9">
        <f>B18*R18-I18*COUNT(D18:M18)</f>
        <v>1.1351890545704595</v>
      </c>
    </row>
    <row r="19" spans="1:19" x14ac:dyDescent="0.2">
      <c r="A19" s="261">
        <v>7</v>
      </c>
      <c r="B19" s="121">
        <f t="shared" si="4"/>
        <v>0.56022940432570933</v>
      </c>
      <c r="C19" s="116">
        <f>C18+G6*G7</f>
        <v>1.0858316230764886</v>
      </c>
      <c r="D19" s="242">
        <f>C19*$F$11</f>
        <v>0.18063686892823849</v>
      </c>
      <c r="E19" s="1">
        <f>D19*$E$11</f>
        <v>3.0050318098159591E-2</v>
      </c>
      <c r="F19" s="1">
        <f>E19*$D$11</f>
        <v>4.9989193987525068E-3</v>
      </c>
      <c r="G19" s="1">
        <f>F19*$C$11</f>
        <v>8.3120011119904307E-4</v>
      </c>
      <c r="H19" s="1">
        <f>G19*$B$11</f>
        <v>1.3741288066448814E-4</v>
      </c>
      <c r="I19" s="1">
        <f>H19*B7</f>
        <v>2.1052756491956857E-5</v>
      </c>
      <c r="J19" s="1">
        <f>I19*B7</f>
        <v>3.2254513097051559E-6</v>
      </c>
      <c r="K19" s="1"/>
      <c r="L19" s="1"/>
      <c r="M19" s="9"/>
      <c r="P19" s="1">
        <f>B19/(B19+J19)</f>
        <v>0.99999424265717796</v>
      </c>
      <c r="Q19" s="112">
        <f>B19-J19</f>
        <v>0.56022617887439963</v>
      </c>
      <c r="R19" s="1">
        <f>1+$K$2*SUM(C19:I19)*$C$2</f>
        <v>2.0265340896996817</v>
      </c>
      <c r="S19" s="9">
        <f>B19*R19-J19*COUNT(D19:M19)</f>
        <v>1.1353014077590284</v>
      </c>
    </row>
    <row r="20" spans="1:19" x14ac:dyDescent="0.2">
      <c r="A20" s="261">
        <v>8</v>
      </c>
      <c r="B20" s="121">
        <f t="shared" si="4"/>
        <v>0.56022940511218078</v>
      </c>
      <c r="C20" s="116">
        <f>C19+I6*I7</f>
        <v>1.0858316246008204</v>
      </c>
      <c r="D20" s="242">
        <f>C20*$G$11</f>
        <v>0.18063690976570962</v>
      </c>
      <c r="E20" s="1">
        <f>D20*$F$11</f>
        <v>3.0050410302566791E-2</v>
      </c>
      <c r="F20" s="1">
        <f>E20*$E$11</f>
        <v>4.9991144882559286E-3</v>
      </c>
      <c r="G20" s="1">
        <f>F20*$D$11</f>
        <v>8.3161084386184172E-4</v>
      </c>
      <c r="H20" s="1">
        <f>G20*$C$11</f>
        <v>1.3827688961434191E-4</v>
      </c>
      <c r="I20" s="1">
        <f>H20*$B$11</f>
        <v>2.2859748783986979E-5</v>
      </c>
      <c r="J20" s="1">
        <f>I20*$B$7</f>
        <v>3.5022970356879926E-6</v>
      </c>
      <c r="K20" s="1">
        <f>J20*$B$7</f>
        <v>5.3658002290826436E-7</v>
      </c>
      <c r="L20" s="1"/>
      <c r="M20" s="9"/>
      <c r="P20" s="1">
        <f>B20/(B20+K20)</f>
        <v>0.99999904221466418</v>
      </c>
      <c r="Q20" s="112">
        <f>B20-K20</f>
        <v>0.56022886853215792</v>
      </c>
      <c r="R20" s="1">
        <f>1+$K$2*SUM(C20:J20)*$C$2</f>
        <v>2.0265395385248186</v>
      </c>
      <c r="S20" s="9">
        <f>B20*R20-K20*COUNT(D20:M20)</f>
        <v>1.1353227474638892</v>
      </c>
    </row>
    <row r="21" spans="1:19" x14ac:dyDescent="0.2">
      <c r="A21" s="261">
        <v>9</v>
      </c>
      <c r="B21" s="121">
        <f>C21*$B$6</f>
        <v>0.56022940517434883</v>
      </c>
      <c r="C21" s="116">
        <f>C20+J6*J7</f>
        <v>1.085831624721314</v>
      </c>
      <c r="D21" s="242">
        <f>C21*$H$11</f>
        <v>0.18063691299378581</v>
      </c>
      <c r="E21" s="1">
        <f>D21*$G$11</f>
        <v>3.0050417591042572E-2</v>
      </c>
      <c r="F21" s="1">
        <f>E21*$F$11</f>
        <v>4.9991299095270619E-3</v>
      </c>
      <c r="G21" s="1">
        <f>F21*$E$11</f>
        <v>8.3164331227968732E-4</v>
      </c>
      <c r="H21" s="1">
        <f>G21*$D$11</f>
        <v>1.3834522060691029E-4</v>
      </c>
      <c r="I21" s="1">
        <f>H21*$C$11</f>
        <v>2.3003484069180363E-5</v>
      </c>
      <c r="J21" s="1">
        <f>I21*$B$11</f>
        <v>3.8029049427169697E-6</v>
      </c>
      <c r="K21" s="1">
        <f>J21*$B$7</f>
        <v>5.8263556759690263E-7</v>
      </c>
      <c r="L21" s="1">
        <f>K21*$B$7</f>
        <v>8.9264446454040498E-8</v>
      </c>
      <c r="M21" s="9"/>
      <c r="P21" s="1">
        <f>B21/(B21+L21)</f>
        <v>0.99999984066450021</v>
      </c>
      <c r="Q21" s="112">
        <f>B21-L21</f>
        <v>0.56022931590990233</v>
      </c>
      <c r="R21" s="1">
        <f>1+$K$2*SUM(C21:K21)*$C$2</f>
        <v>2.0265404478881681</v>
      </c>
      <c r="S21" s="9">
        <f>B21*R21-L21*COUNT(D21:M21)</f>
        <v>1.1353267463021288</v>
      </c>
    </row>
    <row r="22" spans="1:19" ht="17" thickBot="1" x14ac:dyDescent="0.25">
      <c r="A22" s="262">
        <v>10</v>
      </c>
      <c r="B22" s="122">
        <f t="shared" si="4"/>
        <v>0.56022940517926301</v>
      </c>
      <c r="C22" s="243">
        <f>C21+K6*K7</f>
        <v>1.0858316247308386</v>
      </c>
      <c r="D22" s="269">
        <f>C22*$I$11</f>
        <v>0.18063691324895528</v>
      </c>
      <c r="E22" s="166">
        <f>D22*$H$11</f>
        <v>3.0050418167174128E-2</v>
      </c>
      <c r="F22" s="166">
        <f>E22*$G$11</f>
        <v>4.9991311285312997E-3</v>
      </c>
      <c r="G22" s="166">
        <f>F22*$F$11</f>
        <v>8.3164587881594048E-4</v>
      </c>
      <c r="H22" s="166">
        <f>G22*$E$11</f>
        <v>1.3835062217210344E-4</v>
      </c>
      <c r="I22" s="166">
        <f>H22*$D$11</f>
        <v>2.3014851514931662E-5</v>
      </c>
      <c r="J22" s="166">
        <f>I22*$C$11</f>
        <v>3.8268164802206233E-6</v>
      </c>
      <c r="K22" s="166">
        <f>J22*$B$11</f>
        <v>6.3264413615499348E-7</v>
      </c>
      <c r="L22" s="166">
        <f>K22*$B$7</f>
        <v>9.6926160634499412E-8</v>
      </c>
      <c r="M22" s="10">
        <f>L22*$B$7</f>
        <v>1.4849865949035132E-8</v>
      </c>
      <c r="P22" s="166">
        <f>B22/(B22+M22)</f>
        <v>0.99999997349324143</v>
      </c>
      <c r="Q22" s="113">
        <f>B22-M22</f>
        <v>0.560229390329397</v>
      </c>
      <c r="R22" s="166">
        <f>1+$K$2*SUM(C22:L22)*$C$2</f>
        <v>2.0265405993979422</v>
      </c>
      <c r="S22" s="10">
        <f>B22*R22-M22*COUNT(D22:M22)</f>
        <v>1.1353274860736766</v>
      </c>
    </row>
    <row r="24" spans="1:19" x14ac:dyDescent="0.2">
      <c r="B24" t="s">
        <v>167</v>
      </c>
      <c r="C24">
        <f>C2</f>
        <v>0.5159450069601127</v>
      </c>
      <c r="D24" t="s">
        <v>208</v>
      </c>
      <c r="E24">
        <f>K2</f>
        <v>1.5275300568832673</v>
      </c>
      <c r="F24" t="s">
        <v>58</v>
      </c>
      <c r="G24">
        <f>I2</f>
        <v>1</v>
      </c>
    </row>
    <row r="25" spans="1:19" x14ac:dyDescent="0.2">
      <c r="B25" t="s">
        <v>168</v>
      </c>
      <c r="C25">
        <f>E2</f>
        <v>0.15320802817139076</v>
      </c>
      <c r="D25" t="s">
        <v>57</v>
      </c>
      <c r="E25" t="str">
        <f>M2</f>
        <v>Fibonacci</v>
      </c>
      <c r="F25" t="s">
        <v>176</v>
      </c>
      <c r="G25">
        <f>G2</f>
        <v>3</v>
      </c>
    </row>
    <row r="27" spans="1:19" ht="17" thickBot="1" x14ac:dyDescent="0.25">
      <c r="A27" s="1"/>
      <c r="B27" s="26" t="s">
        <v>209</v>
      </c>
      <c r="C27" s="26">
        <v>1</v>
      </c>
      <c r="D27" s="26">
        <f>C27*3</f>
        <v>3</v>
      </c>
      <c r="E27" s="26">
        <f t="shared" ref="E27:N27" si="5">D27*3</f>
        <v>9</v>
      </c>
      <c r="F27" s="26">
        <f t="shared" si="5"/>
        <v>27</v>
      </c>
      <c r="G27" s="26">
        <f t="shared" si="5"/>
        <v>81</v>
      </c>
      <c r="H27" s="26">
        <f t="shared" si="5"/>
        <v>243</v>
      </c>
      <c r="I27" s="26">
        <f t="shared" si="5"/>
        <v>729</v>
      </c>
      <c r="J27" s="26">
        <f t="shared" si="5"/>
        <v>2187</v>
      </c>
      <c r="K27" s="26">
        <f t="shared" si="5"/>
        <v>6561</v>
      </c>
      <c r="L27" s="26">
        <f t="shared" si="5"/>
        <v>19683</v>
      </c>
      <c r="M27" s="26">
        <f t="shared" si="5"/>
        <v>59049</v>
      </c>
      <c r="N27" s="26">
        <f t="shared" si="5"/>
        <v>177147</v>
      </c>
    </row>
    <row r="28" spans="1:19" ht="17" thickBot="1" x14ac:dyDescent="0.25">
      <c r="A28" s="274"/>
      <c r="B28" s="383" t="s">
        <v>175</v>
      </c>
      <c r="C28" s="384"/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5"/>
    </row>
    <row r="29" spans="1:19" x14ac:dyDescent="0.2">
      <c r="A29" s="126"/>
      <c r="B29" s="271" t="s">
        <v>205</v>
      </c>
      <c r="C29" s="268">
        <f>C$27</f>
        <v>1</v>
      </c>
      <c r="D29" s="165"/>
      <c r="E29" s="268"/>
      <c r="F29" s="165"/>
      <c r="G29" s="268"/>
      <c r="H29" s="165"/>
      <c r="I29" s="268"/>
      <c r="J29" s="165"/>
      <c r="K29" s="268"/>
      <c r="L29" s="165"/>
      <c r="M29" s="268"/>
      <c r="N29" s="165"/>
      <c r="O29" s="264"/>
      <c r="P29" s="164" t="s">
        <v>169</v>
      </c>
      <c r="Q29" s="165" t="s">
        <v>170</v>
      </c>
      <c r="R29" s="58" t="s">
        <v>173</v>
      </c>
    </row>
    <row r="30" spans="1:19" x14ac:dyDescent="0.2">
      <c r="A30" s="120"/>
      <c r="B30" s="293" t="s">
        <v>8</v>
      </c>
      <c r="C30" s="22">
        <f>C13</f>
        <v>1</v>
      </c>
      <c r="D30" s="2"/>
      <c r="E30" s="22"/>
      <c r="F30" s="2"/>
      <c r="G30" s="22"/>
      <c r="H30" s="2"/>
      <c r="I30" s="22"/>
      <c r="J30" s="2"/>
      <c r="K30" s="22"/>
      <c r="L30" s="2"/>
      <c r="M30" s="22"/>
      <c r="N30" s="2"/>
      <c r="O30" s="306"/>
      <c r="P30" s="112">
        <f>SUM(C29:O29)*$G$25</f>
        <v>3</v>
      </c>
      <c r="Q30" s="1">
        <f>(C30*C29+D30*D29+E30*E29+F30*F29+G30*G29+H30*H29+I30*I29+J30*J29+K29*K30+L29*L30+M29*M30+N29*N30)*$G$25</f>
        <v>3</v>
      </c>
      <c r="R30" s="9">
        <f>P30/Q33</f>
        <v>27.397475340714006</v>
      </c>
    </row>
    <row r="31" spans="1:19" x14ac:dyDescent="0.2">
      <c r="A31" s="261"/>
      <c r="B31" s="272" t="s">
        <v>207</v>
      </c>
      <c r="C31" s="242">
        <f>C29*C30*$C$24*$E$24*$G$24</f>
        <v>0.78812150583041862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65"/>
      <c r="P31" s="112"/>
      <c r="Q31" s="1"/>
      <c r="R31" s="9"/>
    </row>
    <row r="32" spans="1:19" x14ac:dyDescent="0.2">
      <c r="A32" s="121"/>
      <c r="B32" s="272" t="s">
        <v>206</v>
      </c>
      <c r="C32" s="242">
        <f>$C$25*C30*C29*$G$25</f>
        <v>0.45962408451417225</v>
      </c>
      <c r="D32" s="1"/>
      <c r="E32" s="1"/>
      <c r="F32" s="1"/>
      <c r="G32" s="1"/>
      <c r="H32" s="1"/>
      <c r="I32" s="1"/>
      <c r="J32" s="1"/>
      <c r="K32" s="265"/>
      <c r="L32" s="265"/>
      <c r="M32" s="265"/>
      <c r="N32" s="265"/>
      <c r="O32" s="265"/>
      <c r="P32" s="112" t="s">
        <v>171</v>
      </c>
      <c r="Q32" s="1" t="s">
        <v>172</v>
      </c>
      <c r="R32" s="9" t="s">
        <v>174</v>
      </c>
    </row>
    <row r="33" spans="1:18" ht="17" thickBot="1" x14ac:dyDescent="0.25">
      <c r="A33" s="122"/>
      <c r="B33" s="273" t="s">
        <v>60</v>
      </c>
      <c r="C33" s="269">
        <f>C31-C32</f>
        <v>0.32849742131624637</v>
      </c>
      <c r="D33" s="166">
        <f t="shared" ref="D33:N33" si="6">(E31*$G$24*$C$24*$E$24-E31*$G$25*$C$25)*E29</f>
        <v>0</v>
      </c>
      <c r="E33" s="166">
        <f t="shared" si="6"/>
        <v>0</v>
      </c>
      <c r="F33" s="166">
        <f t="shared" si="6"/>
        <v>0</v>
      </c>
      <c r="G33" s="166">
        <f t="shared" si="6"/>
        <v>0</v>
      </c>
      <c r="H33" s="166">
        <f t="shared" si="6"/>
        <v>0</v>
      </c>
      <c r="I33" s="166">
        <f t="shared" si="6"/>
        <v>0</v>
      </c>
      <c r="J33" s="166">
        <f t="shared" si="6"/>
        <v>0</v>
      </c>
      <c r="K33" s="166">
        <f t="shared" si="6"/>
        <v>0</v>
      </c>
      <c r="L33" s="166">
        <f t="shared" si="6"/>
        <v>0</v>
      </c>
      <c r="M33" s="166">
        <f t="shared" si="6"/>
        <v>0</v>
      </c>
      <c r="N33" s="166">
        <f t="shared" si="6"/>
        <v>0</v>
      </c>
      <c r="O33" s="266"/>
      <c r="P33" s="113">
        <f>SUM(C33:O33)</f>
        <v>0.32849742131624637</v>
      </c>
      <c r="Q33" s="166">
        <f>P33/Q30</f>
        <v>0.1094991404387488</v>
      </c>
      <c r="R33" s="10">
        <f>Q30/Q33</f>
        <v>27.397475340714006</v>
      </c>
    </row>
    <row r="34" spans="1:18" x14ac:dyDescent="0.2">
      <c r="A34" s="126"/>
      <c r="B34" s="271" t="s">
        <v>205</v>
      </c>
      <c r="C34" s="268">
        <f>C$27</f>
        <v>1</v>
      </c>
      <c r="D34" s="268">
        <f>D$27</f>
        <v>3</v>
      </c>
      <c r="E34" s="268"/>
      <c r="F34" s="165"/>
      <c r="G34" s="268"/>
      <c r="H34" s="165"/>
      <c r="I34" s="268"/>
      <c r="J34" s="165"/>
      <c r="K34" s="268"/>
      <c r="L34" s="165"/>
      <c r="M34" s="268"/>
      <c r="N34" s="165"/>
      <c r="O34" s="264"/>
      <c r="P34" s="164" t="s">
        <v>169</v>
      </c>
      <c r="Q34" s="165" t="s">
        <v>170</v>
      </c>
      <c r="R34" s="58" t="s">
        <v>173</v>
      </c>
    </row>
    <row r="35" spans="1:18" x14ac:dyDescent="0.2">
      <c r="A35" s="120"/>
      <c r="B35" s="293" t="s">
        <v>8</v>
      </c>
      <c r="C35" s="22">
        <f>C14</f>
        <v>1.0790469171612334</v>
      </c>
      <c r="D35" s="22">
        <f t="shared" ref="D35" si="7">D14</f>
        <v>0.16531865048269059</v>
      </c>
      <c r="E35" s="22"/>
      <c r="F35" s="2"/>
      <c r="G35" s="22"/>
      <c r="H35" s="2"/>
      <c r="I35" s="22"/>
      <c r="J35" s="2"/>
      <c r="K35" s="22"/>
      <c r="L35" s="2"/>
      <c r="M35" s="22"/>
      <c r="N35" s="2"/>
      <c r="O35" s="306"/>
      <c r="P35" s="112">
        <f>SUM(C34:O34)*$G$25</f>
        <v>12</v>
      </c>
      <c r="Q35" s="1">
        <f>(C35*C34+D35*D34+E35*E34+F35*F34+G35*G34+H35*H34+I35*I34+J35*J34+K34*K35+L34*L35+M34*M35+N34*N35)*$G$25</f>
        <v>4.7250086058279157</v>
      </c>
      <c r="R35" s="9">
        <f>P35/Q38</f>
        <v>109.58990136285604</v>
      </c>
    </row>
    <row r="36" spans="1:18" x14ac:dyDescent="0.2">
      <c r="A36" s="261"/>
      <c r="B36" s="272" t="s">
        <v>207</v>
      </c>
      <c r="C36" s="242">
        <f>C34*C35*$C$24*$E$24*$G$24</f>
        <v>0.8504200812147823</v>
      </c>
      <c r="D36" s="242">
        <f t="shared" ref="D36:E36" si="8">D34*D35*$C$24*$E$24*$G$24</f>
        <v>0.3908735512808123</v>
      </c>
      <c r="E36" s="242">
        <f t="shared" si="8"/>
        <v>0</v>
      </c>
      <c r="F36" s="1"/>
      <c r="G36" s="1"/>
      <c r="H36" s="1"/>
      <c r="I36" s="1"/>
      <c r="J36" s="1"/>
      <c r="K36" s="1"/>
      <c r="L36" s="1"/>
      <c r="M36" s="1"/>
      <c r="N36" s="1"/>
      <c r="O36" s="265"/>
      <c r="P36" s="112"/>
      <c r="Q36" s="1"/>
      <c r="R36" s="9"/>
    </row>
    <row r="37" spans="1:18" x14ac:dyDescent="0.2">
      <c r="A37" s="121"/>
      <c r="B37" s="272" t="s">
        <v>206</v>
      </c>
      <c r="C37" s="242">
        <f>$C$25*C35*C34*$G$25</f>
        <v>0.49595595144807181</v>
      </c>
      <c r="D37" s="242">
        <f t="shared" ref="D37:E37" si="9">$C$25*D35*D34*$G$25</f>
        <v>0.22795330014367529</v>
      </c>
      <c r="E37" s="242">
        <f t="shared" si="9"/>
        <v>0</v>
      </c>
      <c r="F37" s="1"/>
      <c r="G37" s="1"/>
      <c r="H37" s="1"/>
      <c r="I37" s="1"/>
      <c r="J37" s="1"/>
      <c r="K37" s="265"/>
      <c r="L37" s="265"/>
      <c r="M37" s="265"/>
      <c r="N37" s="265"/>
      <c r="O37" s="265"/>
      <c r="P37" s="112" t="s">
        <v>171</v>
      </c>
      <c r="Q37" s="1" t="s">
        <v>172</v>
      </c>
      <c r="R37" s="9" t="s">
        <v>174</v>
      </c>
    </row>
    <row r="38" spans="1:18" ht="17" thickBot="1" x14ac:dyDescent="0.25">
      <c r="A38" s="122"/>
      <c r="B38" s="273" t="s">
        <v>60</v>
      </c>
      <c r="C38" s="269">
        <f>C36-C37</f>
        <v>0.35446412976671049</v>
      </c>
      <c r="D38" s="269">
        <f>D36-D37</f>
        <v>0.16292025113713701</v>
      </c>
      <c r="E38" s="166">
        <f t="shared" ref="E38:N38" si="10">(F36*$G$24*$C$24*$E$24-F36*$G$25*$C$25)*F34</f>
        <v>0</v>
      </c>
      <c r="F38" s="166">
        <f t="shared" si="10"/>
        <v>0</v>
      </c>
      <c r="G38" s="166">
        <f t="shared" si="10"/>
        <v>0</v>
      </c>
      <c r="H38" s="166">
        <f t="shared" si="10"/>
        <v>0</v>
      </c>
      <c r="I38" s="166">
        <f t="shared" si="10"/>
        <v>0</v>
      </c>
      <c r="J38" s="166">
        <f t="shared" si="10"/>
        <v>0</v>
      </c>
      <c r="K38" s="166">
        <f t="shared" si="10"/>
        <v>0</v>
      </c>
      <c r="L38" s="166">
        <f t="shared" si="10"/>
        <v>0</v>
      </c>
      <c r="M38" s="166">
        <f t="shared" si="10"/>
        <v>0</v>
      </c>
      <c r="N38" s="166">
        <f t="shared" si="10"/>
        <v>0</v>
      </c>
      <c r="O38" s="266"/>
      <c r="P38" s="113">
        <f>SUM(C38:O38)</f>
        <v>0.51738438090384753</v>
      </c>
      <c r="Q38" s="166">
        <f>P38/Q35</f>
        <v>0.10949914043874878</v>
      </c>
      <c r="R38" s="10">
        <f>Q35/Q38</f>
        <v>43.151102254277269</v>
      </c>
    </row>
    <row r="39" spans="1:18" x14ac:dyDescent="0.2">
      <c r="A39" s="126"/>
      <c r="B39" s="271" t="s">
        <v>205</v>
      </c>
      <c r="C39" s="268">
        <f>C$27</f>
        <v>1</v>
      </c>
      <c r="D39" s="268">
        <f t="shared" ref="D39:E39" si="11">D$27</f>
        <v>3</v>
      </c>
      <c r="E39" s="268">
        <f t="shared" si="11"/>
        <v>9</v>
      </c>
      <c r="F39" s="165"/>
      <c r="G39" s="268"/>
      <c r="H39" s="165"/>
      <c r="I39" s="268"/>
      <c r="J39" s="165"/>
      <c r="K39" s="268"/>
      <c r="L39" s="165"/>
      <c r="M39" s="268"/>
      <c r="N39" s="165"/>
      <c r="O39" s="264"/>
      <c r="P39" s="164" t="s">
        <v>169</v>
      </c>
      <c r="Q39" s="165" t="s">
        <v>170</v>
      </c>
      <c r="R39" s="58" t="s">
        <v>173</v>
      </c>
    </row>
    <row r="40" spans="1:18" x14ac:dyDescent="0.2">
      <c r="A40" s="120"/>
      <c r="B40" s="293" t="s">
        <v>8</v>
      </c>
      <c r="C40" s="22">
        <f>C15</f>
        <v>1.0852953322739283</v>
      </c>
      <c r="D40" s="22">
        <f t="shared" ref="D40:E40" si="12">D15</f>
        <v>0.1794195597066891</v>
      </c>
      <c r="E40" s="22">
        <f t="shared" si="12"/>
        <v>9.2570625981648058E-2</v>
      </c>
      <c r="F40" s="2"/>
      <c r="G40" s="22"/>
      <c r="H40" s="2"/>
      <c r="I40" s="22"/>
      <c r="J40" s="2"/>
      <c r="K40" s="22"/>
      <c r="L40" s="2"/>
      <c r="M40" s="22"/>
      <c r="N40" s="2"/>
      <c r="O40" s="306"/>
      <c r="P40" s="112">
        <f>SUM(C39:O39)*$G$25</f>
        <v>39</v>
      </c>
      <c r="Q40" s="1">
        <f>(C40*C39+D40*D39+E40*E39+F40*F39+G40*G39+H40*H39+I40*I39+J40*J39+K39*K40+L39*L40+M39*M40+N39*N40)*$G$25</f>
        <v>7.3700689356864846</v>
      </c>
      <c r="R40" s="9">
        <f>P40/Q43</f>
        <v>356.1671794292821</v>
      </c>
    </row>
    <row r="41" spans="1:18" x14ac:dyDescent="0.2">
      <c r="A41" s="261"/>
      <c r="B41" s="272" t="s">
        <v>207</v>
      </c>
      <c r="C41" s="242">
        <f>C39*C40*$C$24*$E$24*$G$24</f>
        <v>0.8553445915424529</v>
      </c>
      <c r="D41" s="242">
        <f t="shared" ref="D41:E41" si="13">D39*D40*$C$24*$E$24*$G$24</f>
        <v>0.42421324071439953</v>
      </c>
      <c r="E41" s="242">
        <f t="shared" si="13"/>
        <v>0.65661211029888855</v>
      </c>
      <c r="F41" s="1"/>
      <c r="G41" s="1"/>
      <c r="H41" s="1"/>
      <c r="I41" s="1"/>
      <c r="J41" s="1"/>
      <c r="K41" s="1"/>
      <c r="L41" s="1"/>
      <c r="M41" s="1"/>
      <c r="N41" s="1"/>
      <c r="O41" s="265"/>
      <c r="P41" s="112"/>
      <c r="Q41" s="1"/>
      <c r="R41" s="9"/>
    </row>
    <row r="42" spans="1:18" x14ac:dyDescent="0.2">
      <c r="A42" s="121"/>
      <c r="B42" s="272" t="s">
        <v>206</v>
      </c>
      <c r="C42" s="242">
        <f>$C$25*C40*C39*$G$25</f>
        <v>0.49882787352390867</v>
      </c>
      <c r="D42" s="242">
        <f t="shared" ref="D42:E42" si="14">$C$25*D40*D39*$G$25</f>
        <v>0.24739665262236857</v>
      </c>
      <c r="E42" s="242">
        <f t="shared" si="14"/>
        <v>0.38292920297746952</v>
      </c>
      <c r="F42" s="1"/>
      <c r="G42" s="1"/>
      <c r="H42" s="1"/>
      <c r="I42" s="1"/>
      <c r="J42" s="1"/>
      <c r="K42" s="265"/>
      <c r="L42" s="265"/>
      <c r="M42" s="265"/>
      <c r="N42" s="265"/>
      <c r="O42" s="265"/>
      <c r="P42" s="112" t="s">
        <v>171</v>
      </c>
      <c r="Q42" s="1" t="s">
        <v>172</v>
      </c>
      <c r="R42" s="9" t="s">
        <v>174</v>
      </c>
    </row>
    <row r="43" spans="1:18" ht="17" thickBot="1" x14ac:dyDescent="0.25">
      <c r="A43" s="122"/>
      <c r="B43" s="273" t="s">
        <v>60</v>
      </c>
      <c r="C43" s="269">
        <f>C41-C42</f>
        <v>0.35651671801854423</v>
      </c>
      <c r="D43" s="269">
        <f t="shared" ref="D43:E43" si="15">D41-D42</f>
        <v>0.17681658809203096</v>
      </c>
      <c r="E43" s="269">
        <f t="shared" si="15"/>
        <v>0.27368290732141903</v>
      </c>
      <c r="F43" s="166">
        <f t="shared" ref="F43:N43" si="16">(G41*$G$24*$C$24*$E$24-G41*$G$25*$C$25)*G39</f>
        <v>0</v>
      </c>
      <c r="G43" s="166">
        <f t="shared" si="16"/>
        <v>0</v>
      </c>
      <c r="H43" s="166">
        <f t="shared" si="16"/>
        <v>0</v>
      </c>
      <c r="I43" s="166">
        <f t="shared" si="16"/>
        <v>0</v>
      </c>
      <c r="J43" s="166">
        <f t="shared" si="16"/>
        <v>0</v>
      </c>
      <c r="K43" s="166">
        <f t="shared" si="16"/>
        <v>0</v>
      </c>
      <c r="L43" s="166">
        <f t="shared" si="16"/>
        <v>0</v>
      </c>
      <c r="M43" s="166">
        <f t="shared" si="16"/>
        <v>0</v>
      </c>
      <c r="N43" s="166">
        <f t="shared" si="16"/>
        <v>0</v>
      </c>
      <c r="O43" s="266"/>
      <c r="P43" s="113">
        <f>SUM(C43:O43)</f>
        <v>0.80701621343199426</v>
      </c>
      <c r="Q43" s="166">
        <f>P43/Q40</f>
        <v>0.1094991404387488</v>
      </c>
      <c r="R43" s="10">
        <f>Q40/Q43</f>
        <v>67.307093974944266</v>
      </c>
    </row>
    <row r="44" spans="1:18" x14ac:dyDescent="0.2">
      <c r="A44" s="126"/>
      <c r="B44" s="271" t="s">
        <v>205</v>
      </c>
      <c r="C44" s="268">
        <f>C$27</f>
        <v>1</v>
      </c>
      <c r="D44" s="268">
        <f t="shared" ref="D44:F44" si="17">D$27</f>
        <v>3</v>
      </c>
      <c r="E44" s="268">
        <f t="shared" si="17"/>
        <v>9</v>
      </c>
      <c r="F44" s="268">
        <f t="shared" si="17"/>
        <v>27</v>
      </c>
      <c r="G44" s="268"/>
      <c r="H44" s="165"/>
      <c r="I44" s="268"/>
      <c r="J44" s="165"/>
      <c r="K44" s="268"/>
      <c r="L44" s="165"/>
      <c r="M44" s="268"/>
      <c r="N44" s="165"/>
      <c r="O44" s="264"/>
      <c r="P44" s="164" t="s">
        <v>169</v>
      </c>
      <c r="Q44" s="165" t="s">
        <v>170</v>
      </c>
      <c r="R44" s="58" t="s">
        <v>173</v>
      </c>
    </row>
    <row r="45" spans="1:18" x14ac:dyDescent="0.2">
      <c r="A45" s="120"/>
      <c r="B45" s="293" t="s">
        <v>8</v>
      </c>
      <c r="C45" s="22">
        <f>C16</f>
        <v>1.0857892502257305</v>
      </c>
      <c r="D45" s="22">
        <f t="shared" ref="D45:F45" si="18">D16</f>
        <v>0.18054064759507343</v>
      </c>
      <c r="E45" s="22">
        <f t="shared" si="18"/>
        <v>2.984673621768856E-2</v>
      </c>
      <c r="F45" s="22">
        <f t="shared" si="18"/>
        <v>4.5727596032636977E-3</v>
      </c>
      <c r="G45" s="22"/>
      <c r="H45" s="2"/>
      <c r="I45" s="22"/>
      <c r="J45" s="2"/>
      <c r="K45" s="22"/>
      <c r="L45" s="2"/>
      <c r="M45" s="22"/>
      <c r="N45" s="2"/>
      <c r="O45" s="306"/>
      <c r="P45" s="112">
        <f>SUM(C44:O44)*$G$25</f>
        <v>120</v>
      </c>
      <c r="Q45" s="1">
        <f>(C45*C44+D45*D44+E45*E44+F45*F44+G45*G44+H45*H44+I45*I44+J45*J44+K44*K45+L44*L45+M44*M45+N44*N45)*$G$25</f>
        <v>6.0584889847748027</v>
      </c>
      <c r="R45" s="9">
        <f>P45/Q48</f>
        <v>1095.8990136285602</v>
      </c>
    </row>
    <row r="46" spans="1:18" x14ac:dyDescent="0.2">
      <c r="A46" s="261"/>
      <c r="B46" s="272" t="s">
        <v>207</v>
      </c>
      <c r="C46" s="242">
        <f>C44*C45*$C$24*$E$24*$G$24</f>
        <v>0.85573385890238396</v>
      </c>
      <c r="D46" s="242">
        <f t="shared" ref="D46:F46" si="19">D44*D45*$C$24*$E$24*$G$24</f>
        <v>0.42686390113868466</v>
      </c>
      <c r="E46" s="242">
        <f t="shared" si="19"/>
        <v>0.21170569222807201</v>
      </c>
      <c r="F46" s="242">
        <f t="shared" si="19"/>
        <v>9.7305034976766708E-2</v>
      </c>
      <c r="G46" s="1"/>
      <c r="H46" s="1"/>
      <c r="I46" s="1"/>
      <c r="J46" s="1"/>
      <c r="K46" s="1"/>
      <c r="L46" s="1"/>
      <c r="M46" s="1"/>
      <c r="N46" s="1"/>
      <c r="O46" s="265"/>
      <c r="P46" s="112"/>
      <c r="Q46" s="1"/>
      <c r="R46" s="9"/>
    </row>
    <row r="47" spans="1:18" x14ac:dyDescent="0.2">
      <c r="A47" s="121"/>
      <c r="B47" s="272" t="s">
        <v>206</v>
      </c>
      <c r="C47" s="242">
        <f>$C$25*C45*C44*$G$25</f>
        <v>0.49905489011033088</v>
      </c>
      <c r="D47" s="242">
        <f t="shared" ref="D47:F47" si="20">$C$25*D45*D44*$G$25</f>
        <v>0.24894248960544429</v>
      </c>
      <c r="E47" s="242">
        <f t="shared" si="20"/>
        <v>0.12346450928811983</v>
      </c>
      <c r="F47" s="242">
        <f t="shared" si="20"/>
        <v>5.6747262051543595E-2</v>
      </c>
      <c r="G47" s="1"/>
      <c r="H47" s="1"/>
      <c r="I47" s="1"/>
      <c r="J47" s="1"/>
      <c r="K47" s="265"/>
      <c r="L47" s="265"/>
      <c r="M47" s="265"/>
      <c r="N47" s="265"/>
      <c r="O47" s="265"/>
      <c r="P47" s="112" t="s">
        <v>171</v>
      </c>
      <c r="Q47" s="1" t="s">
        <v>172</v>
      </c>
      <c r="R47" s="9" t="s">
        <v>174</v>
      </c>
    </row>
    <row r="48" spans="1:18" ht="17" thickBot="1" x14ac:dyDescent="0.25">
      <c r="A48" s="122"/>
      <c r="B48" s="273" t="s">
        <v>60</v>
      </c>
      <c r="C48" s="269">
        <f>C46-C47</f>
        <v>0.35667896879205307</v>
      </c>
      <c r="D48" s="269">
        <f t="shared" ref="D48:F48" si="21">D46-D47</f>
        <v>0.17792141153324037</v>
      </c>
      <c r="E48" s="269">
        <f t="shared" si="21"/>
        <v>8.8241182939952173E-2</v>
      </c>
      <c r="F48" s="269">
        <f t="shared" si="21"/>
        <v>4.0557772925223112E-2</v>
      </c>
      <c r="G48" s="166">
        <f t="shared" ref="G48:N48" si="22">(H46*$G$24*$C$24*$E$24-H46*$G$25*$C$25)*H44</f>
        <v>0</v>
      </c>
      <c r="H48" s="166">
        <f t="shared" si="22"/>
        <v>0</v>
      </c>
      <c r="I48" s="166">
        <f t="shared" si="22"/>
        <v>0</v>
      </c>
      <c r="J48" s="166">
        <f t="shared" si="22"/>
        <v>0</v>
      </c>
      <c r="K48" s="166">
        <f t="shared" si="22"/>
        <v>0</v>
      </c>
      <c r="L48" s="166">
        <f t="shared" si="22"/>
        <v>0</v>
      </c>
      <c r="M48" s="166">
        <f t="shared" si="22"/>
        <v>0</v>
      </c>
      <c r="N48" s="166">
        <f t="shared" si="22"/>
        <v>0</v>
      </c>
      <c r="O48" s="266"/>
      <c r="P48" s="113">
        <f>SUM(C48:O48)</f>
        <v>0.66339933619046876</v>
      </c>
      <c r="Q48" s="166">
        <f>P48/Q45</f>
        <v>0.1094991404387488</v>
      </c>
      <c r="R48" s="10">
        <f>Q45/Q48</f>
        <v>55.329100854118366</v>
      </c>
    </row>
    <row r="49" spans="1:18" x14ac:dyDescent="0.2">
      <c r="A49" s="126"/>
      <c r="B49" s="271" t="s">
        <v>205</v>
      </c>
      <c r="C49" s="268">
        <f>C$27</f>
        <v>1</v>
      </c>
      <c r="D49" s="268">
        <f t="shared" ref="D49:G49" si="23">D$27</f>
        <v>3</v>
      </c>
      <c r="E49" s="268">
        <f t="shared" si="23"/>
        <v>9</v>
      </c>
      <c r="F49" s="268">
        <f t="shared" si="23"/>
        <v>27</v>
      </c>
      <c r="G49" s="268">
        <f t="shared" si="23"/>
        <v>81</v>
      </c>
      <c r="H49" s="165"/>
      <c r="I49" s="268"/>
      <c r="J49" s="165"/>
      <c r="K49" s="268"/>
      <c r="L49" s="165"/>
      <c r="M49" s="268"/>
      <c r="N49" s="165"/>
      <c r="O49" s="264"/>
      <c r="P49" s="164" t="s">
        <v>169</v>
      </c>
      <c r="Q49" s="165" t="s">
        <v>170</v>
      </c>
      <c r="R49" s="58" t="s">
        <v>173</v>
      </c>
    </row>
    <row r="50" spans="1:18" x14ac:dyDescent="0.2">
      <c r="A50" s="120"/>
      <c r="B50" s="293" t="s">
        <v>8</v>
      </c>
      <c r="C50" s="22">
        <f>C17</f>
        <v>1.085828292917151</v>
      </c>
      <c r="D50" s="22">
        <f t="shared" ref="D50:G50" si="24">D17</f>
        <v>0.18062930646681896</v>
      </c>
      <c r="E50" s="22">
        <f t="shared" si="24"/>
        <v>3.0034310946980568E-2</v>
      </c>
      <c r="F50" s="22">
        <f t="shared" si="24"/>
        <v>4.9652317539323285E-3</v>
      </c>
      <c r="G50" s="22">
        <f t="shared" si="24"/>
        <v>7.6071336643394817E-4</v>
      </c>
      <c r="H50" s="2"/>
      <c r="I50" s="22"/>
      <c r="J50" s="2"/>
      <c r="K50" s="22"/>
      <c r="L50" s="2"/>
      <c r="M50" s="22"/>
      <c r="N50" s="2"/>
      <c r="O50" s="306"/>
      <c r="P50" s="112">
        <f>SUM(C49:O49)*$G$25</f>
        <v>363</v>
      </c>
      <c r="Q50" s="1">
        <f>(C50*C49+D50*D49+E50*E49+F50*F49+G50*G49+H50*H49+I50*I49+J50*J49+K49*K50+L49*L50+M49*M50+N49*N50)*$G$25</f>
        <v>6.2811121526332663</v>
      </c>
      <c r="R50" s="9">
        <f>P50/Q53</f>
        <v>3315.0945162263934</v>
      </c>
    </row>
    <row r="51" spans="1:18" x14ac:dyDescent="0.2">
      <c r="A51" s="261"/>
      <c r="B51" s="272" t="s">
        <v>207</v>
      </c>
      <c r="C51" s="242">
        <f>C49*C50*$C$24*$E$24*$G$24</f>
        <v>0.85576462928713803</v>
      </c>
      <c r="D51" s="242">
        <f t="shared" ref="D51:G51" si="25">D49*D50*$C$24*$E$24*$G$24</f>
        <v>0.42707352302920065</v>
      </c>
      <c r="E51" s="242">
        <f t="shared" si="25"/>
        <v>0.2130361773310202</v>
      </c>
      <c r="F51" s="242">
        <f t="shared" si="25"/>
        <v>0.10565656002106624</v>
      </c>
      <c r="G51" s="242">
        <f t="shared" si="25"/>
        <v>4.8562299672599278E-2</v>
      </c>
      <c r="H51" s="1"/>
      <c r="I51" s="1"/>
      <c r="J51" s="1"/>
      <c r="K51" s="1"/>
      <c r="L51" s="1"/>
      <c r="M51" s="1"/>
      <c r="N51" s="1"/>
      <c r="O51" s="265"/>
      <c r="P51" s="112"/>
      <c r="Q51" s="1"/>
      <c r="R51" s="9"/>
    </row>
    <row r="52" spans="1:18" x14ac:dyDescent="0.2">
      <c r="A52" s="121"/>
      <c r="B52" s="272" t="s">
        <v>206</v>
      </c>
      <c r="C52" s="242">
        <f>$C$25*C50*C49*$G$25</f>
        <v>0.49907283507163203</v>
      </c>
      <c r="D52" s="242">
        <f t="shared" ref="D52:G52" si="26">$C$25*D50*D49*$G$25</f>
        <v>0.24906473886372454</v>
      </c>
      <c r="E52" s="242">
        <f t="shared" si="26"/>
        <v>0.12424043405717933</v>
      </c>
      <c r="F52" s="242">
        <f t="shared" si="26"/>
        <v>6.1617782681149799E-2</v>
      </c>
      <c r="G52" s="242">
        <f t="shared" si="26"/>
        <v>2.8321016954616696E-2</v>
      </c>
      <c r="H52" s="1"/>
      <c r="I52" s="1"/>
      <c r="J52" s="1"/>
      <c r="K52" s="265"/>
      <c r="L52" s="265"/>
      <c r="M52" s="265"/>
      <c r="N52" s="265"/>
      <c r="O52" s="265"/>
      <c r="P52" s="112" t="s">
        <v>171</v>
      </c>
      <c r="Q52" s="1" t="s">
        <v>172</v>
      </c>
      <c r="R52" s="9" t="s">
        <v>174</v>
      </c>
    </row>
    <row r="53" spans="1:18" ht="17" thickBot="1" x14ac:dyDescent="0.25">
      <c r="A53" s="122"/>
      <c r="B53" s="273" t="s">
        <v>60</v>
      </c>
      <c r="C53" s="269">
        <f>C51-C52</f>
        <v>0.35669179421550601</v>
      </c>
      <c r="D53" s="269">
        <f t="shared" ref="D53:G53" si="27">D51-D52</f>
        <v>0.17800878416547611</v>
      </c>
      <c r="E53" s="269">
        <f t="shared" si="27"/>
        <v>8.8795743273840877E-2</v>
      </c>
      <c r="F53" s="269">
        <f t="shared" si="27"/>
        <v>4.4038777339916443E-2</v>
      </c>
      <c r="G53" s="269">
        <f t="shared" si="27"/>
        <v>2.0241282717982582E-2</v>
      </c>
      <c r="H53" s="166">
        <f t="shared" ref="H53:N53" si="28">(I51*$G$24*$C$24*$E$24-I51*$G$25*$C$25)*I49</f>
        <v>0</v>
      </c>
      <c r="I53" s="166">
        <f t="shared" si="28"/>
        <v>0</v>
      </c>
      <c r="J53" s="166">
        <f t="shared" si="28"/>
        <v>0</v>
      </c>
      <c r="K53" s="166">
        <f t="shared" si="28"/>
        <v>0</v>
      </c>
      <c r="L53" s="166">
        <f t="shared" si="28"/>
        <v>0</v>
      </c>
      <c r="M53" s="166">
        <f t="shared" si="28"/>
        <v>0</v>
      </c>
      <c r="N53" s="166">
        <f t="shared" si="28"/>
        <v>0</v>
      </c>
      <c r="O53" s="266"/>
      <c r="P53" s="113">
        <f>SUM(C53:O53)</f>
        <v>0.68777638171272204</v>
      </c>
      <c r="Q53" s="166">
        <f>P53/Q50</f>
        <v>0.10949914043874884</v>
      </c>
      <c r="R53" s="10">
        <f>Q50/Q53</f>
        <v>57.362205104676306</v>
      </c>
    </row>
    <row r="54" spans="1:18" x14ac:dyDescent="0.2">
      <c r="A54" s="126"/>
      <c r="B54" s="271" t="s">
        <v>205</v>
      </c>
      <c r="C54" s="268">
        <f>C$27</f>
        <v>1</v>
      </c>
      <c r="D54" s="268">
        <f t="shared" ref="D54:H54" si="29">D$27</f>
        <v>3</v>
      </c>
      <c r="E54" s="268">
        <f t="shared" si="29"/>
        <v>9</v>
      </c>
      <c r="F54" s="268">
        <f t="shared" si="29"/>
        <v>27</v>
      </c>
      <c r="G54" s="268">
        <f t="shared" si="29"/>
        <v>81</v>
      </c>
      <c r="H54" s="268">
        <f t="shared" si="29"/>
        <v>243</v>
      </c>
      <c r="I54" s="268"/>
      <c r="J54" s="165"/>
      <c r="K54" s="268"/>
      <c r="L54" s="165"/>
      <c r="M54" s="268"/>
      <c r="N54" s="165"/>
      <c r="O54" s="264"/>
      <c r="P54" s="164" t="s">
        <v>169</v>
      </c>
      <c r="Q54" s="165" t="s">
        <v>170</v>
      </c>
      <c r="R54" s="58" t="s">
        <v>173</v>
      </c>
    </row>
    <row r="55" spans="1:18" x14ac:dyDescent="0.2">
      <c r="A55" s="120"/>
      <c r="B55" s="293" t="s">
        <v>8</v>
      </c>
      <c r="C55" s="22">
        <f>C18</f>
        <v>1.0858313791215455</v>
      </c>
      <c r="D55" s="22">
        <f t="shared" ref="D55:H55" si="30">D18</f>
        <v>0.18063631492930993</v>
      </c>
      <c r="E55" s="22">
        <f t="shared" si="30"/>
        <v>3.0049145432327291E-2</v>
      </c>
      <c r="F55" s="22">
        <f t="shared" si="30"/>
        <v>4.9964504390728323E-3</v>
      </c>
      <c r="G55" s="22">
        <f t="shared" si="30"/>
        <v>8.2600644379116756E-4</v>
      </c>
      <c r="H55" s="22">
        <f t="shared" si="30"/>
        <v>1.265508185101075E-4</v>
      </c>
      <c r="I55" s="22"/>
      <c r="J55" s="2"/>
      <c r="K55" s="22"/>
      <c r="L55" s="2"/>
      <c r="M55" s="22"/>
      <c r="N55" s="2"/>
      <c r="O55" s="306"/>
      <c r="P55" s="112">
        <f>SUM(C54:O54)*$G$25</f>
        <v>1092</v>
      </c>
      <c r="Q55" s="1">
        <f>(C55*C54+D55*D54+E55*E54+F55*F54+G55*G54+H55*H54+I55*I54+J55*J54+K54*K55+L54*L55+M54*M55+N54*N55)*$G$25</f>
        <v>6.3922354965012831</v>
      </c>
      <c r="R55" s="9">
        <f>P55/Q58</f>
        <v>9972.6810240198974</v>
      </c>
    </row>
    <row r="56" spans="1:18" x14ac:dyDescent="0.2">
      <c r="A56" s="261"/>
      <c r="B56" s="272" t="s">
        <v>207</v>
      </c>
      <c r="C56" s="242">
        <f>C54*C55*$C$24*$E$24*$G$24</f>
        <v>0.85576706159119265</v>
      </c>
      <c r="D56" s="242">
        <f t="shared" ref="D56:H56" si="31">D54*D55*$C$24*$E$24*$G$24</f>
        <v>0.42709009358923639</v>
      </c>
      <c r="E56" s="242">
        <f t="shared" si="31"/>
        <v>0.21314139972338728</v>
      </c>
      <c r="F56" s="242">
        <f t="shared" si="31"/>
        <v>0.1063208711839267</v>
      </c>
      <c r="G56" s="242">
        <f t="shared" si="31"/>
        <v>5.2730468826812253E-2</v>
      </c>
      <c r="H56" s="242">
        <f t="shared" si="31"/>
        <v>2.4236193460526675E-2</v>
      </c>
      <c r="I56" s="1"/>
      <c r="J56" s="1"/>
      <c r="K56" s="1"/>
      <c r="L56" s="1"/>
      <c r="M56" s="1"/>
      <c r="N56" s="1"/>
      <c r="O56" s="265"/>
      <c r="P56" s="112"/>
      <c r="Q56" s="1"/>
      <c r="R56" s="9"/>
    </row>
    <row r="57" spans="1:18" x14ac:dyDescent="0.2">
      <c r="A57" s="121"/>
      <c r="B57" s="272" t="s">
        <v>206</v>
      </c>
      <c r="C57" s="242">
        <f>$C$25*C55*C54*$G$25</f>
        <v>0.49907425356550145</v>
      </c>
      <c r="D57" s="242">
        <f t="shared" ref="D57:H57" si="32">$C$25*D55*D54*$G$25</f>
        <v>0.24907440263819336</v>
      </c>
      <c r="E57" s="242">
        <f t="shared" si="32"/>
        <v>0.12430179863789988</v>
      </c>
      <c r="F57" s="242">
        <f t="shared" si="32"/>
        <v>6.2005201889740687E-2</v>
      </c>
      <c r="G57" s="242">
        <f t="shared" si="32"/>
        <v>3.0751848897956124E-2</v>
      </c>
      <c r="H57" s="242">
        <f t="shared" si="32"/>
        <v>1.4134290396841239E-2</v>
      </c>
      <c r="I57" s="1"/>
      <c r="J57" s="1"/>
      <c r="K57" s="265"/>
      <c r="L57" s="265"/>
      <c r="M57" s="265"/>
      <c r="N57" s="265"/>
      <c r="O57" s="265"/>
      <c r="P57" s="112" t="s">
        <v>171</v>
      </c>
      <c r="Q57" s="1" t="s">
        <v>172</v>
      </c>
      <c r="R57" s="9" t="s">
        <v>174</v>
      </c>
    </row>
    <row r="58" spans="1:18" ht="17" thickBot="1" x14ac:dyDescent="0.25">
      <c r="A58" s="122"/>
      <c r="B58" s="273" t="s">
        <v>60</v>
      </c>
      <c r="C58" s="269">
        <f>C56-C57</f>
        <v>0.3566928080256912</v>
      </c>
      <c r="D58" s="269">
        <f t="shared" ref="D58:H58" si="33">D56-D57</f>
        <v>0.17801569095104303</v>
      </c>
      <c r="E58" s="269">
        <f t="shared" si="33"/>
        <v>8.8839601085487399E-2</v>
      </c>
      <c r="F58" s="269">
        <f t="shared" si="33"/>
        <v>4.4315669294186018E-2</v>
      </c>
      <c r="G58" s="269">
        <f t="shared" si="33"/>
        <v>2.1978619928856129E-2</v>
      </c>
      <c r="H58" s="269">
        <f t="shared" si="33"/>
        <v>1.0101903063685436E-2</v>
      </c>
      <c r="I58" s="166">
        <f t="shared" ref="I58:N58" si="34">(J56*$G$24*$C$24*$E$24-J56*$G$25*$C$25)*J54</f>
        <v>0</v>
      </c>
      <c r="J58" s="166">
        <f t="shared" si="34"/>
        <v>0</v>
      </c>
      <c r="K58" s="166">
        <f t="shared" si="34"/>
        <v>0</v>
      </c>
      <c r="L58" s="166">
        <f t="shared" si="34"/>
        <v>0</v>
      </c>
      <c r="M58" s="166">
        <f t="shared" si="34"/>
        <v>0</v>
      </c>
      <c r="N58" s="166">
        <f t="shared" si="34"/>
        <v>0</v>
      </c>
      <c r="O58" s="266"/>
      <c r="P58" s="113">
        <f>SUM(C58:O58)</f>
        <v>0.69994429234894917</v>
      </c>
      <c r="Q58" s="166">
        <f>P58/Q55</f>
        <v>0.1094991404387488</v>
      </c>
      <c r="R58" s="10">
        <f>Q55/Q58</f>
        <v>58.37703812914355</v>
      </c>
    </row>
    <row r="59" spans="1:18" x14ac:dyDescent="0.2">
      <c r="A59" s="126"/>
      <c r="B59" s="271" t="s">
        <v>205</v>
      </c>
      <c r="C59" s="268">
        <f>C$27</f>
        <v>1</v>
      </c>
      <c r="D59" s="268">
        <f t="shared" ref="D59:I59" si="35">D$27</f>
        <v>3</v>
      </c>
      <c r="E59" s="268">
        <f t="shared" si="35"/>
        <v>9</v>
      </c>
      <c r="F59" s="268">
        <f t="shared" si="35"/>
        <v>27</v>
      </c>
      <c r="G59" s="268">
        <f t="shared" si="35"/>
        <v>81</v>
      </c>
      <c r="H59" s="268">
        <f t="shared" si="35"/>
        <v>243</v>
      </c>
      <c r="I59" s="268">
        <f t="shared" si="35"/>
        <v>729</v>
      </c>
      <c r="J59" s="165"/>
      <c r="K59" s="268"/>
      <c r="L59" s="165"/>
      <c r="M59" s="268"/>
      <c r="N59" s="165"/>
      <c r="O59" s="264"/>
      <c r="P59" s="164" t="s">
        <v>169</v>
      </c>
      <c r="Q59" s="165" t="s">
        <v>170</v>
      </c>
      <c r="R59" s="58" t="s">
        <v>173</v>
      </c>
    </row>
    <row r="60" spans="1:18" x14ac:dyDescent="0.2">
      <c r="A60" s="120"/>
      <c r="B60" s="293" t="s">
        <v>8</v>
      </c>
      <c r="C60" s="22">
        <f>C19</f>
        <v>1.0858316230764886</v>
      </c>
      <c r="D60" s="22">
        <f t="shared" ref="D60:I60" si="36">D19</f>
        <v>0.18063686892823849</v>
      </c>
      <c r="E60" s="22">
        <f t="shared" si="36"/>
        <v>3.0050318098159591E-2</v>
      </c>
      <c r="F60" s="22">
        <f t="shared" si="36"/>
        <v>4.9989193987525068E-3</v>
      </c>
      <c r="G60" s="22">
        <f t="shared" si="36"/>
        <v>8.3120011119904307E-4</v>
      </c>
      <c r="H60" s="22">
        <f t="shared" si="36"/>
        <v>1.3741288066448814E-4</v>
      </c>
      <c r="I60" s="22">
        <f t="shared" si="36"/>
        <v>2.1052756491956857E-5</v>
      </c>
      <c r="J60" s="2"/>
      <c r="K60" s="22"/>
      <c r="L60" s="2"/>
      <c r="M60" s="22"/>
      <c r="N60" s="2"/>
      <c r="O60" s="306"/>
      <c r="P60" s="112">
        <f>SUM(C59:O59)*$G$25</f>
        <v>3279</v>
      </c>
      <c r="Q60" s="1">
        <f>(C60*C59+D60*D59+E60*E59+F60*F59+G60*G59+H60*H59+I60*I59+J60*J59+K59*K60+L59*L60+M59*M60+N59*N60)*$G$25</f>
        <v>6.4476957450065626</v>
      </c>
      <c r="R60" s="9">
        <f>P60/Q63</f>
        <v>29945.440547400405</v>
      </c>
    </row>
    <row r="61" spans="1:18" x14ac:dyDescent="0.2">
      <c r="A61" s="261"/>
      <c r="B61" s="272" t="s">
        <v>207</v>
      </c>
      <c r="C61" s="242">
        <f>C59*C60*$C$24*$E$24*$G$24</f>
        <v>0.85576725385732977</v>
      </c>
      <c r="D61" s="242">
        <f t="shared" ref="D61:I61" si="37">D59*D60*$C$24*$E$24*$G$24</f>
        <v>0.42709140344464586</v>
      </c>
      <c r="E61" s="242">
        <f t="shared" si="37"/>
        <v>0.21314971755184162</v>
      </c>
      <c r="F61" s="242">
        <f t="shared" si="37"/>
        <v>0.10637340886988236</v>
      </c>
      <c r="G61" s="242">
        <f t="shared" si="37"/>
        <v>5.3062021346052694E-2</v>
      </c>
      <c r="H61" s="242">
        <f t="shared" si="37"/>
        <v>2.6316425282439462E-2</v>
      </c>
      <c r="I61" s="242">
        <f t="shared" si="37"/>
        <v>1.2095662878126854E-2</v>
      </c>
      <c r="J61" s="1"/>
      <c r="K61" s="1"/>
      <c r="L61" s="1"/>
      <c r="M61" s="1"/>
      <c r="N61" s="1"/>
      <c r="O61" s="265"/>
      <c r="P61" s="112"/>
      <c r="Q61" s="1"/>
      <c r="R61" s="9"/>
    </row>
    <row r="62" spans="1:18" x14ac:dyDescent="0.2">
      <c r="A62" s="121"/>
      <c r="B62" s="272" t="s">
        <v>206</v>
      </c>
      <c r="C62" s="242">
        <f>$C$25*C60*C59*$G$25</f>
        <v>0.49907436569306884</v>
      </c>
      <c r="D62" s="242">
        <f t="shared" ref="D62:I62" si="38">$C$25*D60*D59*$G$25</f>
        <v>0.24907516653194445</v>
      </c>
      <c r="E62" s="242">
        <f t="shared" si="38"/>
        <v>0.12430664950703638</v>
      </c>
      <c r="F62" s="242">
        <f t="shared" si="38"/>
        <v>6.203584130971744E-2</v>
      </c>
      <c r="G62" s="242">
        <f t="shared" si="38"/>
        <v>3.0945206802793002E-2</v>
      </c>
      <c r="H62" s="242">
        <f t="shared" si="38"/>
        <v>1.534745948263655E-2</v>
      </c>
      <c r="I62" s="242">
        <f t="shared" si="38"/>
        <v>7.0540620143251763E-3</v>
      </c>
      <c r="J62" s="1"/>
      <c r="K62" s="265"/>
      <c r="L62" s="265"/>
      <c r="M62" s="265"/>
      <c r="N62" s="265"/>
      <c r="O62" s="265"/>
      <c r="P62" s="112" t="s">
        <v>171</v>
      </c>
      <c r="Q62" s="1" t="s">
        <v>172</v>
      </c>
      <c r="R62" s="9" t="s">
        <v>174</v>
      </c>
    </row>
    <row r="63" spans="1:18" ht="17" thickBot="1" x14ac:dyDescent="0.25">
      <c r="A63" s="122"/>
      <c r="B63" s="273" t="s">
        <v>60</v>
      </c>
      <c r="C63" s="269">
        <f>C61-C62</f>
        <v>0.35669288816426092</v>
      </c>
      <c r="D63" s="269">
        <f t="shared" ref="D63:I63" si="39">D61-D62</f>
        <v>0.17801623691270141</v>
      </c>
      <c r="E63" s="269">
        <f t="shared" si="39"/>
        <v>8.884306804480524E-2</v>
      </c>
      <c r="F63" s="269">
        <f t="shared" si="39"/>
        <v>4.4337567560164923E-2</v>
      </c>
      <c r="G63" s="269">
        <f t="shared" si="39"/>
        <v>2.2116814543259693E-2</v>
      </c>
      <c r="H63" s="269">
        <f t="shared" si="39"/>
        <v>1.0968965799802912E-2</v>
      </c>
      <c r="I63" s="269">
        <f t="shared" si="39"/>
        <v>5.041600863801678E-3</v>
      </c>
      <c r="J63" s="166">
        <f t="shared" ref="J63:N63" si="40">(K61*$G$24*$C$24*$E$24-K61*$G$25*$C$25)*K59</f>
        <v>0</v>
      </c>
      <c r="K63" s="166">
        <f t="shared" si="40"/>
        <v>0</v>
      </c>
      <c r="L63" s="166">
        <f t="shared" si="40"/>
        <v>0</v>
      </c>
      <c r="M63" s="166">
        <f t="shared" si="40"/>
        <v>0</v>
      </c>
      <c r="N63" s="166">
        <f t="shared" si="40"/>
        <v>0</v>
      </c>
      <c r="O63" s="266"/>
      <c r="P63" s="113">
        <f>SUM(C63:O63)</f>
        <v>0.70601714188879672</v>
      </c>
      <c r="Q63" s="166">
        <f>P63/Q60</f>
        <v>0.10949914043874881</v>
      </c>
      <c r="R63" s="10">
        <f>Q60/Q63</f>
        <v>58.883528392747969</v>
      </c>
    </row>
    <row r="64" spans="1:18" x14ac:dyDescent="0.2">
      <c r="A64" s="126"/>
      <c r="B64" s="271" t="s">
        <v>205</v>
      </c>
      <c r="C64" s="268">
        <f>C$27</f>
        <v>1</v>
      </c>
      <c r="D64" s="268">
        <f t="shared" ref="D64:J64" si="41">D$27</f>
        <v>3</v>
      </c>
      <c r="E64" s="268">
        <f t="shared" si="41"/>
        <v>9</v>
      </c>
      <c r="F64" s="268">
        <f t="shared" si="41"/>
        <v>27</v>
      </c>
      <c r="G64" s="268">
        <f t="shared" si="41"/>
        <v>81</v>
      </c>
      <c r="H64" s="268">
        <f t="shared" si="41"/>
        <v>243</v>
      </c>
      <c r="I64" s="268">
        <f t="shared" si="41"/>
        <v>729</v>
      </c>
      <c r="J64" s="268">
        <f t="shared" si="41"/>
        <v>2187</v>
      </c>
      <c r="K64" s="268"/>
      <c r="L64" s="165"/>
      <c r="M64" s="268"/>
      <c r="N64" s="165"/>
      <c r="O64" s="264"/>
      <c r="P64" s="164" t="s">
        <v>169</v>
      </c>
      <c r="Q64" s="165" t="s">
        <v>170</v>
      </c>
      <c r="R64" s="58" t="s">
        <v>173</v>
      </c>
    </row>
    <row r="65" spans="1:18" x14ac:dyDescent="0.2">
      <c r="A65" s="120"/>
      <c r="B65" s="293" t="s">
        <v>8</v>
      </c>
      <c r="C65" s="22">
        <f>C20</f>
        <v>1.0858316246008204</v>
      </c>
      <c r="D65" s="22">
        <f t="shared" ref="D65:J65" si="42">D20</f>
        <v>0.18063690976570962</v>
      </c>
      <c r="E65" s="22">
        <f t="shared" si="42"/>
        <v>3.0050410302566791E-2</v>
      </c>
      <c r="F65" s="22">
        <f t="shared" si="42"/>
        <v>4.9991144882559286E-3</v>
      </c>
      <c r="G65" s="22">
        <f t="shared" si="42"/>
        <v>8.3161084386184172E-4</v>
      </c>
      <c r="H65" s="22">
        <f t="shared" si="42"/>
        <v>1.3827688961434191E-4</v>
      </c>
      <c r="I65" s="22">
        <f t="shared" si="42"/>
        <v>2.2859748783986979E-5</v>
      </c>
      <c r="J65" s="22">
        <f t="shared" si="42"/>
        <v>3.5022970356879926E-6</v>
      </c>
      <c r="K65" s="22"/>
      <c r="L65" s="2"/>
      <c r="M65" s="22"/>
      <c r="N65" s="2"/>
      <c r="O65" s="306"/>
      <c r="P65" s="112">
        <f>SUM(C64:O64)*$G$25</f>
        <v>9840</v>
      </c>
      <c r="Q65" s="1">
        <f>(C65*C64+D65*D64+E65*E64+F65*F64+G65*G64+H65*H64+I65*I64+J65*J64+K64*K65+L64*L65+M64*M65+N64*N65)*$G$25</f>
        <v>6.4753745424408926</v>
      </c>
      <c r="R65" s="9">
        <f>P65/Q68</f>
        <v>89863.719117541943</v>
      </c>
    </row>
    <row r="66" spans="1:18" x14ac:dyDescent="0.2">
      <c r="A66" s="261"/>
      <c r="B66" s="272" t="s">
        <v>207</v>
      </c>
      <c r="C66" s="242">
        <f>C64*C65*$C$24*$E$24*$G$24</f>
        <v>0.85576725505868845</v>
      </c>
      <c r="D66" s="242">
        <f t="shared" ref="D66:J66" si="43">D64*D65*$C$24*$E$24*$G$24</f>
        <v>0.42709149999931351</v>
      </c>
      <c r="E66" s="242">
        <f t="shared" si="43"/>
        <v>0.21315037156632777</v>
      </c>
      <c r="F66" s="242">
        <f t="shared" si="43"/>
        <v>0.10637756023417899</v>
      </c>
      <c r="G66" s="242">
        <f t="shared" si="43"/>
        <v>5.3088241632873304E-2</v>
      </c>
      <c r="H66" s="242">
        <f t="shared" si="43"/>
        <v>2.6481894682849623E-2</v>
      </c>
      <c r="I66" s="242">
        <f t="shared" si="43"/>
        <v>1.3133853273580316E-2</v>
      </c>
      <c r="J66" s="242">
        <f t="shared" si="43"/>
        <v>6.0366352870128183E-3</v>
      </c>
      <c r="K66" s="1"/>
      <c r="L66" s="1"/>
      <c r="M66" s="1"/>
      <c r="N66" s="1"/>
      <c r="O66" s="265"/>
      <c r="P66" s="112"/>
      <c r="Q66" s="1"/>
      <c r="R66" s="9"/>
    </row>
    <row r="67" spans="1:18" x14ac:dyDescent="0.2">
      <c r="A67" s="121"/>
      <c r="B67" s="272" t="s">
        <v>206</v>
      </c>
      <c r="C67" s="242">
        <f>$C$25*C65*C64*$G$25</f>
        <v>0.49907436639368852</v>
      </c>
      <c r="D67" s="242">
        <f t="shared" ref="D67:J67" si="44">$C$25*D65*D64*$G$25</f>
        <v>0.2490752228416003</v>
      </c>
      <c r="E67" s="242">
        <f t="shared" si="44"/>
        <v>0.12430703092133261</v>
      </c>
      <c r="F67" s="242">
        <f t="shared" si="44"/>
        <v>6.2038262341246479E-2</v>
      </c>
      <c r="G67" s="242">
        <f t="shared" si="44"/>
        <v>3.0960498195346638E-2</v>
      </c>
      <c r="H67" s="242">
        <f t="shared" si="44"/>
        <v>1.5443959478025574E-2</v>
      </c>
      <c r="I67" s="242">
        <f t="shared" si="44"/>
        <v>7.6595236170496402E-3</v>
      </c>
      <c r="J67" s="242">
        <f t="shared" si="44"/>
        <v>3.5205015303011221E-3</v>
      </c>
      <c r="K67" s="265"/>
      <c r="L67" s="265"/>
      <c r="M67" s="265"/>
      <c r="N67" s="265"/>
      <c r="O67" s="265"/>
      <c r="P67" s="112" t="s">
        <v>171</v>
      </c>
      <c r="Q67" s="1" t="s">
        <v>172</v>
      </c>
      <c r="R67" s="9" t="s">
        <v>174</v>
      </c>
    </row>
    <row r="68" spans="1:18" ht="17" thickBot="1" x14ac:dyDescent="0.25">
      <c r="A68" s="122"/>
      <c r="B68" s="273" t="s">
        <v>60</v>
      </c>
      <c r="C68" s="269">
        <f>C66-C67</f>
        <v>0.35669288866499993</v>
      </c>
      <c r="D68" s="269">
        <f t="shared" ref="D68:J68" si="45">D66-D67</f>
        <v>0.1780162771577132</v>
      </c>
      <c r="E68" s="269">
        <f t="shared" si="45"/>
        <v>8.8843340644995161E-2</v>
      </c>
      <c r="F68" s="269">
        <f t="shared" si="45"/>
        <v>4.4339297892932512E-2</v>
      </c>
      <c r="G68" s="269">
        <f t="shared" si="45"/>
        <v>2.2127743437526666E-2</v>
      </c>
      <c r="H68" s="269">
        <f t="shared" si="45"/>
        <v>1.1037935204824049E-2</v>
      </c>
      <c r="I68" s="269">
        <f t="shared" si="45"/>
        <v>5.4743296565306753E-3</v>
      </c>
      <c r="J68" s="269">
        <f t="shared" si="45"/>
        <v>2.5161337567116962E-3</v>
      </c>
      <c r="K68" s="166">
        <f t="shared" ref="K68:N68" si="46">(L66*$G$24*$C$24*$E$24-L66*$G$25*$C$25)*L64</f>
        <v>0</v>
      </c>
      <c r="L68" s="166">
        <f t="shared" si="46"/>
        <v>0</v>
      </c>
      <c r="M68" s="166">
        <f t="shared" si="46"/>
        <v>0</v>
      </c>
      <c r="N68" s="166">
        <f t="shared" si="46"/>
        <v>0</v>
      </c>
      <c r="O68" s="266"/>
      <c r="P68" s="113">
        <f>SUM(C68:O68)</f>
        <v>0.70904794641623403</v>
      </c>
      <c r="Q68" s="166">
        <f>P68/Q65</f>
        <v>0.1094991404387488</v>
      </c>
      <c r="R68" s="10">
        <f>Q65/Q68</f>
        <v>59.136304782803869</v>
      </c>
    </row>
    <row r="69" spans="1:18" x14ac:dyDescent="0.2">
      <c r="A69" s="126"/>
      <c r="B69" s="271" t="s">
        <v>205</v>
      </c>
      <c r="C69" s="268">
        <f>C$27</f>
        <v>1</v>
      </c>
      <c r="D69" s="268">
        <f t="shared" ref="D69:K69" si="47">D$27</f>
        <v>3</v>
      </c>
      <c r="E69" s="268">
        <f t="shared" si="47"/>
        <v>9</v>
      </c>
      <c r="F69" s="268">
        <f t="shared" si="47"/>
        <v>27</v>
      </c>
      <c r="G69" s="268">
        <f t="shared" si="47"/>
        <v>81</v>
      </c>
      <c r="H69" s="268">
        <f t="shared" si="47"/>
        <v>243</v>
      </c>
      <c r="I69" s="268">
        <f t="shared" si="47"/>
        <v>729</v>
      </c>
      <c r="J69" s="268">
        <f t="shared" si="47"/>
        <v>2187</v>
      </c>
      <c r="K69" s="268">
        <f t="shared" si="47"/>
        <v>6561</v>
      </c>
      <c r="L69" s="165"/>
      <c r="M69" s="268"/>
      <c r="N69" s="165"/>
      <c r="O69" s="264"/>
      <c r="P69" s="164" t="s">
        <v>169</v>
      </c>
      <c r="Q69" s="165" t="s">
        <v>170</v>
      </c>
      <c r="R69" s="58" t="s">
        <v>173</v>
      </c>
    </row>
    <row r="70" spans="1:18" x14ac:dyDescent="0.2">
      <c r="A70" s="120"/>
      <c r="B70" s="293" t="s">
        <v>8</v>
      </c>
      <c r="C70" s="22">
        <f>C21</f>
        <v>1.085831624721314</v>
      </c>
      <c r="D70" s="22">
        <f t="shared" ref="D70:K70" si="48">D21</f>
        <v>0.18063691299378581</v>
      </c>
      <c r="E70" s="22">
        <f t="shared" si="48"/>
        <v>3.0050417591042572E-2</v>
      </c>
      <c r="F70" s="22">
        <f t="shared" si="48"/>
        <v>4.9991299095270619E-3</v>
      </c>
      <c r="G70" s="22">
        <f t="shared" si="48"/>
        <v>8.3164331227968732E-4</v>
      </c>
      <c r="H70" s="22">
        <f t="shared" si="48"/>
        <v>1.3834522060691029E-4</v>
      </c>
      <c r="I70" s="22">
        <f t="shared" si="48"/>
        <v>2.3003484069180363E-5</v>
      </c>
      <c r="J70" s="22">
        <f t="shared" si="48"/>
        <v>3.8029049427169697E-6</v>
      </c>
      <c r="K70" s="22">
        <f t="shared" si="48"/>
        <v>5.8263556759690263E-7</v>
      </c>
      <c r="L70" s="2"/>
      <c r="M70" s="22"/>
      <c r="N70" s="2"/>
      <c r="O70" s="306"/>
      <c r="P70" s="112">
        <f>SUM(C69:O69)*$G$25</f>
        <v>29523</v>
      </c>
      <c r="Q70" s="1">
        <f>(C70*C69+D70*D69+E70*E69+F70*F69+G70*G69+H70*H69+I70*I69+J70*J69+K69*K70+L69*L70+M69*M70+N69*N70)*$G$25</f>
        <v>6.4891883743097303</v>
      </c>
      <c r="R70" s="9">
        <f>P70/Q73</f>
        <v>269618.55482796655</v>
      </c>
    </row>
    <row r="71" spans="1:18" x14ac:dyDescent="0.2">
      <c r="A71" s="261"/>
      <c r="B71" s="272" t="s">
        <v>207</v>
      </c>
      <c r="C71" s="242">
        <f>C69*C70*$C$24*$E$24*$G$24</f>
        <v>0.85576725515365204</v>
      </c>
      <c r="D71" s="242">
        <f t="shared" ref="D71:K71" si="49">D69*D70*$C$24*$E$24*$G$24</f>
        <v>0.42709150763166237</v>
      </c>
      <c r="E71" s="242">
        <f t="shared" si="49"/>
        <v>0.21315042326416833</v>
      </c>
      <c r="F71" s="242">
        <f t="shared" si="49"/>
        <v>0.10637788838773551</v>
      </c>
      <c r="G71" s="242">
        <f t="shared" si="49"/>
        <v>5.3090314346600803E-2</v>
      </c>
      <c r="H71" s="242">
        <f t="shared" si="49"/>
        <v>2.6494980992165785E-2</v>
      </c>
      <c r="I71" s="242">
        <f t="shared" si="49"/>
        <v>1.3216435027378437E-2</v>
      </c>
      <c r="J71" s="242">
        <f t="shared" si="49"/>
        <v>6.554769608755096E-3</v>
      </c>
      <c r="K71" s="242">
        <f t="shared" si="49"/>
        <v>3.01272998062538E-3</v>
      </c>
      <c r="L71" s="1"/>
      <c r="M71" s="1"/>
      <c r="N71" s="1"/>
      <c r="O71" s="265"/>
      <c r="P71" s="112"/>
      <c r="Q71" s="1"/>
      <c r="R71" s="9"/>
    </row>
    <row r="72" spans="1:18" x14ac:dyDescent="0.2">
      <c r="A72" s="121"/>
      <c r="B72" s="272" t="s">
        <v>206</v>
      </c>
      <c r="C72" s="242">
        <f>$C$25*C70*C69*$G$25</f>
        <v>0.49907436644907022</v>
      </c>
      <c r="D72" s="242">
        <f t="shared" ref="D72:K72" si="50">$C$25*D70*D69*$G$25</f>
        <v>0.24907522729270498</v>
      </c>
      <c r="E72" s="242">
        <f t="shared" si="50"/>
        <v>0.12430706107096369</v>
      </c>
      <c r="F72" s="242">
        <f t="shared" si="50"/>
        <v>6.2038453716912412E-2</v>
      </c>
      <c r="G72" s="242">
        <f t="shared" si="50"/>
        <v>3.0961706979959702E-2</v>
      </c>
      <c r="H72" s="242">
        <f t="shared" si="50"/>
        <v>1.5451591274512053E-2</v>
      </c>
      <c r="I72" s="242">
        <f t="shared" si="50"/>
        <v>7.7076844180254279E-3</v>
      </c>
      <c r="J72" s="242">
        <f t="shared" si="50"/>
        <v>3.8226719590032784E-3</v>
      </c>
      <c r="K72" s="242">
        <f t="shared" si="50"/>
        <v>1.7569920995548793E-3</v>
      </c>
      <c r="L72" s="265"/>
      <c r="M72" s="265"/>
      <c r="N72" s="265"/>
      <c r="O72" s="265"/>
      <c r="P72" s="112" t="s">
        <v>171</v>
      </c>
      <c r="Q72" s="1" t="s">
        <v>172</v>
      </c>
      <c r="R72" s="9" t="s">
        <v>174</v>
      </c>
    </row>
    <row r="73" spans="1:18" ht="17" thickBot="1" x14ac:dyDescent="0.25">
      <c r="A73" s="122"/>
      <c r="B73" s="273" t="s">
        <v>60</v>
      </c>
      <c r="C73" s="269">
        <f>C71-C72</f>
        <v>0.35669288870458182</v>
      </c>
      <c r="D73" s="269">
        <f t="shared" ref="D73:K73" si="51">D71-D72</f>
        <v>0.17801628033895739</v>
      </c>
      <c r="E73" s="269">
        <f t="shared" si="51"/>
        <v>8.8843362193204642E-2</v>
      </c>
      <c r="F73" s="269">
        <f t="shared" si="51"/>
        <v>4.4339434670823102E-2</v>
      </c>
      <c r="G73" s="269">
        <f t="shared" si="51"/>
        <v>2.2128607366641101E-2</v>
      </c>
      <c r="H73" s="269">
        <f t="shared" si="51"/>
        <v>1.1043389717653732E-2</v>
      </c>
      <c r="I73" s="269">
        <f t="shared" si="51"/>
        <v>5.5087506093530088E-3</v>
      </c>
      <c r="J73" s="269">
        <f t="shared" si="51"/>
        <v>2.7320976497518176E-3</v>
      </c>
      <c r="K73" s="269">
        <f t="shared" si="51"/>
        <v>1.2557378810705007E-3</v>
      </c>
      <c r="L73" s="166">
        <f t="shared" ref="L73:N73" si="52">(M71*$G$24*$C$24*$E$24-M71*$G$25*$C$25)*M69</f>
        <v>0</v>
      </c>
      <c r="M73" s="166">
        <f t="shared" si="52"/>
        <v>0</v>
      </c>
      <c r="N73" s="166">
        <f t="shared" si="52"/>
        <v>0</v>
      </c>
      <c r="O73" s="266"/>
      <c r="P73" s="113">
        <f>SUM(C73:O73)</f>
        <v>0.71056054913203714</v>
      </c>
      <c r="Q73" s="166">
        <f>P73/Q70</f>
        <v>0.1094991404387488</v>
      </c>
      <c r="R73" s="10">
        <f>Q70/Q73</f>
        <v>59.262459488799614</v>
      </c>
    </row>
    <row r="74" spans="1:18" x14ac:dyDescent="0.2">
      <c r="A74" s="126"/>
      <c r="B74" s="271" t="s">
        <v>205</v>
      </c>
      <c r="C74" s="268">
        <f>C$27</f>
        <v>1</v>
      </c>
      <c r="D74" s="268">
        <f t="shared" ref="D74:L74" si="53">D$27</f>
        <v>3</v>
      </c>
      <c r="E74" s="268">
        <f t="shared" si="53"/>
        <v>9</v>
      </c>
      <c r="F74" s="268">
        <f t="shared" si="53"/>
        <v>27</v>
      </c>
      <c r="G74" s="268">
        <f t="shared" si="53"/>
        <v>81</v>
      </c>
      <c r="H74" s="268">
        <f t="shared" si="53"/>
        <v>243</v>
      </c>
      <c r="I74" s="268">
        <f t="shared" si="53"/>
        <v>729</v>
      </c>
      <c r="J74" s="268">
        <f t="shared" si="53"/>
        <v>2187</v>
      </c>
      <c r="K74" s="268">
        <f t="shared" si="53"/>
        <v>6561</v>
      </c>
      <c r="L74" s="268">
        <f t="shared" si="53"/>
        <v>19683</v>
      </c>
      <c r="M74" s="268"/>
      <c r="N74" s="165"/>
      <c r="O74" s="264"/>
      <c r="P74" s="164" t="s">
        <v>169</v>
      </c>
      <c r="Q74" s="165" t="s">
        <v>170</v>
      </c>
      <c r="R74" s="58" t="s">
        <v>173</v>
      </c>
    </row>
    <row r="75" spans="1:18" x14ac:dyDescent="0.2">
      <c r="A75" s="120"/>
      <c r="B75" s="293" t="s">
        <v>8</v>
      </c>
      <c r="C75" s="22">
        <f>C22</f>
        <v>1.0858316247308386</v>
      </c>
      <c r="D75" s="22">
        <f t="shared" ref="D75:L75" si="54">D22</f>
        <v>0.18063691324895528</v>
      </c>
      <c r="E75" s="22">
        <f t="shared" si="54"/>
        <v>3.0050418167174128E-2</v>
      </c>
      <c r="F75" s="22">
        <f t="shared" si="54"/>
        <v>4.9991311285312997E-3</v>
      </c>
      <c r="G75" s="22">
        <f t="shared" si="54"/>
        <v>8.3164587881594048E-4</v>
      </c>
      <c r="H75" s="22">
        <f t="shared" si="54"/>
        <v>1.3835062217210344E-4</v>
      </c>
      <c r="I75" s="22">
        <f t="shared" si="54"/>
        <v>2.3014851514931662E-5</v>
      </c>
      <c r="J75" s="22">
        <f t="shared" si="54"/>
        <v>3.8268164802206233E-6</v>
      </c>
      <c r="K75" s="22">
        <f t="shared" si="54"/>
        <v>6.3264413615499348E-7</v>
      </c>
      <c r="L75" s="22">
        <f t="shared" si="54"/>
        <v>9.6926160634499412E-8</v>
      </c>
      <c r="M75" s="22"/>
      <c r="N75" s="2"/>
      <c r="O75" s="306"/>
      <c r="P75" s="112">
        <f>SUM(C74:O74)*$G$25</f>
        <v>88572</v>
      </c>
      <c r="Q75" s="1">
        <f>(C75*C74+D75*D74+E75*E74+F75*F74+G75*G74+H75*H74+I75*I74+J75*J74+K74*K75+L74*L75+M74*M75+N74*N75)*$G$25</f>
        <v>6.4960825080547151</v>
      </c>
      <c r="R75" s="9">
        <f>P75/Q78</f>
        <v>808883.06195924047</v>
      </c>
    </row>
    <row r="76" spans="1:18" x14ac:dyDescent="0.2">
      <c r="A76" s="261"/>
      <c r="B76" s="272" t="s">
        <v>207</v>
      </c>
      <c r="C76" s="242">
        <f>C74*C75*$C$24*$E$24*$G$24</f>
        <v>0.85576725516115859</v>
      </c>
      <c r="D76" s="242">
        <f t="shared" ref="D76:L76" si="55">D74*D75*$C$24*$E$24*$G$24</f>
        <v>0.42709150823497605</v>
      </c>
      <c r="E76" s="242">
        <f t="shared" si="55"/>
        <v>0.21315042735072337</v>
      </c>
      <c r="F76" s="242">
        <f t="shared" si="55"/>
        <v>0.10637791432726883</v>
      </c>
      <c r="G76" s="242">
        <f t="shared" si="55"/>
        <v>5.3090478188736558E-2</v>
      </c>
      <c r="H76" s="242">
        <f t="shared" si="55"/>
        <v>2.649601546496139E-2</v>
      </c>
      <c r="I76" s="242">
        <f t="shared" si="55"/>
        <v>1.3222966086227937E-2</v>
      </c>
      <c r="J76" s="242">
        <f t="shared" si="55"/>
        <v>6.5959840544718429E-3</v>
      </c>
      <c r="K76" s="242">
        <f t="shared" si="55"/>
        <v>3.2713175474718931E-3</v>
      </c>
      <c r="L76" s="242">
        <f t="shared" si="55"/>
        <v>1.5035763329119161E-3</v>
      </c>
      <c r="M76" s="1"/>
      <c r="N76" s="1"/>
      <c r="O76" s="265"/>
      <c r="P76" s="112"/>
      <c r="Q76" s="1"/>
      <c r="R76" s="9"/>
    </row>
    <row r="77" spans="1:18" x14ac:dyDescent="0.2">
      <c r="A77" s="121"/>
      <c r="B77" s="272" t="s">
        <v>206</v>
      </c>
      <c r="C77" s="242">
        <f>$C$25*C75*C74*$G$25</f>
        <v>0.49907436645344794</v>
      </c>
      <c r="D77" s="242">
        <f t="shared" ref="D77:L77" si="56">$C$25*D75*D74*$G$25</f>
        <v>0.24907522764455109</v>
      </c>
      <c r="E77" s="242">
        <f t="shared" si="56"/>
        <v>0.12430706345419913</v>
      </c>
      <c r="F77" s="242">
        <f t="shared" si="56"/>
        <v>6.2038468844572495E-2</v>
      </c>
      <c r="G77" s="242">
        <f t="shared" si="56"/>
        <v>3.0961802530951633E-2</v>
      </c>
      <c r="H77" s="242">
        <f t="shared" si="56"/>
        <v>1.5452194568050064E-2</v>
      </c>
      <c r="I77" s="242">
        <f t="shared" si="56"/>
        <v>7.7114932621216749E-3</v>
      </c>
      <c r="J77" s="242">
        <f t="shared" si="56"/>
        <v>3.8467077856381053E-3</v>
      </c>
      <c r="K77" s="242">
        <f t="shared" si="56"/>
        <v>1.9077976197688518E-3</v>
      </c>
      <c r="L77" s="242">
        <f t="shared" si="56"/>
        <v>8.7686973442457558E-4</v>
      </c>
      <c r="M77" s="265"/>
      <c r="N77" s="265"/>
      <c r="O77" s="265"/>
      <c r="P77" s="112" t="s">
        <v>171</v>
      </c>
      <c r="Q77" s="1" t="s">
        <v>172</v>
      </c>
      <c r="R77" s="9" t="s">
        <v>174</v>
      </c>
    </row>
    <row r="78" spans="1:18" ht="17" thickBot="1" x14ac:dyDescent="0.25">
      <c r="A78" s="122"/>
      <c r="B78" s="273" t="s">
        <v>60</v>
      </c>
      <c r="C78" s="269">
        <f>C76-C77</f>
        <v>0.35669288870771065</v>
      </c>
      <c r="D78" s="269">
        <f t="shared" ref="D78:L78" si="57">D76-D77</f>
        <v>0.17801628059042496</v>
      </c>
      <c r="E78" s="269">
        <f t="shared" si="57"/>
        <v>8.8843363896524238E-2</v>
      </c>
      <c r="F78" s="269">
        <f t="shared" si="57"/>
        <v>4.4339445482696332E-2</v>
      </c>
      <c r="G78" s="269">
        <f t="shared" si="57"/>
        <v>2.2128675657784924E-2</v>
      </c>
      <c r="H78" s="269">
        <f t="shared" si="57"/>
        <v>1.1043820896911326E-2</v>
      </c>
      <c r="I78" s="269">
        <f t="shared" si="57"/>
        <v>5.5114728241062623E-3</v>
      </c>
      <c r="J78" s="269">
        <f t="shared" si="57"/>
        <v>2.7492762688337375E-3</v>
      </c>
      <c r="K78" s="269">
        <f t="shared" si="57"/>
        <v>1.3635199277030412E-3</v>
      </c>
      <c r="L78" s="269">
        <f t="shared" si="57"/>
        <v>6.2670659848734051E-4</v>
      </c>
      <c r="M78" s="166">
        <f t="shared" ref="M78:N78" si="58">(N76*$G$24*$C$24*$E$24-N76*$G$25*$C$25)*N74</f>
        <v>0</v>
      </c>
      <c r="N78" s="166">
        <f t="shared" si="58"/>
        <v>0</v>
      </c>
      <c r="O78" s="266"/>
      <c r="P78" s="113">
        <f>SUM(C78:O78)</f>
        <v>0.71131545085118264</v>
      </c>
      <c r="Q78" s="166">
        <f>P78/Q75</f>
        <v>0.10949914043874878</v>
      </c>
      <c r="R78" s="10">
        <f>Q75/Q78</f>
        <v>59.325420108557559</v>
      </c>
    </row>
  </sheetData>
  <sheetProtection sheet="1" objects="1" scenarios="1"/>
  <mergeCells count="1">
    <mergeCell ref="B28:Q28"/>
  </mergeCells>
  <conditionalFormatting sqref="Q13:S2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P13:P2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6"/>
  <sheetViews>
    <sheetView workbookViewId="0">
      <selection activeCell="K9" sqref="K9"/>
    </sheetView>
  </sheetViews>
  <sheetFormatPr baseColWidth="10" defaultColWidth="8.83203125" defaultRowHeight="16" x14ac:dyDescent="0.2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 x14ac:dyDescent="0.25">
      <c r="A1" s="327" t="s">
        <v>78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</row>
    <row r="2" spans="1:32" ht="17" thickBot="1" x14ac:dyDescent="0.2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 x14ac:dyDescent="0.25">
      <c r="A9" s="231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 x14ac:dyDescent="0.25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 x14ac:dyDescent="0.25">
      <c r="A12" s="327" t="s">
        <v>79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</row>
    <row r="13" spans="1:32" ht="17" thickBot="1" x14ac:dyDescent="0.2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 x14ac:dyDescent="0.25">
      <c r="A20" s="231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232">
        <v>0</v>
      </c>
      <c r="S20" s="232">
        <v>0</v>
      </c>
      <c r="T20" s="232">
        <v>0</v>
      </c>
      <c r="U20" s="232">
        <v>0</v>
      </c>
      <c r="V20" s="232">
        <v>0</v>
      </c>
      <c r="W20" s="232">
        <f>IF(Rules!$B$14=Rules!$E$14,0,1)</f>
        <v>0</v>
      </c>
      <c r="X20" s="232">
        <v>0</v>
      </c>
      <c r="Y20" s="232">
        <v>0</v>
      </c>
      <c r="Z20" s="232">
        <v>0</v>
      </c>
      <c r="AA20" s="232">
        <v>0</v>
      </c>
      <c r="AB20" s="232">
        <v>0</v>
      </c>
      <c r="AC20" s="232">
        <v>0</v>
      </c>
      <c r="AD20" s="232">
        <v>0</v>
      </c>
      <c r="AE20" s="232">
        <v>0</v>
      </c>
      <c r="AF20" s="134">
        <v>0</v>
      </c>
    </row>
    <row r="21" spans="1:32" ht="17" thickBot="1" x14ac:dyDescent="0.25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 x14ac:dyDescent="0.25"/>
    <row r="23" spans="1:32" ht="17" thickBot="1" x14ac:dyDescent="0.25">
      <c r="A23" s="234" t="s">
        <v>4</v>
      </c>
      <c r="B23" s="177">
        <v>11</v>
      </c>
      <c r="C23" s="178">
        <v>12</v>
      </c>
      <c r="D23" s="178">
        <v>13</v>
      </c>
      <c r="E23" s="178">
        <v>14</v>
      </c>
      <c r="F23" s="178">
        <v>15</v>
      </c>
      <c r="G23" s="178">
        <v>16</v>
      </c>
      <c r="H23" s="178">
        <v>17</v>
      </c>
      <c r="I23" s="178">
        <v>18</v>
      </c>
      <c r="J23" s="178">
        <v>19</v>
      </c>
      <c r="K23" s="178">
        <v>20</v>
      </c>
      <c r="L23" s="178">
        <v>21</v>
      </c>
      <c r="M23" s="178">
        <v>22</v>
      </c>
      <c r="N23" s="178">
        <v>23</v>
      </c>
      <c r="O23" s="178">
        <v>24</v>
      </c>
      <c r="P23" s="178">
        <v>25</v>
      </c>
      <c r="Q23" s="178">
        <v>26</v>
      </c>
      <c r="R23" s="178">
        <v>27</v>
      </c>
      <c r="S23" s="178">
        <v>28</v>
      </c>
      <c r="T23" s="178">
        <v>29</v>
      </c>
      <c r="U23" s="178">
        <v>30</v>
      </c>
      <c r="V23" s="178">
        <v>31</v>
      </c>
      <c r="W23" s="139">
        <v>32</v>
      </c>
    </row>
    <row r="24" spans="1:32" x14ac:dyDescent="0.2">
      <c r="A24" s="234" t="s">
        <v>0</v>
      </c>
      <c r="B24" s="164">
        <f t="shared" ref="B24:B30" si="12">L14</f>
        <v>0.2121090766176992</v>
      </c>
      <c r="C24" s="165">
        <f>(SUM(D24:L24)+Rules!$B$5*M24)/(9+Rules!$B$5)</f>
        <v>0.24495802642312861</v>
      </c>
      <c r="D24" s="165">
        <f>(SUM(E24:M24)+Rules!$B$5*N24)/(9+Rules!$B$5)</f>
        <v>0.27249534667872904</v>
      </c>
      <c r="E24" s="165">
        <f>(SUM(F24:N24)+Rules!$B$5*O24)/(9+Rules!$B$5)</f>
        <v>0.29995101900790128</v>
      </c>
      <c r="F24" s="165">
        <f>(SUM(G24:O24)+Rules!$B$5*P24)/(9+Rules!$B$5)</f>
        <v>0.32719621086821865</v>
      </c>
      <c r="G24" s="165">
        <f>(SUM(H24:P24)+Rules!$B$5*Q24)/(9+Rules!$B$5)</f>
        <v>0.35412091093722581</v>
      </c>
      <c r="H24" s="165">
        <f>IF(Rules!$B$4=Rules!$F$4,0,(SUM(I24:Q24)+Rules!$B$5*R24)/(9+Rules!$B$5))</f>
        <v>0</v>
      </c>
      <c r="I24" s="165">
        <v>0</v>
      </c>
      <c r="J24" s="165">
        <v>0</v>
      </c>
      <c r="K24" s="165">
        <v>0</v>
      </c>
      <c r="L24" s="165">
        <v>0</v>
      </c>
      <c r="M24" s="165">
        <f t="shared" ref="M24:V24" si="13">M14</f>
        <v>0.48267271400214923</v>
      </c>
      <c r="N24" s="165">
        <f t="shared" si="13"/>
        <v>0.51962466300199572</v>
      </c>
      <c r="O24" s="165">
        <f t="shared" si="13"/>
        <v>0.55393718707328177</v>
      </c>
      <c r="P24" s="165">
        <f t="shared" si="13"/>
        <v>0.58579881656804733</v>
      </c>
      <c r="Q24" s="165">
        <f t="shared" si="13"/>
        <v>0.61538461538461542</v>
      </c>
      <c r="R24" s="165">
        <f t="shared" si="13"/>
        <v>0</v>
      </c>
      <c r="S24" s="165">
        <f t="shared" si="13"/>
        <v>0</v>
      </c>
      <c r="T24" s="165">
        <f t="shared" si="13"/>
        <v>0</v>
      </c>
      <c r="U24" s="165">
        <f t="shared" si="13"/>
        <v>0</v>
      </c>
      <c r="V24" s="165">
        <f t="shared" si="13"/>
        <v>0</v>
      </c>
      <c r="W24" s="58">
        <f t="shared" ref="W24:W30" si="14">W14</f>
        <v>1</v>
      </c>
    </row>
    <row r="25" spans="1:32" x14ac:dyDescent="0.2">
      <c r="A25" s="233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">
      <c r="A26" s="233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">
      <c r="A27" s="233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">
      <c r="A28" s="233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">
      <c r="A29" s="233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 x14ac:dyDescent="0.25">
      <c r="A30" s="235">
        <v>22</v>
      </c>
      <c r="B30" s="161">
        <f t="shared" si="12"/>
        <v>0</v>
      </c>
      <c r="C30" s="162">
        <f>(SUM(D30:L30)+Rules!$B$5*M30)/(9+Rules!$B$5)</f>
        <v>0</v>
      </c>
      <c r="D30" s="162">
        <f>(SUM(E30:M30)+Rules!$B$5*N30)/(9+Rules!$B$5)</f>
        <v>0</v>
      </c>
      <c r="E30" s="162">
        <f>(SUM(F30:N30)+Rules!$B$5*O30)/(9+Rules!$B$5)</f>
        <v>0</v>
      </c>
      <c r="F30" s="162">
        <f>(SUM(G30:O30)+Rules!$B$5*P30)/(9+Rules!$B$5)</f>
        <v>0</v>
      </c>
      <c r="G30" s="162">
        <f>(SUM(H30:P30)+Rules!$B$5*Q30)/(9+Rules!$B$5)</f>
        <v>0</v>
      </c>
      <c r="H30" s="162">
        <f>IF(Rules!$B$4=Rules!$F$4,0,(SUM(I30:Q30)+Rules!$B$5*R30)/(9+Rules!$B$5))</f>
        <v>0</v>
      </c>
      <c r="I30" s="166">
        <v>0</v>
      </c>
      <c r="J30" s="166">
        <v>0</v>
      </c>
      <c r="K30" s="166">
        <v>0</v>
      </c>
      <c r="L30" s="166">
        <v>0</v>
      </c>
      <c r="M30" s="162">
        <f t="shared" si="19"/>
        <v>0</v>
      </c>
      <c r="N30" s="162">
        <f t="shared" si="19"/>
        <v>0</v>
      </c>
      <c r="O30" s="162">
        <f t="shared" si="19"/>
        <v>0</v>
      </c>
      <c r="P30" s="162">
        <f t="shared" si="19"/>
        <v>0</v>
      </c>
      <c r="Q30" s="162">
        <f t="shared" si="19"/>
        <v>0</v>
      </c>
      <c r="R30" s="166">
        <f t="shared" si="20"/>
        <v>0</v>
      </c>
      <c r="S30" s="166">
        <f t="shared" si="20"/>
        <v>0</v>
      </c>
      <c r="T30" s="166">
        <f t="shared" si="20"/>
        <v>0</v>
      </c>
      <c r="U30" s="166">
        <f t="shared" si="20"/>
        <v>0</v>
      </c>
      <c r="V30" s="166">
        <f t="shared" si="20"/>
        <v>0</v>
      </c>
      <c r="W30" s="10">
        <f t="shared" si="14"/>
        <v>0</v>
      </c>
    </row>
    <row r="31" spans="1:32" ht="17" thickBot="1" x14ac:dyDescent="0.25">
      <c r="A31" s="136"/>
      <c r="B31" s="236">
        <f t="shared" ref="B31:W31" si="21">SUM(B24:B30)</f>
        <v>1</v>
      </c>
      <c r="C31" s="162">
        <f t="shared" si="21"/>
        <v>0.99999999999999978</v>
      </c>
      <c r="D31" s="162">
        <f t="shared" si="21"/>
        <v>0.99999999999999989</v>
      </c>
      <c r="E31" s="162">
        <f t="shared" si="21"/>
        <v>0.99999999999999978</v>
      </c>
      <c r="F31" s="162">
        <f t="shared" si="21"/>
        <v>1.0000000000000002</v>
      </c>
      <c r="G31" s="162">
        <f t="shared" si="21"/>
        <v>1</v>
      </c>
      <c r="H31" s="162">
        <f t="shared" si="21"/>
        <v>1</v>
      </c>
      <c r="I31" s="162">
        <f t="shared" si="21"/>
        <v>1</v>
      </c>
      <c r="J31" s="162">
        <f t="shared" si="21"/>
        <v>1</v>
      </c>
      <c r="K31" s="162">
        <f t="shared" si="21"/>
        <v>1</v>
      </c>
      <c r="L31" s="162">
        <f t="shared" si="21"/>
        <v>1</v>
      </c>
      <c r="M31" s="162">
        <f t="shared" si="21"/>
        <v>0.99999999999999989</v>
      </c>
      <c r="N31" s="162">
        <f t="shared" si="21"/>
        <v>0.99999999999999978</v>
      </c>
      <c r="O31" s="162">
        <f t="shared" si="21"/>
        <v>0.99999999999999978</v>
      </c>
      <c r="P31" s="162">
        <f t="shared" si="21"/>
        <v>0.99999999999999989</v>
      </c>
      <c r="Q31" s="162">
        <f t="shared" si="21"/>
        <v>0.99999999999999978</v>
      </c>
      <c r="R31" s="162">
        <f t="shared" si="21"/>
        <v>1</v>
      </c>
      <c r="S31" s="162">
        <f t="shared" si="21"/>
        <v>1</v>
      </c>
      <c r="T31" s="162">
        <f t="shared" si="21"/>
        <v>1</v>
      </c>
      <c r="U31" s="162">
        <f t="shared" si="21"/>
        <v>1</v>
      </c>
      <c r="V31" s="162">
        <f t="shared" si="21"/>
        <v>1</v>
      </c>
      <c r="W31" s="162">
        <f t="shared" si="21"/>
        <v>1</v>
      </c>
    </row>
    <row r="32" spans="1:32" ht="17" thickBot="1" x14ac:dyDescent="0.25"/>
    <row r="33" spans="2:15" ht="17" thickBot="1" x14ac:dyDescent="0.25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2" t="s">
        <v>33</v>
      </c>
      <c r="M33" s="65" t="s">
        <v>0</v>
      </c>
      <c r="N33" s="64" t="s">
        <v>6</v>
      </c>
      <c r="O33" s="63"/>
    </row>
    <row r="34" spans="2:15" ht="17" thickBot="1" x14ac:dyDescent="0.2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5">
        <v>5</v>
      </c>
      <c r="M34" s="56">
        <f>F14</f>
        <v>0.41640366958226238</v>
      </c>
      <c r="N34" s="57">
        <f>1-M34</f>
        <v>0.58359633041773762</v>
      </c>
      <c r="O34" s="58">
        <f t="shared" ref="O34:O45" si="22">SUM(M34:N34)</f>
        <v>1</v>
      </c>
    </row>
    <row r="35" spans="2:15" ht="17" thickBot="1" x14ac:dyDescent="0.25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9">
        <v>6</v>
      </c>
      <c r="M35" s="54">
        <f>G14</f>
        <v>0.42315049208499772</v>
      </c>
      <c r="N35" s="57">
        <f t="shared" ref="N35:N45" si="25">1-M35</f>
        <v>0.57684950791500222</v>
      </c>
      <c r="O35" s="9">
        <f t="shared" si="22"/>
        <v>1</v>
      </c>
    </row>
    <row r="36" spans="2:15" ht="17" thickBot="1" x14ac:dyDescent="0.25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9">
        <v>7</v>
      </c>
      <c r="M36" s="54">
        <f>H14</f>
        <v>0.2623124083615333</v>
      </c>
      <c r="N36" s="57">
        <f t="shared" si="25"/>
        <v>0.73768759163846664</v>
      </c>
      <c r="O36" s="9">
        <f t="shared" si="22"/>
        <v>1</v>
      </c>
    </row>
    <row r="37" spans="2:15" ht="17" thickBot="1" x14ac:dyDescent="0.2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9">
        <v>8</v>
      </c>
      <c r="M37" s="54">
        <f>I14</f>
        <v>0.2447412422511914</v>
      </c>
      <c r="N37" s="57">
        <f t="shared" si="25"/>
        <v>0.75525875774880857</v>
      </c>
      <c r="O37" s="9">
        <f t="shared" si="22"/>
        <v>1</v>
      </c>
    </row>
    <row r="38" spans="2:15" ht="17" thickBot="1" x14ac:dyDescent="0.25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9">
        <v>9</v>
      </c>
      <c r="M38" s="54">
        <f>J14</f>
        <v>0.2284251594344453</v>
      </c>
      <c r="N38" s="57">
        <f t="shared" si="25"/>
        <v>0.7715748405655547</v>
      </c>
      <c r="O38" s="9">
        <f t="shared" si="22"/>
        <v>1</v>
      </c>
    </row>
    <row r="39" spans="2:15" ht="17" thickBot="1" x14ac:dyDescent="0.25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9">
        <v>10</v>
      </c>
      <c r="M39" s="54">
        <f>K14</f>
        <v>0.2121090766176992</v>
      </c>
      <c r="N39" s="57">
        <f t="shared" si="25"/>
        <v>0.78789092338230082</v>
      </c>
      <c r="O39" s="9">
        <f t="shared" si="22"/>
        <v>1</v>
      </c>
    </row>
    <row r="40" spans="2:15" ht="17" thickBot="1" x14ac:dyDescent="0.25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60">
        <v>11</v>
      </c>
      <c r="M40" s="54">
        <f>L14</f>
        <v>0.2121090766176992</v>
      </c>
      <c r="N40" s="57">
        <f t="shared" si="25"/>
        <v>0.78789092338230082</v>
      </c>
      <c r="O40" s="9">
        <f t="shared" si="22"/>
        <v>1</v>
      </c>
    </row>
    <row r="41" spans="2:15" ht="17" thickBot="1" x14ac:dyDescent="0.25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60">
        <v>12</v>
      </c>
      <c r="M41" s="54">
        <f>M14</f>
        <v>0.48267271400214923</v>
      </c>
      <c r="N41" s="57">
        <f t="shared" si="25"/>
        <v>0.51732728599785083</v>
      </c>
      <c r="O41" s="9">
        <f t="shared" si="22"/>
        <v>1</v>
      </c>
    </row>
    <row r="42" spans="2:15" ht="17" thickBot="1" x14ac:dyDescent="0.25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60">
        <v>13</v>
      </c>
      <c r="M42" s="54">
        <f>N14</f>
        <v>0.51962466300199572</v>
      </c>
      <c r="N42" s="57">
        <f t="shared" si="25"/>
        <v>0.48037533699800428</v>
      </c>
      <c r="O42" s="9">
        <f t="shared" si="22"/>
        <v>1</v>
      </c>
    </row>
    <row r="43" spans="2:15" ht="17" thickBot="1" x14ac:dyDescent="0.25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60">
        <v>14</v>
      </c>
      <c r="M43" s="54">
        <f>O14</f>
        <v>0.55393718707328177</v>
      </c>
      <c r="N43" s="57">
        <f t="shared" si="25"/>
        <v>0.44606281292671823</v>
      </c>
      <c r="O43" s="9">
        <f t="shared" si="22"/>
        <v>1</v>
      </c>
    </row>
    <row r="44" spans="2:15" ht="17" thickBot="1" x14ac:dyDescent="0.25">
      <c r="C44" s="68">
        <f>SUM(C34:C43)/SUM($C$34:$D$43)</f>
        <v>0.31212025922298758</v>
      </c>
      <c r="D44" s="68">
        <f>SUM(D34:D43)/SUM($C$34:$D$43)</f>
        <v>0.68787974077701231</v>
      </c>
      <c r="F44">
        <f>SUM(F34:F43)</f>
        <v>1</v>
      </c>
      <c r="L44" s="60">
        <v>15</v>
      </c>
      <c r="M44" s="54">
        <f>P14</f>
        <v>0.58579881656804733</v>
      </c>
      <c r="N44" s="57">
        <f t="shared" si="25"/>
        <v>0.41420118343195267</v>
      </c>
      <c r="O44" s="9">
        <f t="shared" si="22"/>
        <v>1</v>
      </c>
    </row>
    <row r="45" spans="2:15" ht="17" thickBot="1" x14ac:dyDescent="0.25">
      <c r="L45" s="61">
        <v>16</v>
      </c>
      <c r="M45" s="66">
        <f>Q14</f>
        <v>0.61538461538461542</v>
      </c>
      <c r="N45" s="67">
        <f t="shared" si="25"/>
        <v>0.38461538461538458</v>
      </c>
      <c r="O45" s="10">
        <f t="shared" si="22"/>
        <v>1</v>
      </c>
    </row>
    <row r="46" spans="2:15" x14ac:dyDescent="0.2">
      <c r="M46" s="68">
        <f>SUM(M34:M45)/SUM($M$34:$N$45)</f>
        <v>0.39638909341499318</v>
      </c>
      <c r="N46" s="68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IF(Rules!$B$10=Rules!$F$10,Dealer!B14-SUM(Dealer!B15:B19),Dealer!B3-SUM(Dealer!B4:B8))</f>
        <v>-0.66695077468551034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-0.54043033399498497</v>
      </c>
    </row>
    <row r="3" spans="1:11" x14ac:dyDescent="0.2">
      <c r="A3">
        <v>3</v>
      </c>
      <c r="B3">
        <f>B2</f>
        <v>-0.66695077468551034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-0.54043033399498497</v>
      </c>
    </row>
    <row r="4" spans="1:11" x14ac:dyDescent="0.2">
      <c r="A4">
        <v>4</v>
      </c>
      <c r="B4">
        <f t="shared" ref="B4:B16" si="1">B3</f>
        <v>-0.66695077468551034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-0.54043033399498497</v>
      </c>
    </row>
    <row r="5" spans="1:11" x14ac:dyDescent="0.2">
      <c r="A5">
        <v>5</v>
      </c>
      <c r="B5">
        <f t="shared" si="1"/>
        <v>-0.66695077468551034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-0.54043033399498497</v>
      </c>
    </row>
    <row r="6" spans="1:11" x14ac:dyDescent="0.2">
      <c r="A6">
        <v>6</v>
      </c>
      <c r="B6">
        <f t="shared" si="1"/>
        <v>-0.66695077468551034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-0.54043033399498497</v>
      </c>
    </row>
    <row r="7" spans="1:11" x14ac:dyDescent="0.2">
      <c r="A7">
        <v>7</v>
      </c>
      <c r="B7">
        <f t="shared" si="1"/>
        <v>-0.66695077468551034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-0.54043033399498497</v>
      </c>
    </row>
    <row r="8" spans="1:11" x14ac:dyDescent="0.2">
      <c r="A8">
        <v>8</v>
      </c>
      <c r="B8">
        <f t="shared" si="1"/>
        <v>-0.66695077468551034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-0.54043033399498497</v>
      </c>
    </row>
    <row r="9" spans="1:11" x14ac:dyDescent="0.2">
      <c r="A9">
        <v>9</v>
      </c>
      <c r="B9">
        <f t="shared" si="1"/>
        <v>-0.66695077468551034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-0.54043033399498497</v>
      </c>
    </row>
    <row r="10" spans="1:11" x14ac:dyDescent="0.2">
      <c r="A10">
        <v>10</v>
      </c>
      <c r="B10">
        <f t="shared" si="1"/>
        <v>-0.66695077468551034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-0.54043033399498497</v>
      </c>
    </row>
    <row r="11" spans="1:11" x14ac:dyDescent="0.2">
      <c r="A11">
        <v>11</v>
      </c>
      <c r="B11">
        <f t="shared" si="1"/>
        <v>-0.66695077468551034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-0.54043033399498497</v>
      </c>
    </row>
    <row r="12" spans="1:11" x14ac:dyDescent="0.2">
      <c r="A12">
        <v>12</v>
      </c>
      <c r="B12">
        <f t="shared" si="1"/>
        <v>-0.66695077468551034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-0.54043033399498497</v>
      </c>
    </row>
    <row r="13" spans="1:11" x14ac:dyDescent="0.2">
      <c r="A13">
        <v>13</v>
      </c>
      <c r="B13">
        <f t="shared" si="1"/>
        <v>-0.66695077468551034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-0.54043033399498497</v>
      </c>
    </row>
    <row r="14" spans="1:11" x14ac:dyDescent="0.2">
      <c r="A14">
        <v>14</v>
      </c>
      <c r="B14">
        <f t="shared" si="1"/>
        <v>-0.66695077468551034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-0.54043033399498497</v>
      </c>
    </row>
    <row r="15" spans="1:11" x14ac:dyDescent="0.2">
      <c r="A15">
        <v>15</v>
      </c>
      <c r="B15">
        <f t="shared" si="1"/>
        <v>-0.66695077468551034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-0.54043033399498497</v>
      </c>
    </row>
    <row r="16" spans="1:11" x14ac:dyDescent="0.2">
      <c r="A16">
        <v>16</v>
      </c>
      <c r="B16">
        <f t="shared" si="1"/>
        <v>-0.66695077468551034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-0.54043033399498497</v>
      </c>
    </row>
    <row r="17" spans="1:11" x14ac:dyDescent="0.2">
      <c r="A17">
        <v>17</v>
      </c>
      <c r="B17">
        <f>IF(Rules!$B$10=Rules!$F$10,Dealer!B14-SUM(Dealer!B16:B19),Dealer!B3-SUM(Dealer!B5:B8))</f>
        <v>-0.47803347499473703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-0.41972063392881986</v>
      </c>
    </row>
    <row r="18" spans="1:11" x14ac:dyDescent="0.2">
      <c r="A18">
        <v>18</v>
      </c>
      <c r="B18">
        <f>IF(Rules!$B$10=Rules!$F$10,Dealer!B14+Dealer!B15-SUM(Dealer!B17:B19),SUM(Dealer!B3:B4)-SUM(Dealer!B6:B8))</f>
        <v>-0.10019887561319057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-0.17830123379648949</v>
      </c>
    </row>
    <row r="19" spans="1:11" x14ac:dyDescent="0.2">
      <c r="A19">
        <v>19</v>
      </c>
      <c r="B19">
        <f>IF(Rules!$B$10=Rules!$F$10,SUM(Dealer!B14:B16)-Dealer!B18-Dealer!B19,SUM(Dealer!B3:B5)-SUM(Dealer!B7:B8))</f>
        <v>0.27763572376835594</v>
      </c>
      <c r="C19">
        <f>IF(Rules!$B$10=Rules!$F$10,SUM(Dealer!C14:C16)-Dealer!C18-Dealer!C19,SUM(Dealer!C3:C5)-SUM(Dealer!C7:C8))</f>
        <v>0.38630468602058993</v>
      </c>
      <c r="D19">
        <f>IF(Rules!$B$10=Rules!$F$10,SUM(Dealer!D14:D16)-Dealer!D18-Dealer!D19,SUM(Dealer!D3:D5)-SUM(Dealer!D7:D8))</f>
        <v>0.4043629365977599</v>
      </c>
      <c r="E19">
        <f>IF(Rules!$B$10=Rules!$F$10,SUM(Dealer!E14:E16)-Dealer!E18-Dealer!E19,SUM(Dealer!E3:E5)-SUM(Dealer!E7:E8))</f>
        <v>0.42317892482749653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0.49597707378731914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0.59385366828669439</v>
      </c>
      <c r="J19">
        <f>IF(Rules!$B$10=Rules!$F$10,SUM(Dealer!J14:J16)-Dealer!J18-Dealer!J19,SUM(Dealer!J3:J5)-SUM(Dealer!J7:J8))</f>
        <v>0.28759675706758148</v>
      </c>
      <c r="K19">
        <f>IF(Rules!$B$10=Rules!$F$10,SUM(Dealer!K14:K16)-Dealer!K18-Dealer!K19,SUM(Dealer!K3:K5)-SUM(Dealer!K7:K8))</f>
        <v>6.3118166335840831E-2</v>
      </c>
    </row>
    <row r="20" spans="1:11" x14ac:dyDescent="0.2">
      <c r="A20">
        <v>20</v>
      </c>
      <c r="B20">
        <f>IF(Rules!$B$10=Rules!$F$10,SUM(Dealer!B14:B17)-Dealer!B19,SUM(Dealer!B3:B6)-Dealer!B8)</f>
        <v>0.65547032314990239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0.55453756646817121</v>
      </c>
    </row>
    <row r="21" spans="1:11" x14ac:dyDescent="0.2">
      <c r="A21">
        <v>21</v>
      </c>
      <c r="B21">
        <f>IF(Rules!$B$13=Rules!$E$13,1,IF(Rules!$B$10=Rules!$F$10,SUM(Dealer!B14:B18),SUM(Dealer!B3:B7)))</f>
        <v>0.92219381142033785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0.96262363326716827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B11</f>
        <v>-0.66695077468551034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-0.54043033399498497</v>
      </c>
    </row>
    <row r="35" spans="1:11" x14ac:dyDescent="0.2">
      <c r="A35">
        <v>12</v>
      </c>
      <c r="B35">
        <f t="shared" ref="B35:K35" si="3">B12</f>
        <v>-0.66695077468551034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-0.54043033399498497</v>
      </c>
    </row>
    <row r="36" spans="1:11" x14ac:dyDescent="0.2">
      <c r="A36">
        <v>13</v>
      </c>
      <c r="B36">
        <f t="shared" ref="B36:K36" si="4">B13</f>
        <v>-0.66695077468551034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-0.54043033399498497</v>
      </c>
    </row>
    <row r="37" spans="1:11" x14ac:dyDescent="0.2">
      <c r="A37">
        <v>14</v>
      </c>
      <c r="B37">
        <f t="shared" ref="B37:K37" si="5">B14</f>
        <v>-0.66695077468551034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-0.54043033399498497</v>
      </c>
    </row>
    <row r="38" spans="1:11" x14ac:dyDescent="0.2">
      <c r="A38">
        <v>15</v>
      </c>
      <c r="B38">
        <f t="shared" ref="B38:K38" si="6">B15</f>
        <v>-0.66695077468551034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-0.54043033399498497</v>
      </c>
    </row>
    <row r="39" spans="1:11" x14ac:dyDescent="0.2">
      <c r="A39">
        <v>16</v>
      </c>
      <c r="B39">
        <f t="shared" ref="B39:K39" si="7">B16</f>
        <v>-0.66695077468551034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-0.54043033399498497</v>
      </c>
    </row>
    <row r="40" spans="1:11" x14ac:dyDescent="0.2">
      <c r="A40">
        <v>17</v>
      </c>
      <c r="B40">
        <f t="shared" ref="B40:K40" si="8">B17</f>
        <v>-0.47803347499473703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-0.41972063392881986</v>
      </c>
    </row>
    <row r="41" spans="1:11" x14ac:dyDescent="0.2">
      <c r="A41">
        <v>18</v>
      </c>
      <c r="B41">
        <f t="shared" ref="B41:K41" si="9">B18</f>
        <v>-0.10019887561319057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-0.17830123379648949</v>
      </c>
    </row>
    <row r="42" spans="1:11" x14ac:dyDescent="0.2">
      <c r="A42">
        <v>19</v>
      </c>
      <c r="B42">
        <f t="shared" ref="B42:K42" si="10">B19</f>
        <v>0.27763572376835594</v>
      </c>
      <c r="C42">
        <f t="shared" si="10"/>
        <v>0.38630468602058993</v>
      </c>
      <c r="D42">
        <f t="shared" si="10"/>
        <v>0.4043629365977599</v>
      </c>
      <c r="E42">
        <f t="shared" si="10"/>
        <v>0.42317892482749653</v>
      </c>
      <c r="F42">
        <f t="shared" si="10"/>
        <v>0.43951210416088371</v>
      </c>
      <c r="G42">
        <f t="shared" si="10"/>
        <v>0.49597707378731914</v>
      </c>
      <c r="H42">
        <f t="shared" si="10"/>
        <v>0.6159764957534315</v>
      </c>
      <c r="I42">
        <f t="shared" si="10"/>
        <v>0.59385366828669439</v>
      </c>
      <c r="J42">
        <f t="shared" si="10"/>
        <v>0.28759675706758148</v>
      </c>
      <c r="K42">
        <f t="shared" si="10"/>
        <v>6.3118166335840831E-2</v>
      </c>
    </row>
    <row r="43" spans="1:11" x14ac:dyDescent="0.2">
      <c r="A43">
        <v>20</v>
      </c>
      <c r="B43">
        <f t="shared" ref="B43:K43" si="11">B20</f>
        <v>0.65547032314990239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0.55453756646817121</v>
      </c>
    </row>
    <row r="44" spans="1:11" x14ac:dyDescent="0.2">
      <c r="A44">
        <v>21</v>
      </c>
      <c r="B44">
        <f t="shared" ref="B44:K44" si="12">B21</f>
        <v>0.92219381142033785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0.96262363326716827</v>
      </c>
    </row>
    <row r="45" spans="1:11" x14ac:dyDescent="0.2">
      <c r="A45">
        <v>22</v>
      </c>
      <c r="B45">
        <f>B12</f>
        <v>-0.66695077468551034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-0.54043033399498497</v>
      </c>
    </row>
    <row r="46" spans="1:11" x14ac:dyDescent="0.2">
      <c r="A46">
        <v>23</v>
      </c>
      <c r="B46">
        <f t="shared" ref="B46:K46" si="14">B13</f>
        <v>-0.66695077468551034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-0.54043033399498497</v>
      </c>
    </row>
    <row r="47" spans="1:11" x14ac:dyDescent="0.2">
      <c r="A47">
        <v>24</v>
      </c>
      <c r="B47">
        <f t="shared" ref="B47:K47" si="15">B14</f>
        <v>-0.66695077468551034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-0.54043033399498497</v>
      </c>
    </row>
    <row r="48" spans="1:11" x14ac:dyDescent="0.2">
      <c r="A48">
        <v>25</v>
      </c>
      <c r="B48">
        <f t="shared" ref="B48:K48" si="16">B15</f>
        <v>-0.66695077468551034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-0.54043033399498497</v>
      </c>
    </row>
    <row r="49" spans="1:11" x14ac:dyDescent="0.2">
      <c r="A49">
        <v>26</v>
      </c>
      <c r="B49">
        <f t="shared" ref="B49:K49" si="17">B16</f>
        <v>-0.66695077468551034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-0.54043033399498497</v>
      </c>
    </row>
    <row r="50" spans="1:11" x14ac:dyDescent="0.2">
      <c r="A50">
        <v>27</v>
      </c>
      <c r="B50">
        <f t="shared" ref="B50:K50" si="18">B17</f>
        <v>-0.47803347499473703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-0.41972063392881986</v>
      </c>
    </row>
    <row r="51" spans="1:11" x14ac:dyDescent="0.2">
      <c r="A51">
        <v>28</v>
      </c>
      <c r="B51">
        <f t="shared" ref="B51:K51" si="19">B18</f>
        <v>-0.10019887561319057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-0.17830123379648949</v>
      </c>
    </row>
    <row r="52" spans="1:11" x14ac:dyDescent="0.2">
      <c r="A52">
        <v>29</v>
      </c>
      <c r="B52">
        <f t="shared" ref="B52:K52" si="20">B19</f>
        <v>0.27763572376835594</v>
      </c>
      <c r="C52">
        <f t="shared" si="20"/>
        <v>0.38630468602058993</v>
      </c>
      <c r="D52">
        <f t="shared" si="20"/>
        <v>0.4043629365977599</v>
      </c>
      <c r="E52">
        <f t="shared" si="20"/>
        <v>0.42317892482749653</v>
      </c>
      <c r="F52">
        <f t="shared" si="20"/>
        <v>0.43951210416088371</v>
      </c>
      <c r="G52">
        <f t="shared" si="20"/>
        <v>0.49597707378731914</v>
      </c>
      <c r="H52">
        <f t="shared" si="20"/>
        <v>0.6159764957534315</v>
      </c>
      <c r="I52">
        <f t="shared" si="20"/>
        <v>0.59385366828669439</v>
      </c>
      <c r="J52">
        <f t="shared" si="20"/>
        <v>0.28759675706758148</v>
      </c>
      <c r="K52">
        <f t="shared" si="20"/>
        <v>6.3118166335840831E-2</v>
      </c>
    </row>
    <row r="53" spans="1:11" x14ac:dyDescent="0.2">
      <c r="A53">
        <v>30</v>
      </c>
      <c r="B53">
        <f t="shared" ref="B53:K53" si="21">B20</f>
        <v>0.65547032314990239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0.55453756646817121</v>
      </c>
    </row>
    <row r="54" spans="1:11" x14ac:dyDescent="0.2">
      <c r="A54">
        <v>31</v>
      </c>
      <c r="B54">
        <f t="shared" ref="B54:K54" si="22">B21</f>
        <v>0.92219381142033785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0.96262363326716827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4"/>
  <sheetViews>
    <sheetView topLeftCell="A14"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 t="s">
        <v>65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(SUM(HS!B4:B11)+Rules!$B$5*HS!B12+HS!B36)/(9+Rules!$B$5)</f>
        <v>-0.20335368314889377</v>
      </c>
      <c r="C2">
        <f>(SUM(HS!C4:C11)+Rules!$B$5*HS!C12+HS!C36)/(9+Rules!$B$5)</f>
        <v>-7.5884358318949102E-2</v>
      </c>
      <c r="D2">
        <f>(SUM(HS!D4:D11)+Rules!$B$5*HS!D12+HS!D36)/(9+Rules!$B$5)</f>
        <v>-4.9750706146412048E-2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-0.10316172777512726</v>
      </c>
      <c r="J2">
        <f>(SUM(HS!J4:J11)+Rules!$B$5*HS!J12+HS!J36)/(9+Rules!$B$5)</f>
        <v>-0.19004714305350842</v>
      </c>
      <c r="K2">
        <f>(SUM(HS!K4:K11)+Rules!$B$5*HS!K12+HS!K36)/(9+Rules!$B$5)</f>
        <v>-0.24199803315764098</v>
      </c>
    </row>
    <row r="3" spans="1:11" x14ac:dyDescent="0.2">
      <c r="A3">
        <v>3</v>
      </c>
      <c r="B3">
        <f>(SUM(HS!B5:B12)+Rules!$B$5*HS!B13+HS!B37)/(9+Rules!$B$5)</f>
        <v>-0.22793749290805351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-0.13094188065020101</v>
      </c>
      <c r="J3">
        <f>(SUM(HS!J5:J12)+Rules!$B$5*HS!J13+HS!J37)/(9+Rules!$B$5)</f>
        <v>-0.21507662281362433</v>
      </c>
      <c r="K3">
        <f>(SUM(HS!K5:K12)+Rules!$B$5*HS!K13+HS!K37)/(9+Rules!$B$5)</f>
        <v>-0.26532921479747562</v>
      </c>
    </row>
    <row r="4" spans="1:11" x14ac:dyDescent="0.2">
      <c r="A4">
        <v>4</v>
      </c>
      <c r="B4">
        <f>(SUM(HS!B6:B13)+Rules!$B$5*HS!B14+HS!B38)/(9+Rules!$B$5)</f>
        <v>-0.25307699440390863</v>
      </c>
      <c r="C4">
        <f>(SUM(HS!C6:C13)+Rules!$B$5*HS!C14+HS!C38)/(9+Rules!$B$5)</f>
        <v>-0.11491332761892134</v>
      </c>
      <c r="D4">
        <f>(SUM(HS!D6:D13)+Rules!$B$5*HS!D14+HS!D38)/(9+Rules!$B$5)</f>
        <v>-8.2613314299744361E-2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-0.28919791448567511</v>
      </c>
    </row>
    <row r="5" spans="1:11" x14ac:dyDescent="0.2">
      <c r="A5">
        <v>5</v>
      </c>
      <c r="B5">
        <f>(SUM(HS!B7:B14)+Rules!$B$5*HS!B15+HS!B39)/(9+Rules!$B$5)</f>
        <v>-0.27857459755181968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-0.18809330390318524</v>
      </c>
      <c r="J5">
        <f>(SUM(HS!J7:J14)+Rules!$B$5*HS!J15+HS!J39)/(9+Rules!$B$5)</f>
        <v>-0.26661505335795899</v>
      </c>
      <c r="K5">
        <f>(SUM(HS!K7:K14)+Rules!$B$5*HS!K15+HS!K39)/(9+Rules!$B$5)</f>
        <v>-0.31341164336497107</v>
      </c>
    </row>
    <row r="6" spans="1:11" x14ac:dyDescent="0.2">
      <c r="A6">
        <v>6</v>
      </c>
      <c r="B6">
        <f>(SUM(HS!B8:B15)+Rules!$B$5*HS!B16+HS!B40)/(9+Rules!$B$5)</f>
        <v>-0.30414663097569933</v>
      </c>
      <c r="C6">
        <f>(SUM(HS!C8:C15)+Rules!$B$5*HS!C16+HS!C40)/(9+Rules!$B$5)</f>
        <v>-0.14075911746001987</v>
      </c>
      <c r="D6">
        <f>(SUM(HS!D8:D15)+Rules!$B$5*HS!D16+HS!D40)/(9+Rules!$B$5)</f>
        <v>-0.10729107800860836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-0.33774944037840804</v>
      </c>
    </row>
    <row r="7" spans="1:11" x14ac:dyDescent="0.2">
      <c r="A7">
        <v>7</v>
      </c>
      <c r="B7">
        <f>(SUM(HS!B9:B16)+Rules!$B$5*HS!B17+HS!B41)/(9+Rules!$B$5)</f>
        <v>-0.31007165033163697</v>
      </c>
      <c r="C7">
        <f>(SUM(HS!C9:C16)+Rules!$B$5*HS!C17+HS!C41)/(9+Rules!$B$5)</f>
        <v>-0.10918342786661633</v>
      </c>
      <c r="D7">
        <f>(SUM(HS!D9:D16)+Rules!$B$5*HS!D17+HS!D41)/(9+Rules!$B$5)</f>
        <v>-7.658298190446361E-2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-0.21060476872434969</v>
      </c>
      <c r="J7">
        <f>(SUM(HS!J9:J16)+Rules!$B$5*HS!J17+HS!J41)/(9+Rules!$B$5)</f>
        <v>-0.28536544048687656</v>
      </c>
      <c r="K7">
        <f>(SUM(HS!K9:K16)+Rules!$B$5*HS!K17+HS!K41)/(9+Rules!$B$5)</f>
        <v>-0.31905479139833842</v>
      </c>
    </row>
    <row r="8" spans="1:11" x14ac:dyDescent="0.2">
      <c r="A8">
        <v>8</v>
      </c>
      <c r="B8">
        <f>(SUM(HS!B10:B17)+Rules!$B$5*HS!B18+HS!B42)/(9+Rules!$B$5)</f>
        <v>-0.1970288105741636</v>
      </c>
      <c r="C8">
        <f>(SUM(HS!C10:C17)+Rules!$B$5*HS!C18+HS!C42)/(9+Rules!$B$5)</f>
        <v>-2.1798188008805668E-2</v>
      </c>
      <c r="D8">
        <f>(SUM(HS!D10:D17)+Rules!$B$5*HS!D18+HS!D42)/(9+Rules!$B$5)</f>
        <v>8.0052625306546825E-3</v>
      </c>
      <c r="E8">
        <f>(SUM(HS!E10:E17)+Rules!$B$5*HS!E18+HS!E42)/(9+Rules!$B$5)</f>
        <v>3.8784473277208811E-2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-5.9898275658656304E-2</v>
      </c>
      <c r="J8">
        <f>(SUM(HS!J10:J17)+Rules!$B$5*HS!J18+HS!J42)/(9+Rules!$B$5)</f>
        <v>-0.21018633199821757</v>
      </c>
      <c r="K8">
        <f>(SUM(HS!K10:K17)+Rules!$B$5*HS!K18+HS!K42)/(9+Rules!$B$5)</f>
        <v>-0.24937508055334259</v>
      </c>
    </row>
    <row r="9" spans="1:11" x14ac:dyDescent="0.2">
      <c r="A9">
        <v>9</v>
      </c>
      <c r="B9">
        <f>(SUM(HS!B11:B18)+Rules!$B$5*HS!B19+HS!B43)/(9+Rules!$B$5)</f>
        <v>-6.5680778778066204E-2</v>
      </c>
      <c r="C9">
        <f>(SUM(HS!C11:C18)+Rules!$B$5*HS!C19+HS!C43)/(9+Rules!$B$5)</f>
        <v>7.4446037576340524E-2</v>
      </c>
      <c r="D9">
        <f>(SUM(HS!D11:D18)+Rules!$B$5*HS!D19+HS!D43)/(9+Rules!$B$5)</f>
        <v>0.10126470173887674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0.19601883925727878</v>
      </c>
      <c r="H9">
        <f>(SUM(HS!H11:H18)+Rules!$B$5*HS!H19+HS!H43)/(9+Rules!$B$5)</f>
        <v>0.17186785993695267</v>
      </c>
      <c r="I9">
        <f>(SUM(HS!I11:I18)+Rules!$B$5*HS!I19+HS!I43)/(9+Rules!$B$5)</f>
        <v>9.8376217435392516E-2</v>
      </c>
      <c r="J9">
        <f>(SUM(HS!J11:J18)+Rules!$B$5*HS!J19+HS!J43)/(9+Rules!$B$5)</f>
        <v>-5.2178053462651669E-2</v>
      </c>
      <c r="K9">
        <f>(SUM(HS!K11:K18)+Rules!$B$5*HS!K19+HS!K43)/(9+Rules!$B$5)</f>
        <v>-0.15295298487455075</v>
      </c>
    </row>
    <row r="10" spans="1:11" x14ac:dyDescent="0.2">
      <c r="A10">
        <v>10</v>
      </c>
      <c r="B10">
        <f>(SUM(HS!B12:B19)+Rules!$B$5*HS!B20+HS!B44)/(9+Rules!$B$5)</f>
        <v>8.1449707945275923E-2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2.5308523040868145E-2</v>
      </c>
    </row>
    <row r="11" spans="1:11" x14ac:dyDescent="0.2">
      <c r="A11">
        <v>11</v>
      </c>
      <c r="B11">
        <f>(SUM(HS!B12:B20)+Rules!$B$5*HS!B21)/(9+Rules!$B$5)</f>
        <v>0.14300128216153027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0.22998214532399169</v>
      </c>
      <c r="J11">
        <f>(SUM(HS!J12:J20)+Rules!$B$5*HS!J21)/(9+Rules!$B$5)</f>
        <v>0.15825711845512572</v>
      </c>
      <c r="K11">
        <f>(SUM(HS!K12:K20)+Rules!$B$5*HS!K21)/(9+Rules!$B$5)</f>
        <v>0.11948223076371363</v>
      </c>
    </row>
    <row r="12" spans="1:11" x14ac:dyDescent="0.2">
      <c r="A12">
        <v>12</v>
      </c>
      <c r="B12">
        <f>(SUM(HS!B13:B21)+Rules!$B$5*HS!B22)/(9+Rules!$B$5)</f>
        <v>-0.35054034044008009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-0.38104299284808768</v>
      </c>
    </row>
    <row r="13" spans="1:11" x14ac:dyDescent="0.2">
      <c r="A13">
        <v>13</v>
      </c>
      <c r="B13">
        <f>(SUM(HS!B14:B22)+Rules!$B$5*HS!B23)/(9+Rules!$B$5)</f>
        <v>-0.3969303161229315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-0.42525420764465277</v>
      </c>
    </row>
    <row r="14" spans="1:11" x14ac:dyDescent="0.2">
      <c r="A14">
        <v>14</v>
      </c>
      <c r="B14">
        <f>(SUM(HS!B15:B23)+Rules!$B$5*HS!B24)/(9+Rules!$B$5)</f>
        <v>-0.44000672211415065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-0.46630747852717758</v>
      </c>
    </row>
    <row r="15" spans="1:11" x14ac:dyDescent="0.2">
      <c r="A15">
        <v>15</v>
      </c>
      <c r="B15">
        <f>(SUM(HS!B16:B24)+Rules!$B$5*HS!B25)/(9+Rules!$B$5)</f>
        <v>-0.4800062419631399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-0.5044283729180935</v>
      </c>
    </row>
    <row r="16" spans="1:11" x14ac:dyDescent="0.2">
      <c r="A16">
        <v>16</v>
      </c>
      <c r="B16">
        <f>(SUM(HS!B17:B25)+Rules!$B$5*HS!B26)/(9+Rules!$B$5)</f>
        <v>-0.51714865325148707</v>
      </c>
      <c r="C16">
        <f>(SUM(HS!C17:C25)+Rules!$B$5*HS!C26)/(9+Rules!$B$5)</f>
        <v>-0.47099499297916808</v>
      </c>
      <c r="D16">
        <f>(SUM(HS!D17:D25)+Rules!$B$5*HS!D26)/(9+Rules!$B$5)</f>
        <v>-0.46376775234094403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-0.53982634628108683</v>
      </c>
    </row>
    <row r="17" spans="1:11" x14ac:dyDescent="0.2">
      <c r="A17">
        <v>17</v>
      </c>
      <c r="B17">
        <f>(SUM(HS!B18:B26)+Rules!$B$5*HS!B27)/(9+Rules!$B$5)</f>
        <v>-0.55729992440573806</v>
      </c>
      <c r="C17">
        <f>(SUM(HS!C18:C26)+Rules!$B$5*HS!C27)/(9+Rules!$B$5)</f>
        <v>-0.53615079392674181</v>
      </c>
      <c r="D17">
        <f>(SUM(HS!D18:D26)+Rules!$B$5*HS!D27)/(9+Rules!$B$5)</f>
        <v>-0.53167419530828453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-0.5844632205942546</v>
      </c>
    </row>
    <row r="18" spans="1:11" x14ac:dyDescent="0.2">
      <c r="A18">
        <v>18</v>
      </c>
      <c r="B18">
        <f>(SUM(HS!B19:B27)+Rules!$B$5*HS!B28)/(9+Rules!$B$5)</f>
        <v>-0.62651539551241564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-0.64767081799452453</v>
      </c>
    </row>
    <row r="19" spans="1:11" x14ac:dyDescent="0.2">
      <c r="A19">
        <v>19</v>
      </c>
      <c r="B19">
        <f>(SUM(HS!B20:B28)+Rules!$B$5*HS!B29)/(9+Rules!$B$5)</f>
        <v>-0.72479506657152004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-0.72944913848189696</v>
      </c>
    </row>
    <row r="20" spans="1:11" x14ac:dyDescent="0.2">
      <c r="A20">
        <v>20</v>
      </c>
      <c r="B20">
        <f>(SUM(HS!B21:B29)+Rules!$B$5*HS!B30)/(9+Rules!$B$5)</f>
        <v>-0.85213893758305082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-0.84902895128714095</v>
      </c>
    </row>
    <row r="21" spans="1:11" x14ac:dyDescent="0.2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(SUM(HS!B35:B43)+Rules!$B$5*HS!B44)/(9+Rules!$B$5)</f>
        <v>0.29861942370404337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0.40074805174057648</v>
      </c>
      <c r="J34">
        <f>(SUM(HS!J35:J43)+Rules!$B$5*HS!J44)/(9+Rules!$B$5)</f>
        <v>0.32142328174266549</v>
      </c>
      <c r="K34">
        <f>(SUM(HS!K35:K43)+Rules!$B$5*HS!K44)/(9+Rules!$B$5)</f>
        <v>0.26400071601402691</v>
      </c>
    </row>
    <row r="35" spans="1:11" x14ac:dyDescent="0.2">
      <c r="A35">
        <v>12</v>
      </c>
      <c r="B35">
        <f>(SUM(HS!B36:B44)+Rules!$B$5*HS!B45)/(9+Rules!$B$5)</f>
        <v>-2.0477877704912145E-2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9.5115020927032265E-2</v>
      </c>
      <c r="J35">
        <f>(SUM(HS!J36:J44)+Rules!$B$5*HS!J45)/(9+Rules!$B$5)</f>
        <v>6.5790841226914386E-5</v>
      </c>
      <c r="K35">
        <f>(SUM(HS!K36:K44)+Rules!$B$5*HS!K45)/(9+Rules!$B$5)</f>
        <v>-7.0002397357964694E-2</v>
      </c>
    </row>
    <row r="36" spans="1:11" x14ac:dyDescent="0.2">
      <c r="A36">
        <v>13</v>
      </c>
      <c r="B36">
        <f>(SUM(HS!B37:B45)+Rules!$B$5*HS!B46)/(9+Rules!$B$5)</f>
        <v>-5.7308046666810254E-2</v>
      </c>
      <c r="C36">
        <f>(SUM(HS!C37:C45)+Rules!$B$5*HS!C46)/(9+Rules!$B$5)</f>
        <v>4.6636132695309578E-2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5.4057070196311299E-2</v>
      </c>
      <c r="J36">
        <f>(SUM(HS!J37:J45)+Rules!$B$5*HS!J46)/(9+Rules!$B$5)</f>
        <v>-3.7694688127479885E-2</v>
      </c>
      <c r="K36">
        <f>(SUM(HS!K37:K45)+Rules!$B$5*HS!K46)/(9+Rules!$B$5)</f>
        <v>-0.10485135840627779</v>
      </c>
    </row>
    <row r="37" spans="1:11" x14ac:dyDescent="0.2">
      <c r="A37">
        <v>14</v>
      </c>
      <c r="B37">
        <f>(SUM(HS!B38:B46)+Rules!$B$5*HS!B47)/(9+Rules!$B$5)</f>
        <v>-9.3874324768310105E-2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1.3277219463208444E-2</v>
      </c>
      <c r="J37">
        <f>(SUM(HS!J38:J46)+Rules!$B$5*HS!J47)/(9+Rules!$B$5)</f>
        <v>-7.516318944168382E-2</v>
      </c>
      <c r="K37">
        <f>(SUM(HS!K38:K46)+Rules!$B$5*HS!K47)/(9+Rules!$B$5)</f>
        <v>-0.13946678217545452</v>
      </c>
    </row>
    <row r="38" spans="1:11" x14ac:dyDescent="0.2">
      <c r="A38">
        <v>15</v>
      </c>
      <c r="B38">
        <f>(SUM(HS!B39:B47)+Rules!$B$5*HS!B48)/(9+Rules!$B$5)</f>
        <v>-0.13002650167843849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-0.17370423031226784</v>
      </c>
    </row>
    <row r="39" spans="1:11" x14ac:dyDescent="0.2">
      <c r="A39">
        <v>16</v>
      </c>
      <c r="B39">
        <f>(SUM(HS!B40:B48)+Rules!$B$5*HS!B49)/(9+Rules!$B$5)</f>
        <v>-0.16563717206687348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-0.20744109003068206</v>
      </c>
    </row>
    <row r="40" spans="1:11" x14ac:dyDescent="0.2">
      <c r="A40">
        <v>17</v>
      </c>
      <c r="B40">
        <f>(SUM(HS!B41:B49)+Rules!$B$5*HS!B50)/(9+Rules!$B$5)</f>
        <v>-0.17956936979241733</v>
      </c>
      <c r="C40">
        <f>(SUM(HS!C41:C49)+Rules!$B$5*HS!C50)/(9+Rules!$B$5)</f>
        <v>-4.9104358288912882E-4</v>
      </c>
      <c r="D40">
        <f>(SUM(HS!D41:D49)+Rules!$B$5*HS!D50)/(9+Rules!$B$5)</f>
        <v>2.8975282965620488E-2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</v>
      </c>
      <c r="K40">
        <f>(SUM(HS!K41:K49)+Rules!$B$5*HS!K50)/(9+Rules!$B$5)</f>
        <v>-0.19686697623363469</v>
      </c>
    </row>
    <row r="41" spans="1:11" x14ac:dyDescent="0.2">
      <c r="A41">
        <v>18</v>
      </c>
      <c r="B41">
        <f>(SUM(HS!B42:B50)+Rules!$B$5*HS!B51)/(9+Rules!$B$5)</f>
        <v>-9.2935491769284034E-2</v>
      </c>
      <c r="C41">
        <f>(SUM(HS!C42:C50)+Rules!$B$5*HS!C51)/(9+Rules!$B$5)</f>
        <v>6.2905069471517722E-2</v>
      </c>
      <c r="D41">
        <f>(SUM(HS!D42:D50)+Rules!$B$5*HS!D51)/(9+Rules!$B$5)</f>
        <v>9.0248278565440057E-2</v>
      </c>
      <c r="E41">
        <f>(SUM(HS!E42:E50)+Rules!$B$5*HS!E51)/(9+Rules!$B$5)</f>
        <v>0.11850192387781083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3.967744427056652E-2</v>
      </c>
      <c r="J41">
        <f>(SUM(HS!J42:J50)+Rules!$B$5*HS!J51)/(9+Rules!$B$5)</f>
        <v>-0.10074430758041522</v>
      </c>
      <c r="K41">
        <f>(SUM(HS!K42:K50)+Rules!$B$5*HS!K51)/(9+Rules!$B$5)</f>
        <v>-0.14380812317405353</v>
      </c>
    </row>
    <row r="42" spans="1:11" x14ac:dyDescent="0.2">
      <c r="A42">
        <v>19</v>
      </c>
      <c r="B42">
        <f>(SUM(HS!B43:B51)+Rules!$B$5*HS!B52)/(9+Rules!$B$5)</f>
        <v>-5.7428919120040816E-3</v>
      </c>
      <c r="C42">
        <f>(SUM(HS!C43:C51)+Rules!$B$5*HS!C52)/(9+Rules!$B$5)</f>
        <v>0.12395801957914129</v>
      </c>
      <c r="D42">
        <f>(SUM(HS!D43:D51)+Rules!$B$5*HS!D52)/(9+Rules!$B$5)</f>
        <v>0.14933970866308208</v>
      </c>
      <c r="E42">
        <f>(SUM(HS!E43:E51)+Rules!$B$5*HS!E52)/(9+Rules!$B$5)</f>
        <v>0.17557680563858266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0.15227028727077518</v>
      </c>
      <c r="J42">
        <f>(SUM(HS!J43:J51)+Rules!$B$5*HS!J52)/(9+Rules!$B$5)</f>
        <v>7.892641744434355E-3</v>
      </c>
      <c r="K42">
        <f>(SUM(HS!K43:K51)+Rules!$B$5*HS!K52)/(9+Rules!$B$5)</f>
        <v>-8.8095953912746522E-2</v>
      </c>
    </row>
    <row r="43" spans="1:11" x14ac:dyDescent="0.2">
      <c r="A43">
        <v>20</v>
      </c>
      <c r="B43">
        <f>(SUM(HS!B44:B52)+Rules!$B$5*HS!B53)/(9+Rules!$B$5)</f>
        <v>8.1449707945275895E-2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0.19795370833197609</v>
      </c>
      <c r="J43">
        <f>(SUM(HS!J44:J52)+Rules!$B$5*HS!J53)/(9+Rules!$B$5)</f>
        <v>0.11652959106928391</v>
      </c>
      <c r="K43">
        <f>(SUM(HS!K44:K52)+Rules!$B$5*HS!K53)/(9+Rules!$B$5)</f>
        <v>2.5308523040868176E-2</v>
      </c>
    </row>
    <row r="44" spans="1:11" x14ac:dyDescent="0.2">
      <c r="A44">
        <v>21</v>
      </c>
      <c r="B44">
        <f>(SUM(HS!B45:B53)+Rules!$B$5*HS!B54)/(9+Rules!$B$5)</f>
        <v>0.14300128216153027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0.22998214532399169</v>
      </c>
      <c r="J44">
        <f>(SUM(HS!J45:J53)+Rules!$B$5*HS!J54)/(9+Rules!$B$5)</f>
        <v>0.15825711845512572</v>
      </c>
      <c r="K44">
        <f>(SUM(HS!K45:K53)+Rules!$B$5*HS!K54)/(9+Rules!$B$5)</f>
        <v>0.11948223076371363</v>
      </c>
    </row>
    <row r="45" spans="1:11" x14ac:dyDescent="0.2">
      <c r="A45">
        <v>22</v>
      </c>
      <c r="B45">
        <f>B12</f>
        <v>-0.35054034044008009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-0.38104299284808768</v>
      </c>
    </row>
    <row r="46" spans="1:11" x14ac:dyDescent="0.2">
      <c r="A46">
        <v>23</v>
      </c>
      <c r="B46">
        <f t="shared" ref="B46:K46" si="1">B13</f>
        <v>-0.3969303161229315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-0.42525420764465277</v>
      </c>
    </row>
    <row r="47" spans="1:11" x14ac:dyDescent="0.2">
      <c r="A47">
        <v>24</v>
      </c>
      <c r="B47">
        <f t="shared" ref="B47:K47" si="2">B14</f>
        <v>-0.44000672211415065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-0.46630747852717758</v>
      </c>
    </row>
    <row r="48" spans="1:11" x14ac:dyDescent="0.2">
      <c r="A48">
        <v>25</v>
      </c>
      <c r="B48">
        <f t="shared" ref="B48:K48" si="3">B15</f>
        <v>-0.4800062419631399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-0.5044283729180935</v>
      </c>
    </row>
    <row r="49" spans="1:11" x14ac:dyDescent="0.2">
      <c r="A49">
        <v>26</v>
      </c>
      <c r="B49">
        <f t="shared" ref="B49:K49" si="4">B16</f>
        <v>-0.51714865325148707</v>
      </c>
      <c r="C49">
        <f t="shared" si="4"/>
        <v>-0.47099499297916808</v>
      </c>
      <c r="D49">
        <f t="shared" si="4"/>
        <v>-0.46376775234094403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-0.53982634628108683</v>
      </c>
    </row>
    <row r="50" spans="1:11" x14ac:dyDescent="0.2">
      <c r="A50">
        <v>27</v>
      </c>
      <c r="B50">
        <f t="shared" ref="B50:K50" si="5">B17</f>
        <v>-0.55729992440573806</v>
      </c>
      <c r="C50">
        <f t="shared" si="5"/>
        <v>-0.53615079392674181</v>
      </c>
      <c r="D50">
        <f t="shared" si="5"/>
        <v>-0.53167419530828453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-0.5844632205942546</v>
      </c>
    </row>
    <row r="51" spans="1:11" x14ac:dyDescent="0.2">
      <c r="A51">
        <v>28</v>
      </c>
      <c r="B51">
        <f t="shared" ref="B51:K51" si="6">B18</f>
        <v>-0.62651539551241564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-0.64767081799452453</v>
      </c>
    </row>
    <row r="52" spans="1:11" x14ac:dyDescent="0.2">
      <c r="A52">
        <v>29</v>
      </c>
      <c r="B52">
        <f t="shared" ref="B52:K52" si="7">B19</f>
        <v>-0.72479506657152004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-0.72944913848189696</v>
      </c>
    </row>
    <row r="53" spans="1:11" x14ac:dyDescent="0.2">
      <c r="A53">
        <v>30</v>
      </c>
      <c r="B53">
        <f t="shared" ref="B53:K53" si="8">B20</f>
        <v>-0.85213893758305082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-0.84902895128714095</v>
      </c>
    </row>
    <row r="54" spans="1:11" x14ac:dyDescent="0.2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4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MAX(Hit!B2,Stand!B2)</f>
        <v>-0.20335368314889377</v>
      </c>
      <c r="C2">
        <f>MAX(Hit!C2,Stand!C2)</f>
        <v>-7.5884358318949102E-2</v>
      </c>
      <c r="D2">
        <f>MAX(Hit!D2,Stand!D2)</f>
        <v>-4.9750706146412048E-2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-0.10316172777512726</v>
      </c>
      <c r="J2">
        <f>MAX(Hit!J2,Stand!J2)</f>
        <v>-0.19004714305350842</v>
      </c>
      <c r="K2">
        <f>MAX(Hit!K2,Stand!K2)</f>
        <v>-0.24199803315764098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">
      <c r="A3">
        <v>3</v>
      </c>
      <c r="B3">
        <f>MAX(Hit!B3,Stand!B3)</f>
        <v>-0.22793749290805351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-0.13094188065020101</v>
      </c>
      <c r="J3">
        <f>MAX(Hit!J3,Stand!J3)</f>
        <v>-0.21507662281362433</v>
      </c>
      <c r="K3">
        <f>MAX(Hit!K3,Stand!K3)</f>
        <v>-0.26532921479747562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">
      <c r="A4">
        <v>4</v>
      </c>
      <c r="B4">
        <f>MAX(Hit!B4,Stand!B4)</f>
        <v>-0.25307699440390863</v>
      </c>
      <c r="C4">
        <f>MAX(Hit!C4,Stand!C4)</f>
        <v>-0.11491332761892134</v>
      </c>
      <c r="D4">
        <f>MAX(Hit!D4,Stand!D4)</f>
        <v>-8.2613314299744361E-2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-0.28919791448567511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">
      <c r="A5">
        <v>5</v>
      </c>
      <c r="B5">
        <f>MAX(Hit!B5,Stand!B5)</f>
        <v>-0.27857459755181968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-0.18809330390318524</v>
      </c>
      <c r="J5">
        <f>MAX(Hit!J5,Stand!J5)</f>
        <v>-0.26661505335795899</v>
      </c>
      <c r="K5">
        <f>MAX(Hit!K5,Stand!K5)</f>
        <v>-0.31341164336497107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">
      <c r="A6">
        <v>6</v>
      </c>
      <c r="B6">
        <f>MAX(Hit!B6,Stand!B6)</f>
        <v>-0.30414663097569933</v>
      </c>
      <c r="C6">
        <f>MAX(Hit!C6,Stand!C6)</f>
        <v>-0.14075911746001987</v>
      </c>
      <c r="D6">
        <f>MAX(Hit!D6,Stand!D6)</f>
        <v>-0.10729107800860836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-0.33774944037840804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">
      <c r="A7">
        <v>7</v>
      </c>
      <c r="B7">
        <f>MAX(Hit!B7,Stand!B7)</f>
        <v>-0.31007165033163697</v>
      </c>
      <c r="C7">
        <f>MAX(Hit!C7,Stand!C7)</f>
        <v>-0.10918342786661633</v>
      </c>
      <c r="D7">
        <f>MAX(Hit!D7,Stand!D7)</f>
        <v>-7.658298190446361E-2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-0.21060476872434969</v>
      </c>
      <c r="J7">
        <f>MAX(Hit!J7,Stand!J7)</f>
        <v>-0.28536544048687656</v>
      </c>
      <c r="K7">
        <f>MAX(Hit!K7,Stand!K7)</f>
        <v>-0.31905479139833842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">
      <c r="A8">
        <v>8</v>
      </c>
      <c r="B8">
        <f>MAX(Hit!B8,Stand!B8)</f>
        <v>-0.1970288105741636</v>
      </c>
      <c r="C8">
        <f>MAX(Hit!C8,Stand!C8)</f>
        <v>-2.1798188008805668E-2</v>
      </c>
      <c r="D8">
        <f>MAX(Hit!D8,Stand!D8)</f>
        <v>8.0052625306546825E-3</v>
      </c>
      <c r="E8">
        <f>MAX(Hit!E8,Stand!E8)</f>
        <v>3.8784473277208811E-2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-5.9898275658656304E-2</v>
      </c>
      <c r="J8">
        <f>MAX(Hit!J8,Stand!J8)</f>
        <v>-0.21018633199821757</v>
      </c>
      <c r="K8">
        <f>MAX(Hit!K8,Stand!K8)</f>
        <v>-0.24937508055334259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">
      <c r="A9">
        <v>9</v>
      </c>
      <c r="B9">
        <f>MAX(Hit!B9,Stand!B9)</f>
        <v>-6.5680778778066204E-2</v>
      </c>
      <c r="C9">
        <f>MAX(Hit!C9,Stand!C9)</f>
        <v>7.4446037576340524E-2</v>
      </c>
      <c r="D9">
        <f>MAX(Hit!D9,Stand!D9)</f>
        <v>0.10126470173887674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0.19601883925727878</v>
      </c>
      <c r="H9">
        <f>MAX(Hit!H9,Stand!H9)</f>
        <v>0.17186785993695267</v>
      </c>
      <c r="I9">
        <f>MAX(Hit!I9,Stand!I9)</f>
        <v>9.8376217435392516E-2</v>
      </c>
      <c r="J9">
        <f>MAX(Hit!J9,Stand!J9)</f>
        <v>-5.2178053462651669E-2</v>
      </c>
      <c r="K9">
        <f>MAX(Hit!K9,Stand!K9)</f>
        <v>-0.15295298487455075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">
      <c r="A10">
        <v>10</v>
      </c>
      <c r="B10">
        <f>MAX(Hit!B10,Stand!B10)</f>
        <v>8.1449707945275923E-2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2.5308523040868145E-2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">
      <c r="A11">
        <v>11</v>
      </c>
      <c r="B11">
        <f>MAX(Hit!B11,Stand!B11)</f>
        <v>0.14300128216153027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0.22998214532399169</v>
      </c>
      <c r="J11">
        <f>MAX(Hit!J11,Stand!J11)</f>
        <v>0.15825711845512572</v>
      </c>
      <c r="K11">
        <f>MAX(Hit!K11,Stand!K11)</f>
        <v>0.11948223076371363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">
      <c r="A12">
        <v>12</v>
      </c>
      <c r="B12">
        <f>MAX(Hit!B12,Stand!B12)</f>
        <v>-0.35054034044008009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-0.38104299284808768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">
      <c r="A13">
        <v>13</v>
      </c>
      <c r="B13">
        <f>MAX(Hit!B13,Stand!B13)</f>
        <v>-0.3969303161229315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-0.42525420764465277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">
      <c r="A14">
        <v>14</v>
      </c>
      <c r="B14">
        <f>MAX(Hit!B14,Stand!B14)</f>
        <v>-0.44000672211415065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-0.46630747852717758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">
      <c r="A15">
        <v>15</v>
      </c>
      <c r="B15">
        <f>MAX(Hit!B15,Stand!B15)</f>
        <v>-0.4800062419631399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-0.5044283729180935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">
      <c r="A16">
        <v>16</v>
      </c>
      <c r="B16">
        <f>MAX(Hit!B16,Stand!B16)</f>
        <v>-0.51714865325148707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-0.53982634628108683</v>
      </c>
      <c r="N16" s="31">
        <v>16</v>
      </c>
      <c r="O16" s="31" t="str">
        <f>IF(B16=Stand!B16,"S","H")</f>
        <v>H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">
      <c r="A17">
        <v>17</v>
      </c>
      <c r="B17">
        <f>MAX(Hit!B17,Stand!B17)</f>
        <v>-0.47803347499473703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-0.41972063392881986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">
      <c r="A18">
        <v>18</v>
      </c>
      <c r="B18">
        <f>MAX(Hit!B18,Stand!B18)</f>
        <v>-0.10019887561319057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-0.17830123379648949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">
      <c r="A19">
        <v>19</v>
      </c>
      <c r="B19">
        <f>MAX(Hit!B19,Stand!B19)</f>
        <v>0.27763572376835594</v>
      </c>
      <c r="C19">
        <f>MAX(Hit!C19,Stand!C19)</f>
        <v>0.38630468602058993</v>
      </c>
      <c r="D19">
        <f>MAX(Hit!D19,Stand!D19)</f>
        <v>0.4043629365977599</v>
      </c>
      <c r="E19">
        <f>MAX(Hit!E19,Stand!E19)</f>
        <v>0.42317892482749653</v>
      </c>
      <c r="F19">
        <f>MAX(Hit!F19,Stand!F19)</f>
        <v>0.43951210416088371</v>
      </c>
      <c r="G19">
        <f>MAX(Hit!G19,Stand!G19)</f>
        <v>0.49597707378731914</v>
      </c>
      <c r="H19">
        <f>MAX(Hit!H19,Stand!H19)</f>
        <v>0.6159764957534315</v>
      </c>
      <c r="I19">
        <f>MAX(Hit!I19,Stand!I19)</f>
        <v>0.59385366828669439</v>
      </c>
      <c r="J19">
        <f>MAX(Hit!J19,Stand!J19)</f>
        <v>0.28759675706758148</v>
      </c>
      <c r="K19">
        <f>MAX(Hit!K19,Stand!K19)</f>
        <v>6.3118166335840831E-2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">
      <c r="A20">
        <v>20</v>
      </c>
      <c r="B20">
        <f>MAX(Hit!B20,Stand!B20)</f>
        <v>0.65547032314990239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0.55453756646817121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">
      <c r="A21">
        <v>21</v>
      </c>
      <c r="B21">
        <f>MAX(Hit!B21,Stand!B21)</f>
        <v>0.92219381142033785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0.96262363326716827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MAX(Hit!B34,Stand!B34)</f>
        <v>0.29861942370404337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0.40074805174057648</v>
      </c>
      <c r="J34">
        <f>MAX(Hit!J34,Stand!J34)</f>
        <v>0.32142328174266549</v>
      </c>
      <c r="K34">
        <f>MAX(Hit!K34,Stand!K34)</f>
        <v>0.26400071601402691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">
      <c r="A35">
        <v>12</v>
      </c>
      <c r="B35">
        <f>MAX(Hit!B35,Stand!B35)</f>
        <v>-2.0477877704912145E-2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9.5115020927032265E-2</v>
      </c>
      <c r="J35">
        <f>MAX(Hit!J35,Stand!J35)</f>
        <v>6.5790841226914386E-5</v>
      </c>
      <c r="K35">
        <f>MAX(Hit!K35,Stand!K35)</f>
        <v>-7.0002397357964694E-2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">
      <c r="A36">
        <v>13</v>
      </c>
      <c r="B36">
        <f>MAX(Hit!B36,Stand!B36)</f>
        <v>-5.7308046666810254E-2</v>
      </c>
      <c r="C36">
        <f>MAX(Hit!C36,Stand!C36)</f>
        <v>4.6636132695309578E-2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5.4057070196311299E-2</v>
      </c>
      <c r="J36">
        <f>MAX(Hit!J36,Stand!J36)</f>
        <v>-3.7694688127479885E-2</v>
      </c>
      <c r="K36">
        <f>MAX(Hit!K36,Stand!K36)</f>
        <v>-0.10485135840627779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">
      <c r="A37">
        <v>14</v>
      </c>
      <c r="B37">
        <f>MAX(Hit!B37,Stand!B37)</f>
        <v>-9.3874324768310105E-2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1.3277219463208444E-2</v>
      </c>
      <c r="J37">
        <f>MAX(Hit!J37,Stand!J37)</f>
        <v>-7.516318944168382E-2</v>
      </c>
      <c r="K37">
        <f>MAX(Hit!K37,Stand!K37)</f>
        <v>-0.13946678217545452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">
      <c r="A38">
        <v>15</v>
      </c>
      <c r="B38">
        <f>MAX(Hit!B38,Stand!B38)</f>
        <v>-0.13002650167843849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-0.17370423031226784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">
      <c r="A39">
        <v>16</v>
      </c>
      <c r="B39">
        <f>MAX(Hit!B39,Stand!B39)</f>
        <v>-0.16563717206687348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-0.20744109003068206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">
      <c r="A40">
        <v>17</v>
      </c>
      <c r="B40">
        <f>MAX(Hit!B40,Stand!B40)</f>
        <v>-0.17956936979241733</v>
      </c>
      <c r="C40">
        <f>MAX(Hit!C40,Stand!C40)</f>
        <v>-4.9104358288912882E-4</v>
      </c>
      <c r="D40">
        <f>MAX(Hit!D40,Stand!D40)</f>
        <v>2.8975282965620488E-2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</v>
      </c>
      <c r="K40">
        <f>MAX(Hit!K40,Stand!K40)</f>
        <v>-0.19686697623363469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">
      <c r="A41">
        <v>18</v>
      </c>
      <c r="B41">
        <f>MAX(Hit!B41,Stand!B41)</f>
        <v>-9.2935491769284034E-2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-0.14380812317405353</v>
      </c>
      <c r="N41" s="31">
        <v>18</v>
      </c>
      <c r="O41" s="31" t="str">
        <f>IF(B41=Stand!B41,"S","H")</f>
        <v>H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">
      <c r="A42">
        <v>19</v>
      </c>
      <c r="B42">
        <f>MAX(Hit!B42,Stand!B42)</f>
        <v>0.27763572376835594</v>
      </c>
      <c r="C42">
        <f>MAX(Hit!C42,Stand!C42)</f>
        <v>0.38630468602058993</v>
      </c>
      <c r="D42">
        <f>MAX(Hit!D42,Stand!D42)</f>
        <v>0.4043629365977599</v>
      </c>
      <c r="E42">
        <f>MAX(Hit!E42,Stand!E42)</f>
        <v>0.42317892482749653</v>
      </c>
      <c r="F42">
        <f>MAX(Hit!F42,Stand!F42)</f>
        <v>0.43951210416088371</v>
      </c>
      <c r="G42">
        <f>MAX(Hit!G42,Stand!G42)</f>
        <v>0.49597707378731914</v>
      </c>
      <c r="H42">
        <f>MAX(Hit!H42,Stand!H42)</f>
        <v>0.6159764957534315</v>
      </c>
      <c r="I42">
        <f>MAX(Hit!I42,Stand!I42)</f>
        <v>0.59385366828669439</v>
      </c>
      <c r="J42">
        <f>MAX(Hit!J42,Stand!J42)</f>
        <v>0.28759675706758148</v>
      </c>
      <c r="K42">
        <f>MAX(Hit!K42,Stand!K42)</f>
        <v>6.3118166335840831E-2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">
      <c r="A43">
        <v>20</v>
      </c>
      <c r="B43">
        <f>MAX(Hit!B43,Stand!B43)</f>
        <v>0.65547032314990239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0.55453756646817121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">
      <c r="A44">
        <v>21</v>
      </c>
      <c r="B44">
        <f>MAX(Hit!B44,Stand!B44)</f>
        <v>0.92219381142033785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0.96262363326716827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">
      <c r="A45">
        <v>22</v>
      </c>
      <c r="B45">
        <f>MAX(Hit!B45,Stand!B45)</f>
        <v>-0.35054034044008009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-0.38104299284808768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">
      <c r="A46">
        <v>23</v>
      </c>
      <c r="B46">
        <f>MAX(Hit!B46,Stand!B46)</f>
        <v>-0.3969303161229315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-0.42525420764465277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">
      <c r="A47">
        <v>24</v>
      </c>
      <c r="B47">
        <f>MAX(Hit!B47,Stand!B47)</f>
        <v>-0.44000672211415065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-0.46630747852717758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">
      <c r="A48">
        <v>25</v>
      </c>
      <c r="B48">
        <f>MAX(Hit!B48,Stand!B48)</f>
        <v>-0.4800062419631399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-0.5044283729180935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">
      <c r="A49">
        <v>26</v>
      </c>
      <c r="B49">
        <f>MAX(Hit!B49,Stand!B49)</f>
        <v>-0.51714865325148707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-0.53982634628108683</v>
      </c>
      <c r="N49" s="31">
        <v>26</v>
      </c>
      <c r="O49" s="31" t="str">
        <f>IF(B49=Stand!B49,"S","H")</f>
        <v>H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">
      <c r="A50">
        <v>27</v>
      </c>
      <c r="B50">
        <f>MAX(Hit!B50,Stand!B50)</f>
        <v>-0.47803347499473703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-0.41972063392881986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">
      <c r="A51">
        <v>28</v>
      </c>
      <c r="B51">
        <f>MAX(Hit!B51,Stand!B51)</f>
        <v>-0.10019887561319057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-0.17830123379648949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">
      <c r="A52">
        <v>29</v>
      </c>
      <c r="B52">
        <f>MAX(Hit!B52,Stand!B52)</f>
        <v>0.27763572376835594</v>
      </c>
      <c r="C52">
        <f>MAX(Hit!C52,Stand!C52)</f>
        <v>0.38630468602058993</v>
      </c>
      <c r="D52">
        <f>MAX(Hit!D52,Stand!D52)</f>
        <v>0.4043629365977599</v>
      </c>
      <c r="E52">
        <f>MAX(Hit!E52,Stand!E52)</f>
        <v>0.42317892482749653</v>
      </c>
      <c r="F52">
        <f>MAX(Hit!F52,Stand!F52)</f>
        <v>0.43951210416088371</v>
      </c>
      <c r="G52">
        <f>MAX(Hit!G52,Stand!G52)</f>
        <v>0.49597707378731914</v>
      </c>
      <c r="H52">
        <f>MAX(Hit!H52,Stand!H52)</f>
        <v>0.6159764957534315</v>
      </c>
      <c r="I52">
        <f>MAX(Hit!I52,Stand!I52)</f>
        <v>0.59385366828669439</v>
      </c>
      <c r="J52">
        <f>MAX(Hit!J52,Stand!J52)</f>
        <v>0.28759675706758148</v>
      </c>
      <c r="K52">
        <f>MAX(Hit!K52,Stand!K52)</f>
        <v>6.3118166335840831E-2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">
      <c r="A53">
        <v>30</v>
      </c>
      <c r="B53">
        <f>MAX(Hit!B53,Stand!B53)</f>
        <v>0.65547032314990239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0.55453756646817121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">
      <c r="A54">
        <v>31</v>
      </c>
      <c r="B54">
        <f>MAX(Hit!B54,Stand!B54)</f>
        <v>0.92219381142033785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0.96262363326716827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4" type="noConversion"/>
  <conditionalFormatting sqref="O2:X31">
    <cfRule type="containsText" dxfId="123" priority="5" operator="containsText" text="S">
      <formula>NOT(ISERROR(SEARCH("S",O2)))</formula>
    </cfRule>
    <cfRule type="containsText" dxfId="122" priority="6" operator="containsText" text="H">
      <formula>NOT(ISERROR(SEARCH("H",O2)))</formula>
    </cfRule>
  </conditionalFormatting>
  <conditionalFormatting sqref="O35:X54">
    <cfRule type="containsText" dxfId="121" priority="3" operator="containsText" text="S">
      <formula>NOT(ISERROR(SEARCH("S",O35)))</formula>
    </cfRule>
    <cfRule type="containsText" dxfId="120" priority="4" operator="containsText" text="H">
      <formula>NOT(ISERROR(SEARCH("H",O35)))</formula>
    </cfRule>
  </conditionalFormatting>
  <conditionalFormatting sqref="O34:X34">
    <cfRule type="containsText" dxfId="119" priority="1" operator="containsText" text="S">
      <formula>NOT(ISERROR(SEARCH("S",O34)))</formula>
    </cfRule>
    <cfRule type="containsText" dxfId="118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IF(Rules!$B$6=Rules!$E$6,2*(SUM(Stand!B4:B11)+Rules!$B$5*Stand!B12+Stand!B36)/(9+Rules!$B$5),HS!B2)</f>
        <v>-1.3339015493710207</v>
      </c>
      <c r="C2">
        <f>IF(Rules!$B$6=Rules!$E$6,2*(SUM(Stand!C4:C11)+Rules!$B$5*Stand!C12+Stand!C36)/(9+Rules!$B$5),HS!C2)</f>
        <v>-0.58556745441855451</v>
      </c>
      <c r="D2">
        <f>IF(Rules!$B$6=Rules!$E$6,2*(SUM(Stand!D4:D11)+Rules!$B$5*Stand!D12+Stand!D36)/(9+Rules!$B$5),HS!D2)</f>
        <v>-0.5045004584714271</v>
      </c>
      <c r="E2">
        <f>IF(Rules!$B$6=Rules!$E$6,2*(SUM(Stand!E4:E11)+Rules!$B$5*Stand!E12+Stand!E36)/(9+Rules!$B$5),HS!E2)</f>
        <v>-0.42212621798982874</v>
      </c>
      <c r="F2">
        <f>IF(Rules!$B$6=Rules!$E$6,2*(SUM(Stand!F4:F11)+Rules!$B$5*Stand!F12+Stand!F36)/(9+Rules!$B$5),HS!F2)</f>
        <v>-0.33438532167095047</v>
      </c>
      <c r="G2">
        <f>IF(Rules!$B$6=Rules!$E$6,2*(SUM(Stand!G4:G11)+Rules!$B$5*Stand!G12+Stand!G36)/(9+Rules!$B$5),HS!G2)</f>
        <v>-0.30739803166000895</v>
      </c>
      <c r="H2">
        <f>IF(Rules!$B$6=Rules!$E$6,2*(SUM(Stand!H4:H11)+Rules!$B$5*Stand!H12+Stand!H36)/(9+Rules!$B$5),HS!H2)</f>
        <v>-0.95075036655386636</v>
      </c>
      <c r="I2">
        <f>IF(Rules!$B$6=Rules!$E$6,2*(SUM(Stand!I4:I11)+Rules!$B$5*Stand!I12+Stand!I36)/(9+Rules!$B$5),HS!I2)</f>
        <v>-1.0210350309952343</v>
      </c>
      <c r="J2">
        <f>IF(Rules!$B$6=Rules!$E$6,2*(SUM(Stand!J4:J11)+Rules!$B$5*Stand!J12+Stand!J36)/(9+Rules!$B$5),HS!J2)</f>
        <v>-1.0862993622622188</v>
      </c>
      <c r="K2">
        <f>IF(Rules!$B$6=Rules!$E$6,2*(SUM(Stand!K4:K11)+Rules!$B$5*Stand!K12+Stand!K36)/(9+Rules!$B$5),HS!K2)</f>
        <v>-1.0808606679899702</v>
      </c>
    </row>
    <row r="3" spans="1:11" x14ac:dyDescent="0.2">
      <c r="A3">
        <v>3</v>
      </c>
      <c r="B3">
        <f>IF(Rules!$B$6=Rules!$E$6,2*(SUM(Stand!B5:B12)+Rules!$B$5*Stand!B13+Stand!B37)/(9+Rules!$B$5),HS!B3)</f>
        <v>-1.3339015493710207</v>
      </c>
      <c r="C3">
        <f>IF(Rules!$B$6=Rules!$E$6,2*(SUM(Stand!C5:C12)+Rules!$B$5*Stand!C13+Stand!C37)/(9+Rules!$B$5),HS!C3)</f>
        <v>-0.58556745441855451</v>
      </c>
      <c r="D3">
        <f>IF(Rules!$B$6=Rules!$E$6,2*(SUM(Stand!D5:D12)+Rules!$B$5*Stand!D13+Stand!D37)/(9+Rules!$B$5),HS!D3)</f>
        <v>-0.5045004584714271</v>
      </c>
      <c r="E3">
        <f>IF(Rules!$B$6=Rules!$E$6,2*(SUM(Stand!E5:E12)+Rules!$B$5*Stand!E13+Stand!E37)/(9+Rules!$B$5),HS!E3)</f>
        <v>-0.42212621798982874</v>
      </c>
      <c r="F3">
        <f>IF(Rules!$B$6=Rules!$E$6,2*(SUM(Stand!F5:F12)+Rules!$B$5*Stand!F13+Stand!F37)/(9+Rules!$B$5),HS!F3)</f>
        <v>-0.33438532167095047</v>
      </c>
      <c r="G3">
        <f>IF(Rules!$B$6=Rules!$E$6,2*(SUM(Stand!G5:G12)+Rules!$B$5*Stand!G13+Stand!G37)/(9+Rules!$B$5),HS!G3)</f>
        <v>-0.30739803166000895</v>
      </c>
      <c r="H3">
        <f>IF(Rules!$B$6=Rules!$E$6,2*(SUM(Stand!H5:H12)+Rules!$B$5*Stand!H13+Stand!H37)/(9+Rules!$B$5),HS!H3)</f>
        <v>-0.95075036655386636</v>
      </c>
      <c r="I3">
        <f>IF(Rules!$B$6=Rules!$E$6,2*(SUM(Stand!I5:I12)+Rules!$B$5*Stand!I13+Stand!I37)/(9+Rules!$B$5),HS!I3)</f>
        <v>-1.0210350309952343</v>
      </c>
      <c r="J3">
        <f>IF(Rules!$B$6=Rules!$E$6,2*(SUM(Stand!J5:J12)+Rules!$B$5*Stand!J13+Stand!J37)/(9+Rules!$B$5),HS!J3)</f>
        <v>-1.0862993622622188</v>
      </c>
      <c r="K3">
        <f>IF(Rules!$B$6=Rules!$E$6,2*(SUM(Stand!K5:K12)+Rules!$B$5*Stand!K13+Stand!K37)/(9+Rules!$B$5),HS!K3)</f>
        <v>-1.0808606679899702</v>
      </c>
    </row>
    <row r="4" spans="1:11" x14ac:dyDescent="0.2">
      <c r="A4">
        <v>4</v>
      </c>
      <c r="B4">
        <f>IF(Rules!$B$6=Rules!$E$6,2*(SUM(Stand!B6:B13)+Rules!$B$5*Stand!B14+Stand!B38)/(9+Rules!$B$5),HS!B4)</f>
        <v>-1.3339015493710207</v>
      </c>
      <c r="C4">
        <f>IF(Rules!$B$6=Rules!$E$6,2*(SUM(Stand!C6:C13)+Rules!$B$5*Stand!C14+Stand!C38)/(9+Rules!$B$5),HS!C4)</f>
        <v>-0.58556745441855451</v>
      </c>
      <c r="D4">
        <f>IF(Rules!$B$6=Rules!$E$6,2*(SUM(Stand!D6:D13)+Rules!$B$5*Stand!D14+Stand!D38)/(9+Rules!$B$5),HS!D4)</f>
        <v>-0.5045004584714271</v>
      </c>
      <c r="E4">
        <f>IF(Rules!$B$6=Rules!$E$6,2*(SUM(Stand!E6:E13)+Rules!$B$5*Stand!E14+Stand!E38)/(9+Rules!$B$5),HS!E4)</f>
        <v>-0.42212621798982874</v>
      </c>
      <c r="F4">
        <f>IF(Rules!$B$6=Rules!$E$6,2*(SUM(Stand!F6:F13)+Rules!$B$5*Stand!F14+Stand!F38)/(9+Rules!$B$5),HS!F4)</f>
        <v>-0.33438532167095047</v>
      </c>
      <c r="G4">
        <f>IF(Rules!$B$6=Rules!$E$6,2*(SUM(Stand!G6:G13)+Rules!$B$5*Stand!G14+Stand!G38)/(9+Rules!$B$5),HS!G4)</f>
        <v>-0.30739803166000895</v>
      </c>
      <c r="H4">
        <f>IF(Rules!$B$6=Rules!$E$6,2*(SUM(Stand!H6:H13)+Rules!$B$5*Stand!H14+Stand!H38)/(9+Rules!$B$5),HS!H4)</f>
        <v>-0.95075036655386636</v>
      </c>
      <c r="I4">
        <f>IF(Rules!$B$6=Rules!$E$6,2*(SUM(Stand!I6:I13)+Rules!$B$5*Stand!I14+Stand!I38)/(9+Rules!$B$5),HS!I4)</f>
        <v>-1.0210350309952343</v>
      </c>
      <c r="J4">
        <f>IF(Rules!$B$6=Rules!$E$6,2*(SUM(Stand!J6:J13)+Rules!$B$5*Stand!J14+Stand!J38)/(9+Rules!$B$5),HS!J4)</f>
        <v>-1.0862993622622188</v>
      </c>
      <c r="K4">
        <f>IF(Rules!$B$6=Rules!$E$6,2*(SUM(Stand!K6:K13)+Rules!$B$5*Stand!K14+Stand!K38)/(9+Rules!$B$5),HS!K4)</f>
        <v>-1.0808606679899702</v>
      </c>
    </row>
    <row r="5" spans="1:11" x14ac:dyDescent="0.2">
      <c r="A5">
        <v>5</v>
      </c>
      <c r="B5">
        <f>IF(Rules!$B$6=Rules!$E$6,2*(SUM(Stand!B7:B14)+Rules!$B$5*Stand!B15+Stand!B39)/(9+Rules!$B$5),HS!B5)</f>
        <v>-1.3339015493710207</v>
      </c>
      <c r="C5">
        <f>IF(Rules!$B$6=Rules!$E$6,2*(SUM(Stand!C7:C14)+Rules!$B$5*Stand!C15+Stand!C39)/(9+Rules!$B$5),HS!C5)</f>
        <v>-0.58556745441855451</v>
      </c>
      <c r="D5">
        <f>IF(Rules!$B$6=Rules!$E$6,2*(SUM(Stand!D7:D14)+Rules!$B$5*Stand!D15+Stand!D39)/(9+Rules!$B$5),HS!D5)</f>
        <v>-0.5045004584714271</v>
      </c>
      <c r="E5">
        <f>IF(Rules!$B$6=Rules!$E$6,2*(SUM(Stand!E7:E14)+Rules!$B$5*Stand!E15+Stand!E39)/(9+Rules!$B$5),HS!E5)</f>
        <v>-0.42212621798982874</v>
      </c>
      <c r="F5">
        <f>IF(Rules!$B$6=Rules!$E$6,2*(SUM(Stand!F7:F14)+Rules!$B$5*Stand!F15+Stand!F39)/(9+Rules!$B$5),HS!F5)</f>
        <v>-0.33438532167095047</v>
      </c>
      <c r="G5">
        <f>IF(Rules!$B$6=Rules!$E$6,2*(SUM(Stand!G7:G14)+Rules!$B$5*Stand!G15+Stand!G39)/(9+Rules!$B$5),HS!G5)</f>
        <v>-0.30739803166000895</v>
      </c>
      <c r="H5">
        <f>IF(Rules!$B$6=Rules!$E$6,2*(SUM(Stand!H7:H14)+Rules!$B$5*Stand!H15+Stand!H39)/(9+Rules!$B$5),HS!H5)</f>
        <v>-0.95075036655386636</v>
      </c>
      <c r="I5">
        <f>IF(Rules!$B$6=Rules!$E$6,2*(SUM(Stand!I7:I14)+Rules!$B$5*Stand!I15+Stand!I39)/(9+Rules!$B$5),HS!I5)</f>
        <v>-1.0210350309952343</v>
      </c>
      <c r="J5">
        <f>IF(Rules!$B$6=Rules!$E$6,2*(SUM(Stand!J7:J14)+Rules!$B$5*Stand!J15+Stand!J39)/(9+Rules!$B$5),HS!J5)</f>
        <v>-1.0862993622622188</v>
      </c>
      <c r="K5">
        <f>IF(Rules!$B$6=Rules!$E$6,2*(SUM(Stand!K7:K14)+Rules!$B$5*Stand!K15+Stand!K39)/(9+Rules!$B$5),HS!K5)</f>
        <v>-1.0808606679899702</v>
      </c>
    </row>
    <row r="6" spans="1:11" x14ac:dyDescent="0.2">
      <c r="A6">
        <v>6</v>
      </c>
      <c r="B6">
        <f>IF(Rules!$B$6=Rules!$E$6,2*(SUM(Stand!B8:B15)+Rules!$B$5*Stand!B16+Stand!B40)/(9+Rules!$B$5),HS!B6)</f>
        <v>-1.3048373494185941</v>
      </c>
      <c r="C6">
        <f>IF(Rules!$B$6=Rules!$E$6,2*(SUM(Stand!C8:C15)+Rules!$B$5*Stand!C16+Stand!C40)/(9+Rules!$B$5),HS!C6)</f>
        <v>-0.56405835602967214</v>
      </c>
      <c r="D6">
        <f>IF(Rules!$B$6=Rules!$E$6,2*(SUM(Stand!D8:D15)+Rules!$B$5*Stand!D16+Stand!D40)/(9+Rules!$B$5),HS!D6)</f>
        <v>-0.4837259988081748</v>
      </c>
      <c r="E6">
        <f>IF(Rules!$B$6=Rules!$E$6,2*(SUM(Stand!E8:E15)+Rules!$B$5*Stand!E16+Stand!E40)/(9+Rules!$B$5),HS!E6)</f>
        <v>-0.40205087401296752</v>
      </c>
      <c r="F6">
        <f>IF(Rules!$B$6=Rules!$E$6,2*(SUM(Stand!F8:F15)+Rules!$B$5*Stand!F16+Stand!F40)/(9+Rules!$B$5),HS!F6)</f>
        <v>-0.31557743162932728</v>
      </c>
      <c r="G6">
        <f>IF(Rules!$B$6=Rules!$E$6,2*(SUM(Stand!G8:G15)+Rules!$B$5*Stand!G16+Stand!G40)/(9+Rules!$B$5),HS!G6)</f>
        <v>-0.281946004505648</v>
      </c>
      <c r="H6">
        <f>IF(Rules!$B$6=Rules!$E$6,2*(SUM(Stand!H8:H15)+Rules!$B$5*Stand!H16+Stand!H40)/(9+Rules!$B$5),HS!H6)</f>
        <v>-0.89404787520090667</v>
      </c>
      <c r="I6">
        <f>IF(Rules!$B$6=Rules!$E$6,2*(SUM(Stand!I8:I15)+Rules!$B$5*Stand!I16+Stand!I40)/(9+Rules!$B$5),HS!I6)</f>
        <v>-1.001255562618439</v>
      </c>
      <c r="J6">
        <f>IF(Rules!$B$6=Rules!$E$6,2*(SUM(Stand!J8:J15)+Rules!$B$5*Stand!J16+Stand!J40)/(9+Rules!$B$5),HS!J6)</f>
        <v>-1.0678385251105431</v>
      </c>
      <c r="K6">
        <f>IF(Rules!$B$6=Rules!$E$6,2*(SUM(Stand!K8:K15)+Rules!$B$5*Stand!K16+Stand!K40)/(9+Rules!$B$5),HS!K6)</f>
        <v>-1.0622899449028678</v>
      </c>
    </row>
    <row r="7" spans="1:11" x14ac:dyDescent="0.2">
      <c r="A7">
        <v>7</v>
      </c>
      <c r="B7">
        <f>IF(Rules!$B$6=Rules!$E$6,2*(SUM(Stand!B9:B16)+Rules!$B$5*Stand!B17+Stand!B41)/(9+Rules!$B$5),HS!B7)</f>
        <v>-1.1304521497040341</v>
      </c>
      <c r="C7">
        <f>IF(Rules!$B$6=Rules!$E$6,2*(SUM(Stand!C9:C16)+Rules!$B$5*Stand!C17+Stand!C41)/(9+Rules!$B$5),HS!C7)</f>
        <v>-0.43575788710453822</v>
      </c>
      <c r="D7">
        <f>IF(Rules!$B$6=Rules!$E$6,2*(SUM(Stand!D9:D16)+Rules!$B$5*Stand!D17+Stand!D41)/(9+Rules!$B$5),HS!D7)</f>
        <v>-0.35977949642195262</v>
      </c>
      <c r="E7">
        <f>IF(Rules!$B$6=Rules!$E$6,2*(SUM(Stand!E9:E16)+Rules!$B$5*Stand!E17+Stand!E41)/(9+Rules!$B$5),HS!E7)</f>
        <v>-0.28229906574509145</v>
      </c>
      <c r="F7">
        <f>IF(Rules!$B$6=Rules!$E$6,2*(SUM(Stand!F9:F16)+Rules!$B$5*Stand!F17+Stand!F41)/(9+Rules!$B$5),HS!F7)</f>
        <v>-0.20273009137958806</v>
      </c>
      <c r="G7">
        <f>IF(Rules!$B$6=Rules!$E$6,2*(SUM(Stand!G9:G16)+Rules!$B$5*Stand!G17+Stand!G41)/(9+Rules!$B$5),HS!G7)</f>
        <v>-0.13833716429227227</v>
      </c>
      <c r="H7">
        <f>IF(Rules!$B$6=Rules!$E$6,2*(SUM(Stand!H9:H16)+Rules!$B$5*Stand!H17+Stand!H41)/(9+Rules!$B$5),HS!H7)</f>
        <v>-0.58933588566302952</v>
      </c>
      <c r="I7">
        <f>IF(Rules!$B$6=Rules!$E$6,2*(SUM(Stand!I9:I16)+Rules!$B$5*Stand!I17+Stand!I41)/(9+Rules!$B$5),HS!I7)</f>
        <v>-0.84707579377778497</v>
      </c>
      <c r="J7">
        <f>IF(Rules!$B$6=Rules!$E$6,2*(SUM(Stand!J9:J16)+Rules!$B$5*Stand!J17+Stand!J41)/(9+Rules!$B$5),HS!J7)</f>
        <v>-0.95707350220048881</v>
      </c>
      <c r="K7">
        <f>IF(Rules!$B$6=Rules!$E$6,2*(SUM(Stand!K9:K16)+Rules!$B$5*Stand!K17+Stand!K41)/(9+Rules!$B$5),HS!K7)</f>
        <v>-0.95086560638025364</v>
      </c>
    </row>
    <row r="8" spans="1:11" x14ac:dyDescent="0.2">
      <c r="A8">
        <v>8</v>
      </c>
      <c r="B8">
        <f>IF(Rules!$B$6=Rules!$E$6,2*(SUM(Stand!B10:B17)+Rules!$B$5*Stand!B18+Stand!B42)/(9+Rules!$B$5),HS!B8)</f>
        <v>-0.81074595022734097</v>
      </c>
      <c r="C8">
        <f>IF(Rules!$B$6=Rules!$E$6,2*(SUM(Stand!C10:C17)+Rules!$B$5*Stand!C18+Stand!C42)/(9+Rules!$B$5),HS!C8)</f>
        <v>-0.20449052049882185</v>
      </c>
      <c r="D8">
        <f>IF(Rules!$B$6=Rules!$E$6,2*(SUM(Stand!D10:D17)+Rules!$B$5*Stand!D18+Stand!D42)/(9+Rules!$B$5),HS!D8)</f>
        <v>-0.13621609509408675</v>
      </c>
      <c r="E8">
        <f>IF(Rules!$B$6=Rules!$E$6,2*(SUM(Stand!E10:E17)+Rules!$B$5*Stand!E18+Stand!E42)/(9+Rules!$B$5),HS!E8)</f>
        <v>-6.6372071152658363E-2</v>
      </c>
      <c r="F8">
        <f>IF(Rules!$B$6=Rules!$E$6,2*(SUM(Stand!F10:F17)+Rules!$B$5*Stand!F18+Stand!F42)/(9+Rules!$B$5),HS!F8)</f>
        <v>3.456443484975604E-3</v>
      </c>
      <c r="G8">
        <f>IF(Rules!$B$6=Rules!$E$6,2*(SUM(Stand!G10:G17)+Rules!$B$5*Stand!G18+Stand!G42)/(9+Rules!$B$5),HS!G8)</f>
        <v>8.7015198128957527E-2</v>
      </c>
      <c r="H8">
        <f>IF(Rules!$B$6=Rules!$E$6,2*(SUM(Stand!H10:H17)+Rules!$B$5*Stand!H18+Stand!H42)/(9+Rules!$B$5),HS!H8)</f>
        <v>-0.18772955497255212</v>
      </c>
      <c r="I8">
        <f>IF(Rules!$B$6=Rules!$E$6,2*(SUM(Stand!I10:I17)+Rules!$B$5*Stand!I18+Stand!I42)/(9+Rules!$B$5),HS!I8)</f>
        <v>-0.45198684873362743</v>
      </c>
      <c r="J8">
        <f>IF(Rules!$B$6=Rules!$E$6,2*(SUM(Stand!J10:J17)+Rules!$B$5*Stand!J18+Stand!J42)/(9+Rules!$B$5),HS!J8)</f>
        <v>-0.7185013349521745</v>
      </c>
      <c r="K8">
        <f>IF(Rules!$B$6=Rules!$E$6,2*(SUM(Stand!K10:K17)+Rules!$B$5*Stand!K18+Stand!K42)/(9+Rules!$B$5),HS!K8)</f>
        <v>-0.7465876524221281</v>
      </c>
    </row>
    <row r="9" spans="1:11" x14ac:dyDescent="0.2">
      <c r="A9">
        <v>9</v>
      </c>
      <c r="B9">
        <f>2*(SUM(Stand!B11:B18)+Rules!$B$5*Stand!B19+Stand!B43)/(9+Rules!$B$5)</f>
        <v>-0.4329113508457943</v>
      </c>
      <c r="C9">
        <f>2*(SUM(Stand!C11:C18)+Rules!$B$5*Stand!C19+Stand!C43)/(9+Rules!$B$5)</f>
        <v>6.1118503166597012E-2</v>
      </c>
      <c r="D9">
        <f>2*(SUM(Stand!D11:D18)+Rules!$B$5*Stand!D19+Stand!D43)/(9+Rules!$B$5)</f>
        <v>0.12081635332999649</v>
      </c>
      <c r="E9">
        <f>2*(SUM(Stand!E11:E18)+Rules!$B$5*Stand!E19+Stand!E43)/(9+Rules!$B$5)</f>
        <v>0.18194893405242166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-2.6442289648669331E-2</v>
      </c>
      <c r="J9">
        <f>2*(SUM(Stand!J11:J18)+Rules!$B$5*Stand!J19+Stand!J43)/(9+Rules!$B$5)</f>
        <v>-0.30099565908098225</v>
      </c>
      <c r="K9">
        <f>2*(SUM(Stand!K11:K18)+Rules!$B$5*Stand!K19+Stand!K43)/(9+Rules!$B$5)</f>
        <v>-0.46670671382825923</v>
      </c>
    </row>
    <row r="10" spans="1:11" x14ac:dyDescent="0.2">
      <c r="A10">
        <v>10</v>
      </c>
      <c r="B10">
        <f>2*(SUM(Stand!B12:B19)+Rules!$B$5*Stand!B20+Stand!B44)/(9+Rules!$B$5)</f>
        <v>-1.4042368653411651E-2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-8.6586880345447086E-3</v>
      </c>
    </row>
    <row r="11" spans="1:11" x14ac:dyDescent="0.2">
      <c r="A11">
        <v>11</v>
      </c>
      <c r="B11">
        <f>2*(SUM(Stand!B13:B20)+Rules!$B$5*Stand!B21+Stand!B45)/(9+Rules!$B$5)</f>
        <v>0.10906077977909699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0.35069259087031501</v>
      </c>
      <c r="J11">
        <f>2*(SUM(Stand!J13:J20)+Rules!$B$5*Stand!J21+Stand!J45)/(9+Rules!$B$5)</f>
        <v>0.22778342315245487</v>
      </c>
      <c r="K11">
        <f>2*(SUM(Stand!K13:K20)+Rules!$B$5*Stand!K21+Stand!K45)/(9+Rules!$B$5)</f>
        <v>0.1796887274111463</v>
      </c>
    </row>
    <row r="12" spans="1:11" x14ac:dyDescent="0.2">
      <c r="A12">
        <v>12</v>
      </c>
      <c r="B12">
        <f>IF(Rules!$B$6=Rules!$E$6,2*(SUM(Stand!B14:B21)+Rules!$B$5*Stand!B22+Stand!B46)/(9+Rules!$B$5),HS!B12)</f>
        <v>-0.82934393707867271</v>
      </c>
      <c r="C12">
        <f>IF(Rules!$B$6=Rules!$E$6,2*(SUM(Stand!C14:C21)+Rules!$B$5*Stand!C22+Stand!C46)/(9+Rules!$B$5),HS!C12)</f>
        <v>-0.50677997193327606</v>
      </c>
      <c r="D12">
        <f>IF(Rules!$B$6=Rules!$E$6,2*(SUM(Stand!D14:D21)+Rules!$B$5*Stand!D22+Stand!D46)/(9+Rules!$B$5),HS!D12)</f>
        <v>-0.46738179959617321</v>
      </c>
      <c r="E12">
        <f>IF(Rules!$B$6=Rules!$E$6,2*(SUM(Stand!E14:E21)+Rules!$B$5*Stand!E22+Stand!E46)/(9+Rules!$B$5),HS!E12)</f>
        <v>-0.4270731064901539</v>
      </c>
      <c r="F12">
        <f>IF(Rules!$B$6=Rules!$E$6,2*(SUM(Stand!F14:F21)+Rules!$B$5*Stand!F22+Stand!F46)/(9+Rules!$B$5),HS!F12)</f>
        <v>-0.38654233885256678</v>
      </c>
      <c r="G12">
        <f>IF(Rules!$B$6=Rules!$E$6,2*(SUM(Stand!G14:G21)+Rules!$B$5*Stand!G22+Stand!G46)/(9+Rules!$B$5),HS!G12)</f>
        <v>-0.34105239981515906</v>
      </c>
      <c r="H12">
        <f>IF(Rules!$B$6=Rules!$E$6,2*(SUM(Stand!H14:H21)+Rules!$B$5*Stand!H22+Stand!H46)/(9+Rules!$B$5),HS!H12)</f>
        <v>-0.50671162107673018</v>
      </c>
      <c r="I12">
        <f>IF(Rules!$B$6=Rules!$E$6,2*(SUM(Stand!I14:I21)+Rules!$B$5*Stand!I22+Stand!I46)/(9+Rules!$B$5),HS!I12)</f>
        <v>-0.61566089283034364</v>
      </c>
      <c r="J12">
        <f>IF(Rules!$B$6=Rules!$E$6,2*(SUM(Stand!J14:J21)+Rules!$B$5*Stand!J22+Stand!J46)/(9+Rules!$B$5),HS!J12)</f>
        <v>-0.73750562104917949</v>
      </c>
      <c r="K12">
        <f>IF(Rules!$B$6=Rules!$E$6,2*(SUM(Stand!K14:K21)+Rules!$B$5*Stand!K22+Stand!K46)/(9+Rules!$B$5),HS!K12)</f>
        <v>-0.79684059040524136</v>
      </c>
    </row>
    <row r="13" spans="1:11" x14ac:dyDescent="0.2">
      <c r="A13">
        <v>13</v>
      </c>
      <c r="B13">
        <f>IF(Rules!$B$6=Rules!$E$6,2*(SUM(Stand!B15:B22)+Rules!$B$5*Stand!B23+Stand!B47)/(9+Rules!$B$5),HS!B13)</f>
        <v>-0.88058227943474798</v>
      </c>
      <c r="C13">
        <f>IF(Rules!$B$6=Rules!$E$6,2*(SUM(Stand!C15:C22)+Rules!$B$5*Stand!C23+Stand!C47)/(9+Rules!$B$5),HS!C13)</f>
        <v>-0.61558247543954125</v>
      </c>
      <c r="D13">
        <f>IF(Rules!$B$6=Rules!$E$6,2*(SUM(Stand!D15:D22)+Rules!$B$5*Stand!D23+Stand!D47)/(9+Rules!$B$5),HS!D13)</f>
        <v>-0.58242022586760189</v>
      </c>
      <c r="E13">
        <f>IF(Rules!$B$6=Rules!$E$6,2*(SUM(Stand!E15:E22)+Rules!$B$5*Stand!E23+Stand!E47)/(9+Rules!$B$5),HS!E13)</f>
        <v>-0.54844801279862854</v>
      </c>
      <c r="F13">
        <f>IF(Rules!$B$6=Rules!$E$6,2*(SUM(Stand!F15:F22)+Rules!$B$5*Stand!F23+Stand!F47)/(9+Rules!$B$5),HS!F13)</f>
        <v>-0.51466654487787822</v>
      </c>
      <c r="G13">
        <f>IF(Rules!$B$6=Rules!$E$6,2*(SUM(Stand!G15:G22)+Rules!$B$5*Stand!G23+Stand!G47)/(9+Rules!$B$5),HS!G13)</f>
        <v>-0.47125255122592757</v>
      </c>
      <c r="H13">
        <f>IF(Rules!$B$6=Rules!$E$6,2*(SUM(Stand!H15:H22)+Rules!$B$5*Stand!H23+Stand!H47)/(9+Rules!$B$5),HS!H13)</f>
        <v>-0.58742313134181745</v>
      </c>
      <c r="I13">
        <f>IF(Rules!$B$6=Rules!$E$6,2*(SUM(Stand!I15:I22)+Rules!$B$5*Stand!I23+Stand!I47)/(9+Rules!$B$5),HS!I13)</f>
        <v>-0.6909658904460948</v>
      </c>
      <c r="J13">
        <f>IF(Rules!$B$6=Rules!$E$6,2*(SUM(Stand!J15:J22)+Rules!$B$5*Stand!J23+Stand!J47)/(9+Rules!$B$5),HS!J13)</f>
        <v>-0.80779028549054732</v>
      </c>
      <c r="K13">
        <f>IF(Rules!$B$6=Rules!$E$6,2*(SUM(Stand!K15:K22)+Rules!$B$5*Stand!K23+Stand!K47)/(9+Rules!$B$5),HS!K13)</f>
        <v>-0.86754361594447438</v>
      </c>
    </row>
    <row r="14" spans="1:11" x14ac:dyDescent="0.2">
      <c r="A14">
        <v>14</v>
      </c>
      <c r="B14">
        <f>IF(Rules!$B$6=Rules!$E$6,2*(SUM(Stand!B16:B23)+Rules!$B$5*Stand!B24+Stand!B48)/(9+Rules!$B$5),HS!B14)</f>
        <v>-0.93182062179082337</v>
      </c>
      <c r="C14">
        <f>IF(Rules!$B$6=Rules!$E$6,2*(SUM(Stand!C16:C23)+Rules!$B$5*Stand!C24+Stand!C48)/(9+Rules!$B$5),HS!C14)</f>
        <v>-0.72438497894580622</v>
      </c>
      <c r="D14">
        <f>IF(Rules!$B$6=Rules!$E$6,2*(SUM(Stand!D16:D23)+Rules!$B$5*Stand!D24+Stand!D48)/(9+Rules!$B$5),HS!D14)</f>
        <v>-0.69745865213903058</v>
      </c>
      <c r="E14">
        <f>IF(Rules!$B$6=Rules!$E$6,2*(SUM(Stand!E16:E23)+Rules!$B$5*Stand!E24+Stand!E48)/(9+Rules!$B$5),HS!E14)</f>
        <v>-0.66982291910710334</v>
      </c>
      <c r="F14">
        <f>IF(Rules!$B$6=Rules!$E$6,2*(SUM(Stand!F16:F23)+Rules!$B$5*Stand!F24+Stand!F48)/(9+Rules!$B$5),HS!F14)</f>
        <v>-0.64279075090318982</v>
      </c>
      <c r="G14">
        <f>IF(Rules!$B$6=Rules!$E$6,2*(SUM(Stand!G16:G23)+Rules!$B$5*Stand!G24+Stand!G48)/(9+Rules!$B$5),HS!G14)</f>
        <v>-0.60145270263669615</v>
      </c>
      <c r="H14">
        <f>IF(Rules!$B$6=Rules!$E$6,2*(SUM(Stand!H16:H23)+Rules!$B$5*Stand!H24+Stand!H48)/(9+Rules!$B$5),HS!H14)</f>
        <v>-0.66813464160690461</v>
      </c>
      <c r="I14">
        <f>IF(Rules!$B$6=Rules!$E$6,2*(SUM(Stand!I16:I23)+Rules!$B$5*Stand!I24+Stand!I48)/(9+Rules!$B$5),HS!I14)</f>
        <v>-0.76627088806184607</v>
      </c>
      <c r="J14">
        <f>IF(Rules!$B$6=Rules!$E$6,2*(SUM(Stand!J16:J23)+Rules!$B$5*Stand!J24+Stand!J48)/(9+Rules!$B$5),HS!J14)</f>
        <v>-0.87807494993191493</v>
      </c>
      <c r="K14">
        <f>IF(Rules!$B$6=Rules!$E$6,2*(SUM(Stand!K16:K23)+Rules!$B$5*Stand!K24+Stand!K48)/(9+Rules!$B$5),HS!K14)</f>
        <v>-0.93824664148370751</v>
      </c>
    </row>
    <row r="15" spans="1:11" x14ac:dyDescent="0.2">
      <c r="A15">
        <v>15</v>
      </c>
      <c r="B15">
        <f>IF(Rules!$B$6=Rules!$E$6,2*(SUM(Stand!B17:B24)+Rules!$B$5*Stand!B25+Stand!B49)/(9+Rules!$B$5),HS!B15)</f>
        <v>-0.98305896414689875</v>
      </c>
      <c r="C15">
        <f>IF(Rules!$B$6=Rules!$E$6,2*(SUM(Stand!C17:C24)+Rules!$B$5*Stand!C25+Stand!C49)/(9+Rules!$B$5),HS!C15)</f>
        <v>-0.83318748245207119</v>
      </c>
      <c r="D15">
        <f>IF(Rules!$B$6=Rules!$E$6,2*(SUM(Stand!D17:D24)+Rules!$B$5*Stand!D25+Stand!D49)/(9+Rules!$B$5),HS!D15)</f>
        <v>-0.81249707841045926</v>
      </c>
      <c r="E15">
        <f>IF(Rules!$B$6=Rules!$E$6,2*(SUM(Stand!E17:E24)+Rules!$B$5*Stand!E25+Stand!E49)/(9+Rules!$B$5),HS!E15)</f>
        <v>-0.79119782541557804</v>
      </c>
      <c r="F15">
        <f>IF(Rules!$B$6=Rules!$E$6,2*(SUM(Stand!F17:F24)+Rules!$B$5*Stand!F25+Stand!F49)/(9+Rules!$B$5),HS!F15)</f>
        <v>-0.77091495692850132</v>
      </c>
      <c r="G15">
        <f>IF(Rules!$B$6=Rules!$E$6,2*(SUM(Stand!G17:G24)+Rules!$B$5*Stand!G25+Stand!G49)/(9+Rules!$B$5),HS!G15)</f>
        <v>-0.73165285404746472</v>
      </c>
      <c r="H15">
        <f>IF(Rules!$B$6=Rules!$E$6,2*(SUM(Stand!H17:H24)+Rules!$B$5*Stand!H25+Stand!H49)/(9+Rules!$B$5),HS!H15)</f>
        <v>-0.74884615187199166</v>
      </c>
      <c r="I15">
        <f>IF(Rules!$B$6=Rules!$E$6,2*(SUM(Stand!I17:I24)+Rules!$B$5*Stand!I25+Stand!I49)/(9+Rules!$B$5),HS!I15)</f>
        <v>-0.84157588567759711</v>
      </c>
      <c r="J15">
        <f>IF(Rules!$B$6=Rules!$E$6,2*(SUM(Stand!J17:J24)+Rules!$B$5*Stand!J25+Stand!J49)/(9+Rules!$B$5),HS!J15)</f>
        <v>-0.94835961437328287</v>
      </c>
      <c r="K15">
        <f>IF(Rules!$B$6=Rules!$E$6,2*(SUM(Stand!K17:K24)+Rules!$B$5*Stand!K25+Stand!K49)/(9+Rules!$B$5),HS!K15)</f>
        <v>-1.0089496670229408</v>
      </c>
    </row>
    <row r="16" spans="1:11" x14ac:dyDescent="0.2">
      <c r="A16">
        <v>16</v>
      </c>
      <c r="B16">
        <f>IF(Rules!$B$6=Rules!$E$6,2*(SUM(Stand!B18:B25)+Rules!$B$5*Stand!B26+Stand!B50)/(9+Rules!$B$5),HS!B16)</f>
        <v>-1.0342973065029741</v>
      </c>
      <c r="C16">
        <f>IF(Rules!$B$6=Rules!$E$6,2*(SUM(Stand!C18:C25)+Rules!$B$5*Stand!C26+Stand!C50)/(9+Rules!$B$5),HS!C16)</f>
        <v>-0.94198998595833627</v>
      </c>
      <c r="D16">
        <f>IF(Rules!$B$6=Rules!$E$6,2*(SUM(Stand!D18:D25)+Rules!$B$5*Stand!D26+Stand!D50)/(9+Rules!$B$5),HS!D16)</f>
        <v>-0.92753550468188806</v>
      </c>
      <c r="E16">
        <f>IF(Rules!$B$6=Rules!$E$6,2*(SUM(Stand!E18:E25)+Rules!$B$5*Stand!E26+Stand!E50)/(9+Rules!$B$5),HS!E16)</f>
        <v>-0.91257273172405273</v>
      </c>
      <c r="F16">
        <f>IF(Rules!$B$6=Rules!$E$6,2*(SUM(Stand!F18:F25)+Rules!$B$5*Stand!F26+Stand!F50)/(9+Rules!$B$5),HS!F16)</f>
        <v>-0.89903916295381292</v>
      </c>
      <c r="G16">
        <f>IF(Rules!$B$6=Rules!$E$6,2*(SUM(Stand!G18:G25)+Rules!$B$5*Stand!G26+Stand!G50)/(9+Rules!$B$5),HS!G16)</f>
        <v>-0.86185300545823318</v>
      </c>
      <c r="H16">
        <f>IF(Rules!$B$6=Rules!$E$6,2*(SUM(Stand!H18:H25)+Rules!$B$5*Stand!H26+Stand!H50)/(9+Rules!$B$5),HS!H16)</f>
        <v>-0.82955766213707893</v>
      </c>
      <c r="I16">
        <f>IF(Rules!$B$6=Rules!$E$6,2*(SUM(Stand!I18:I25)+Rules!$B$5*Stand!I26+Stand!I50)/(9+Rules!$B$5),HS!I16)</f>
        <v>-0.91688088329334838</v>
      </c>
      <c r="J16">
        <f>IF(Rules!$B$6=Rules!$E$6,2*(SUM(Stand!J18:J25)+Rules!$B$5*Stand!J26+Stand!J50)/(9+Rules!$B$5),HS!J16)</f>
        <v>-1.0186442788146506</v>
      </c>
      <c r="K16">
        <f>IF(Rules!$B$6=Rules!$E$6,2*(SUM(Stand!K18:K25)+Rules!$B$5*Stand!K26+Stand!K50)/(9+Rules!$B$5),HS!K16)</f>
        <v>-1.0796526925621737</v>
      </c>
    </row>
    <row r="17" spans="1:11" x14ac:dyDescent="0.2">
      <c r="A17">
        <v>17</v>
      </c>
      <c r="B17">
        <f>IF(Rules!$B$6=Rules!$E$6,2*(SUM(Stand!B19:B26)+Rules!$B$5*Stand!B27+Stand!B51)/(9+Rules!$B$5),HS!B17)</f>
        <v>-1.1145998488114761</v>
      </c>
      <c r="C17">
        <f>IF(Rules!$B$6=Rules!$E$6,2*(SUM(Stand!C19:C26)+Rules!$B$5*Stand!C27+Stand!C51)/(9+Rules!$B$5),HS!C17)</f>
        <v>-1.0723015878534836</v>
      </c>
      <c r="D17">
        <f>IF(Rules!$B$6=Rules!$E$6,2*(SUM(Stand!D19:D26)+Rules!$B$5*Stand!D27+Stand!D51)/(9+Rules!$B$5),HS!D17)</f>
        <v>-1.0633483906165688</v>
      </c>
      <c r="E17">
        <f>IF(Rules!$B$6=Rules!$E$6,2*(SUM(Stand!E19:E26)+Rules!$B$5*Stand!E27+Stand!E51)/(9+Rules!$B$5),HS!E17)</f>
        <v>-1.0540229820093887</v>
      </c>
      <c r="F17">
        <f>IF(Rules!$B$6=Rules!$E$6,2*(SUM(Stand!F19:F26)+Rules!$B$5*Stand!F27+Stand!F51)/(9+Rules!$B$5),HS!F17)</f>
        <v>-1.0459712590207475</v>
      </c>
      <c r="G17">
        <f>IF(Rules!$B$6=Rules!$E$6,2*(SUM(Stand!G19:G26)+Rules!$B$5*Stand!G27+Stand!G51)/(9+Rules!$B$5),HS!G17)</f>
        <v>-1.0175051840233627</v>
      </c>
      <c r="H17">
        <f>IF(Rules!$B$6=Rules!$E$6,2*(SUM(Stand!H19:H26)+Rules!$B$5*Stand!H27+Stand!H51)/(9+Rules!$B$5),HS!H17)</f>
        <v>-0.96697166375512589</v>
      </c>
      <c r="I17">
        <f>IF(Rules!$B$6=Rules!$E$6,2*(SUM(Stand!I19:I26)+Rules!$B$5*Stand!I27+Stand!I51)/(9+Rules!$B$5),HS!I17)</f>
        <v>-1.0119653492858949</v>
      </c>
      <c r="J17">
        <f>IF(Rules!$B$6=Rules!$E$6,2*(SUM(Stand!J19:J26)+Rules!$B$5*Stand!J27+Stand!J51)/(9+Rules!$B$5),HS!J17)</f>
        <v>-1.107389780407694</v>
      </c>
      <c r="K17">
        <f>IF(Rules!$B$6=Rules!$E$6,2*(SUM(Stand!K19:K26)+Rules!$B$5*Stand!K27+Stand!K51)/(9+Rules!$B$5),HS!K17)</f>
        <v>-1.168926441188509</v>
      </c>
    </row>
    <row r="18" spans="1:11" x14ac:dyDescent="0.2">
      <c r="A18">
        <v>18</v>
      </c>
      <c r="B18">
        <f>IF(Rules!$B$6=Rules!$E$6,2*(SUM(Stand!B20:B27)+Rules!$B$5*Stand!B28+Stand!B52)/(9+Rules!$B$5),HS!B18)</f>
        <v>-1.2530307910248315</v>
      </c>
      <c r="C18">
        <f>IF(Rules!$B$6=Rules!$E$6,2*(SUM(Stand!C20:C27)+Rules!$B$5*Stand!C28+Stand!C52)/(9+Rules!$B$5),HS!C18)</f>
        <v>-1.2448772651182354</v>
      </c>
      <c r="D18">
        <f>IF(Rules!$B$6=Rules!$E$6,2*(SUM(Stand!D20:D27)+Rules!$B$5*Stand!D28+Stand!D52)/(9+Rules!$B$5),HS!D18)</f>
        <v>-1.2400099402844629</v>
      </c>
      <c r="E18">
        <f>IF(Rules!$B$6=Rules!$E$6,2*(SUM(Stand!E20:E27)+Rules!$B$5*Stand!E28+Stand!E52)/(9+Rules!$B$5),HS!E18)</f>
        <v>-1.2349236646551558</v>
      </c>
      <c r="F18">
        <f>IF(Rules!$B$6=Rules!$E$6,2*(SUM(Stand!F20:F27)+Rules!$B$5*Stand!F28+Stand!F52)/(9+Rules!$B$5),HS!F18)</f>
        <v>-1.2305191351709284</v>
      </c>
      <c r="G18">
        <f>IF(Rules!$B$6=Rules!$E$6,2*(SUM(Stand!G20:G27)+Rules!$B$5*Stand!G28+Stand!G52)/(9+Rules!$B$5),HS!G18)</f>
        <v>-1.214958094184424</v>
      </c>
      <c r="H18">
        <f>IF(Rules!$B$6=Rules!$E$6,2*(SUM(Stand!H20:H27)+Rules!$B$5*Stand!H28+Stand!H52)/(9+Rules!$B$5),HS!H18)</f>
        <v>-1.1822876894992109</v>
      </c>
      <c r="I18">
        <f>IF(Rules!$B$6=Rules!$E$6,2*(SUM(Stand!I20:I27)+Rules!$B$5*Stand!I28+Stand!I52)/(9+Rules!$B$5),HS!I18)</f>
        <v>-1.1821117106119141</v>
      </c>
      <c r="J18">
        <f>IF(Rules!$B$6=Rules!$E$6,2*(SUM(Stand!J20:J27)+Rules!$B$5*Stand!J28+Stand!J52)/(9+Rules!$B$5),HS!J18)</f>
        <v>-1.2330569563040892</v>
      </c>
      <c r="K18">
        <f>IF(Rules!$B$6=Rules!$E$6,2*(SUM(Stand!K20:K27)+Rules!$B$5*Stand!K28+Stand!K52)/(9+Rules!$B$5),HS!K18)</f>
        <v>-1.2953416359890493</v>
      </c>
    </row>
    <row r="19" spans="1:11" x14ac:dyDescent="0.2">
      <c r="A19">
        <v>19</v>
      </c>
      <c r="B19">
        <f>IF(Rules!$B$6=Rules!$E$6,2*(SUM(Stand!B21:B28)+Rules!$B$5*Stand!B29+Stand!B53)/(9+Rules!$B$5),HS!B19)</f>
        <v>-1.4495901331430399</v>
      </c>
      <c r="C19">
        <f>IF(Rules!$B$6=Rules!$E$6,2*(SUM(Stand!C21:C28)+Rules!$B$5*Stand!C29+Stand!C53)/(9+Rules!$B$5),HS!C19)</f>
        <v>-1.4581549091214032</v>
      </c>
      <c r="D19">
        <f>IF(Rules!$B$6=Rules!$E$6,2*(SUM(Stand!D21:D28)+Rules!$B$5*Stand!D29+Stand!D53)/(9+Rules!$B$5),HS!D19)</f>
        <v>-1.4560657766841187</v>
      </c>
      <c r="E19">
        <f>IF(Rules!$B$6=Rules!$E$6,2*(SUM(Stand!E21:E28)+Rules!$B$5*Stand!E29+Stand!E53)/(9+Rules!$B$5),HS!E19)</f>
        <v>-1.4538742684747705</v>
      </c>
      <c r="F19">
        <f>IF(Rules!$B$6=Rules!$E$6,2*(SUM(Stand!F21:F28)+Rules!$B$5*Stand!F29+Stand!F53)/(9+Rules!$B$5),HS!F19)</f>
        <v>-1.4519825358110645</v>
      </c>
      <c r="G19">
        <f>IF(Rules!$B$6=Rules!$E$6,2*(SUM(Stand!G21:G28)+Rules!$B$5*Stand!G29+Stand!G53)/(9+Rules!$B$5),HS!G19)</f>
        <v>-1.4451084132286267</v>
      </c>
      <c r="H19">
        <f>IF(Rules!$B$6=Rules!$E$6,2*(SUM(Stand!H21:H28)+Rules!$B$5*Stand!H29+Stand!H53)/(9+Rules!$B$5),HS!H19)</f>
        <v>-1.4308994580766619</v>
      </c>
      <c r="I19">
        <f>IF(Rules!$B$6=Rules!$E$6,2*(SUM(Stand!I21:I28)+Rules!$B$5*Stand!I29+Stand!I53)/(9+Rules!$B$5),HS!I19)</f>
        <v>-1.4273199672714054</v>
      </c>
      <c r="J19">
        <f>IF(Rules!$B$6=Rules!$E$6,2*(SUM(Stand!J21:J28)+Rules!$B$5*Stand!J29+Stand!J53)/(9+Rules!$B$5),HS!J19)</f>
        <v>-1.4311487650837169</v>
      </c>
      <c r="K19">
        <f>IF(Rules!$B$6=Rules!$E$6,2*(SUM(Stand!K21:K28)+Rules!$B$5*Stand!K29+Stand!K53)/(9+Rules!$B$5),HS!K19)</f>
        <v>-1.4588982769637939</v>
      </c>
    </row>
    <row r="20" spans="1:11" x14ac:dyDescent="0.2">
      <c r="A20">
        <v>20</v>
      </c>
      <c r="B20">
        <f>IF(Rules!$B$6=Rules!$E$6,2*(SUM(Stand!B22:B29)+Rules!$B$5*Stand!B30+Stand!B54)/(9+Rules!$B$5),HS!B20)</f>
        <v>-1.7042778751661021</v>
      </c>
      <c r="C20">
        <f>IF(Rules!$B$6=Rules!$E$6,2*(SUM(Stand!C22:C29)+Rules!$B$5*Stand!C30+Stand!C54)/(9+Rules!$B$5),HS!C20)</f>
        <v>-1.7104605360778398</v>
      </c>
      <c r="D20">
        <f>IF(Rules!$B$6=Rules!$E$6,2*(SUM(Stand!D22:D29)+Rules!$B$5*Stand!D30+Stand!D54)/(9+Rules!$B$5),HS!D20)</f>
        <v>-1.7099537911843461</v>
      </c>
      <c r="E20">
        <f>IF(Rules!$B$6=Rules!$E$6,2*(SUM(Stand!E22:E29)+Rules!$B$5*Stand!E30+Stand!E54)/(9+Rules!$B$5),HS!E20)</f>
        <v>-1.7094204164667817</v>
      </c>
      <c r="F20">
        <f>IF(Rules!$B$6=Rules!$E$6,2*(SUM(Stand!F22:F29)+Rules!$B$5*Stand!F30+Stand!F54)/(9+Rules!$B$5),HS!F20)</f>
        <v>-1.7089609497545721</v>
      </c>
      <c r="G20">
        <f>IF(Rules!$B$6=Rules!$E$6,2*(SUM(Stand!G22:G29)+Rules!$B$5*Stand!G30+Stand!G54)/(9+Rules!$B$5),HS!G20)</f>
        <v>-1.70725588556268</v>
      </c>
      <c r="H20">
        <f>IF(Rules!$B$6=Rules!$E$6,2*(SUM(Stand!H22:H29)+Rules!$B$5*Stand!H30+Stand!H54)/(9+Rules!$B$5),HS!H20)</f>
        <v>-1.7037036467746889</v>
      </c>
      <c r="I20">
        <f>IF(Rules!$B$6=Rules!$E$6,2*(SUM(Stand!I22:I29)+Rules!$B$5*Stand!I30+Stand!I54)/(9+Rules!$B$5),HS!I20)</f>
        <v>-1.7029838379716975</v>
      </c>
      <c r="J20">
        <f>IF(Rules!$B$6=Rules!$E$6,2*(SUM(Stand!J22:J29)+Rules!$B$5*Stand!J30+Stand!J54)/(9+Rules!$B$5),HS!J20)</f>
        <v>-1.7016652067465778</v>
      </c>
      <c r="K20">
        <f>IF(Rules!$B$6=Rules!$E$6,2*(SUM(Stand!K22:K29)+Rules!$B$5*Stand!K30+Stand!K54)/(9+Rules!$B$5),HS!K20)</f>
        <v>-1.6980579025742819</v>
      </c>
    </row>
    <row r="21" spans="1:11" x14ac:dyDescent="0.2">
      <c r="A21">
        <v>21</v>
      </c>
      <c r="B21">
        <f>IF(Rules!$B$6=Rules!$E$6,2*(SUM(Stand!B23:B30)+Rules!$B$5*Stand!B31+Stand!B55)/(9+Rules!$B$5),HS!B21)</f>
        <v>-1.8461538461538463</v>
      </c>
      <c r="C21">
        <f>IF(Rules!$B$6=Rules!$E$6,2*(SUM(Stand!C23:C30)+Rules!$B$5*Stand!C31+Stand!C55)/(9+Rules!$B$5),HS!C21)</f>
        <v>-1.8461538461538463</v>
      </c>
      <c r="D21">
        <f>IF(Rules!$B$6=Rules!$E$6,2*(SUM(Stand!D23:D30)+Rules!$B$5*Stand!D31+Stand!D55)/(9+Rules!$B$5),HS!D21)</f>
        <v>-1.8461538461538463</v>
      </c>
      <c r="E21">
        <f>IF(Rules!$B$6=Rules!$E$6,2*(SUM(Stand!E23:E30)+Rules!$B$5*Stand!E31+Stand!E55)/(9+Rules!$B$5),HS!E21)</f>
        <v>-1.8461538461538463</v>
      </c>
      <c r="F21">
        <f>IF(Rules!$B$6=Rules!$E$6,2*(SUM(Stand!F23:F30)+Rules!$B$5*Stand!F31+Stand!F55)/(9+Rules!$B$5),HS!F21)</f>
        <v>-1.8461538461538463</v>
      </c>
      <c r="G21">
        <f>IF(Rules!$B$6=Rules!$E$6,2*(SUM(Stand!G23:G30)+Rules!$B$5*Stand!G31+Stand!G55)/(9+Rules!$B$5),HS!G21)</f>
        <v>-1.8461538461538463</v>
      </c>
      <c r="H21">
        <f>IF(Rules!$B$6=Rules!$E$6,2*(SUM(Stand!H23:H30)+Rules!$B$5*Stand!H31+Stand!H55)/(9+Rules!$B$5),HS!H21)</f>
        <v>-1.8461538461538463</v>
      </c>
      <c r="I21">
        <f>IF(Rules!$B$6=Rules!$E$6,2*(SUM(Stand!I23:I30)+Rules!$B$5*Stand!I31+Stand!I55)/(9+Rules!$B$5),HS!I21)</f>
        <v>-1.8461538461538463</v>
      </c>
      <c r="J21">
        <f>IF(Rules!$B$6=Rules!$E$6,2*(SUM(Stand!J23:J30)+Rules!$B$5*Stand!J31+Stand!J55)/(9+Rules!$B$5),HS!J21)</f>
        <v>-1.8461538461538463</v>
      </c>
      <c r="K21">
        <f>IF(Rules!$B$6=Rules!$E$6,2*(SUM(Stand!K23:K30)+Rules!$B$5*Stand!K31+Stand!K55)/(9+Rules!$B$5),HS!K21)</f>
        <v>-1.8461538461538463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IF(Rules!$B$6=Rules!$E$6,2*(SUM(Stand!B35:B43)+Rules!$B$5*Stand!B44)/(9+Rules!$B$5),HS!B34)</f>
        <v>0.10906077977909699</v>
      </c>
      <c r="C34">
        <f>IF(Rules!$B$6=Rules!$E$6,2*(SUM(Stand!C35:C43)+Rules!$B$5*Stand!C44)/(9+Rules!$B$5),HS!C34)</f>
        <v>0.47064092333946894</v>
      </c>
      <c r="D34">
        <f>IF(Rules!$B$6=Rules!$E$6,2*(SUM(Stand!D35:D43)+Rules!$B$5*Stand!D44)/(9+Rules!$B$5),HS!D34)</f>
        <v>0.51779525312221664</v>
      </c>
      <c r="E34">
        <f>IF(Rules!$B$6=Rules!$E$6,2*(SUM(Stand!E35:E43)+Rules!$B$5*Stand!E44)/(9+Rules!$B$5),HS!E34)</f>
        <v>0.56604055041797596</v>
      </c>
      <c r="F34">
        <f>IF(Rules!$B$6=Rules!$E$6,2*(SUM(Stand!F35:F43)+Rules!$B$5*Stand!F44)/(9+Rules!$B$5),HS!F34)</f>
        <v>0.61469901790902803</v>
      </c>
      <c r="G34">
        <f>IF(Rules!$B$6=Rules!$E$6,2*(SUM(Stand!G35:G43)+Rules!$B$5*Stand!G44)/(9+Rules!$B$5),HS!G34)</f>
        <v>0.66738009490756944</v>
      </c>
      <c r="H34">
        <f>IF(Rules!$B$6=Rules!$E$6,2*(SUM(Stand!H35:H43)+Rules!$B$5*Stand!H44)/(9+Rules!$B$5),HS!H34)</f>
        <v>0.46288894886429088</v>
      </c>
      <c r="I34">
        <f>IF(Rules!$B$6=Rules!$E$6,2*(SUM(Stand!I35:I43)+Rules!$B$5*Stand!I44)/(9+Rules!$B$5),HS!I34)</f>
        <v>0.35069259087031512</v>
      </c>
      <c r="J34">
        <f>IF(Rules!$B$6=Rules!$E$6,2*(SUM(Stand!J35:J43)+Rules!$B$5*Stand!J44)/(9+Rules!$B$5),HS!J34)</f>
        <v>0.22778342315245487</v>
      </c>
      <c r="K34">
        <f>IF(Rules!$B$6=Rules!$E$6,2*(SUM(Stand!K35:K43)+Rules!$B$5*Stand!K44)/(9+Rules!$B$5),HS!K34)</f>
        <v>0.17968872741114625</v>
      </c>
    </row>
    <row r="35" spans="1:11" x14ac:dyDescent="0.2">
      <c r="A35">
        <v>12</v>
      </c>
      <c r="B35">
        <f>IF(Rules!$B$6=Rules!$E$6,2*(SUM(Stand!B36:B44)+Rules!$B$5*Stand!B45)/(9+Rules!$B$5),HS!B35)</f>
        <v>-0.6243905676543714</v>
      </c>
      <c r="C35">
        <f>IF(Rules!$B$6=Rules!$E$6,2*(SUM(Stand!C36:C44)+Rules!$B$5*Stand!C45)/(9+Rules!$B$5),HS!C35)</f>
        <v>-7.1569957908215978E-2</v>
      </c>
      <c r="D35">
        <f>IF(Rules!$B$6=Rules!$E$6,2*(SUM(Stand!D36:D44)+Rules!$B$5*Stand!D45)/(9+Rules!$B$5),HS!D35)</f>
        <v>-7.2280945104584455E-3</v>
      </c>
      <c r="E35">
        <f>IF(Rules!$B$6=Rules!$E$6,2*(SUM(Stand!E36:E44)+Rules!$B$5*Stand!E45)/(9+Rules!$B$5),HS!E35)</f>
        <v>5.8426518743744951E-2</v>
      </c>
      <c r="F35">
        <f>IF(Rules!$B$6=Rules!$E$6,2*(SUM(Stand!F36:F44)+Rules!$B$5*Stand!F45)/(9+Rules!$B$5),HS!F35)</f>
        <v>0.12595448524867925</v>
      </c>
      <c r="G35">
        <f>IF(Rules!$B$6=Rules!$E$6,2*(SUM(Stand!G36:G44)+Rules!$B$5*Stand!G45)/(9+Rules!$B$5),HS!G35)</f>
        <v>0.17974820582791512</v>
      </c>
      <c r="H35">
        <f>IF(Rules!$B$6=Rules!$E$6,2*(SUM(Stand!H36:H44)+Rules!$B$5*Stand!H45)/(9+Rules!$B$5),HS!H35)</f>
        <v>-0.1838655800163814</v>
      </c>
      <c r="I35">
        <f>IF(Rules!$B$6=Rules!$E$6,2*(SUM(Stand!I36:I44)+Rules!$B$5*Stand!I45)/(9+Rules!$B$5),HS!I35)</f>
        <v>-0.31444090236733879</v>
      </c>
      <c r="J35">
        <f>IF(Rules!$B$6=Rules!$E$6,2*(SUM(Stand!J36:J44)+Rules!$B$5*Stand!J45)/(9+Rules!$B$5),HS!J35)</f>
        <v>-0.45636696328370829</v>
      </c>
      <c r="K35">
        <f>IF(Rules!$B$6=Rules!$E$6,2*(SUM(Stand!K36:K44)+Rules!$B$5*Stand!K45)/(9+Rules!$B$5),HS!K35)</f>
        <v>-0.51402848824830905</v>
      </c>
    </row>
    <row r="36" spans="1:11" x14ac:dyDescent="0.2">
      <c r="A36">
        <v>13</v>
      </c>
      <c r="B36">
        <f>IF(Rules!$B$6=Rules!$E$6,2*(SUM(Stand!B37:B45)+Rules!$B$5*Stand!B46)/(9+Rules!$B$5),HS!B36)</f>
        <v>-0.6243905676543714</v>
      </c>
      <c r="C36">
        <f>IF(Rules!$B$6=Rules!$E$6,2*(SUM(Stand!C37:C45)+Rules!$B$5*Stand!C46)/(9+Rules!$B$5),HS!C36)</f>
        <v>-7.1569957908215978E-2</v>
      </c>
      <c r="D36">
        <f>IF(Rules!$B$6=Rules!$E$6,2*(SUM(Stand!D37:D45)+Rules!$B$5*Stand!D46)/(9+Rules!$B$5),HS!D36)</f>
        <v>-7.228094510458429E-3</v>
      </c>
      <c r="E36">
        <f>IF(Rules!$B$6=Rules!$E$6,2*(SUM(Stand!E37:E45)+Rules!$B$5*Stand!E46)/(9+Rules!$B$5),HS!E36)</f>
        <v>5.8426518743744923E-2</v>
      </c>
      <c r="F36">
        <f>IF(Rules!$B$6=Rules!$E$6,2*(SUM(Stand!F37:F45)+Rules!$B$5*Stand!F46)/(9+Rules!$B$5),HS!F36)</f>
        <v>0.12595448524867925</v>
      </c>
      <c r="G36">
        <f>IF(Rules!$B$6=Rules!$E$6,2*(SUM(Stand!G37:G45)+Rules!$B$5*Stand!G46)/(9+Rules!$B$5),HS!G36)</f>
        <v>0.17974820582791512</v>
      </c>
      <c r="H36">
        <f>IF(Rules!$B$6=Rules!$E$6,2*(SUM(Stand!H37:H45)+Rules!$B$5*Stand!H46)/(9+Rules!$B$5),HS!H36)</f>
        <v>-0.18386558001638137</v>
      </c>
      <c r="I36">
        <f>IF(Rules!$B$6=Rules!$E$6,2*(SUM(Stand!I37:I45)+Rules!$B$5*Stand!I46)/(9+Rules!$B$5),HS!I36)</f>
        <v>-0.31444090236733879</v>
      </c>
      <c r="J36">
        <f>IF(Rules!$B$6=Rules!$E$6,2*(SUM(Stand!J37:J45)+Rules!$B$5*Stand!J46)/(9+Rules!$B$5),HS!J36)</f>
        <v>-0.45636696328370829</v>
      </c>
      <c r="K36">
        <f>IF(Rules!$B$6=Rules!$E$6,2*(SUM(Stand!K37:K45)+Rules!$B$5*Stand!K46)/(9+Rules!$B$5),HS!K36)</f>
        <v>-0.51402848824830905</v>
      </c>
    </row>
    <row r="37" spans="1:11" x14ac:dyDescent="0.2">
      <c r="A37">
        <v>14</v>
      </c>
      <c r="B37">
        <f>IF(Rules!$B$6=Rules!$E$6,2*(SUM(Stand!B38:B46)+Rules!$B$5*Stand!B47)/(9+Rules!$B$5),HS!B37)</f>
        <v>-0.6243905676543714</v>
      </c>
      <c r="C37">
        <f>IF(Rules!$B$6=Rules!$E$6,2*(SUM(Stand!C38:C46)+Rules!$B$5*Stand!C47)/(9+Rules!$B$5),HS!C37)</f>
        <v>-7.1569957908215978E-2</v>
      </c>
      <c r="D37">
        <f>IF(Rules!$B$6=Rules!$E$6,2*(SUM(Stand!D38:D46)+Rules!$B$5*Stand!D47)/(9+Rules!$B$5),HS!D37)</f>
        <v>-7.228094510458429E-3</v>
      </c>
      <c r="E37">
        <f>IF(Rules!$B$6=Rules!$E$6,2*(SUM(Stand!E38:E46)+Rules!$B$5*Stand!E47)/(9+Rules!$B$5),HS!E37)</f>
        <v>5.8426518743744951E-2</v>
      </c>
      <c r="F37">
        <f>IF(Rules!$B$6=Rules!$E$6,2*(SUM(Stand!F38:F46)+Rules!$B$5*Stand!F47)/(9+Rules!$B$5),HS!F37)</f>
        <v>0.12595448524867925</v>
      </c>
      <c r="G37">
        <f>IF(Rules!$B$6=Rules!$E$6,2*(SUM(Stand!G38:G46)+Rules!$B$5*Stand!G47)/(9+Rules!$B$5),HS!G37)</f>
        <v>0.17974820582791512</v>
      </c>
      <c r="H37">
        <f>IF(Rules!$B$6=Rules!$E$6,2*(SUM(Stand!H38:H46)+Rules!$B$5*Stand!H47)/(9+Rules!$B$5),HS!H37)</f>
        <v>-0.1838655800163814</v>
      </c>
      <c r="I37">
        <f>IF(Rules!$B$6=Rules!$E$6,2*(SUM(Stand!I38:I46)+Rules!$B$5*Stand!I47)/(9+Rules!$B$5),HS!I37)</f>
        <v>-0.31444090236733879</v>
      </c>
      <c r="J37">
        <f>IF(Rules!$B$6=Rules!$E$6,2*(SUM(Stand!J38:J46)+Rules!$B$5*Stand!J47)/(9+Rules!$B$5),HS!J37)</f>
        <v>-0.45636696328370829</v>
      </c>
      <c r="K37">
        <f>IF(Rules!$B$6=Rules!$E$6,2*(SUM(Stand!K38:K46)+Rules!$B$5*Stand!K47)/(9+Rules!$B$5),HS!K37)</f>
        <v>-0.51402848824830905</v>
      </c>
    </row>
    <row r="38" spans="1:11" x14ac:dyDescent="0.2">
      <c r="A38">
        <v>15</v>
      </c>
      <c r="B38">
        <f>IF(Rules!$B$6=Rules!$E$6,2*(SUM(Stand!B39:B47)+Rules!$B$5*Stand!B48)/(9+Rules!$B$5),HS!B38)</f>
        <v>-0.6243905676543714</v>
      </c>
      <c r="C38">
        <f>IF(Rules!$B$6=Rules!$E$6,2*(SUM(Stand!C39:C47)+Rules!$B$5*Stand!C48)/(9+Rules!$B$5),HS!C38)</f>
        <v>-7.1569957908215937E-2</v>
      </c>
      <c r="D38">
        <f>IF(Rules!$B$6=Rules!$E$6,2*(SUM(Stand!D39:D47)+Rules!$B$5*Stand!D48)/(9+Rules!$B$5),HS!D38)</f>
        <v>-7.2280945104584975E-3</v>
      </c>
      <c r="E38">
        <f>IF(Rules!$B$6=Rules!$E$6,2*(SUM(Stand!E39:E47)+Rules!$B$5*Stand!E48)/(9+Rules!$B$5),HS!E38)</f>
        <v>5.8426518743744923E-2</v>
      </c>
      <c r="F38">
        <f>IF(Rules!$B$6=Rules!$E$6,2*(SUM(Stand!F39:F47)+Rules!$B$5*Stand!F48)/(9+Rules!$B$5),HS!F38)</f>
        <v>0.12595448524867925</v>
      </c>
      <c r="G38">
        <f>IF(Rules!$B$6=Rules!$E$6,2*(SUM(Stand!G39:G47)+Rules!$B$5*Stand!G48)/(9+Rules!$B$5),HS!G38)</f>
        <v>0.17974820582791512</v>
      </c>
      <c r="H38">
        <f>IF(Rules!$B$6=Rules!$E$6,2*(SUM(Stand!H39:H47)+Rules!$B$5*Stand!H48)/(9+Rules!$B$5),HS!H38)</f>
        <v>-0.18386558001638142</v>
      </c>
      <c r="I38">
        <f>IF(Rules!$B$6=Rules!$E$6,2*(SUM(Stand!I39:I47)+Rules!$B$5*Stand!I48)/(9+Rules!$B$5),HS!I38)</f>
        <v>-0.31444090236733874</v>
      </c>
      <c r="J38">
        <f>IF(Rules!$B$6=Rules!$E$6,2*(SUM(Stand!J39:J47)+Rules!$B$5*Stand!J48)/(9+Rules!$B$5),HS!J38)</f>
        <v>-0.45636696328370829</v>
      </c>
      <c r="K38">
        <f>IF(Rules!$B$6=Rules!$E$6,2*(SUM(Stand!K39:K47)+Rules!$B$5*Stand!K48)/(9+Rules!$B$5),HS!K38)</f>
        <v>-0.51402848824830905</v>
      </c>
    </row>
    <row r="39" spans="1:11" x14ac:dyDescent="0.2">
      <c r="A39">
        <v>16</v>
      </c>
      <c r="B39">
        <f>IF(Rules!$B$6=Rules!$E$6,2*(SUM(Stand!B40:B48)+Rules!$B$5*Stand!B49)/(9+Rules!$B$5),HS!B39)</f>
        <v>-0.6243905676543714</v>
      </c>
      <c r="C39">
        <f>IF(Rules!$B$6=Rules!$E$6,2*(SUM(Stand!C40:C48)+Rules!$B$5*Stand!C49)/(9+Rules!$B$5),HS!C39)</f>
        <v>-7.1569957908215937E-2</v>
      </c>
      <c r="D39">
        <f>IF(Rules!$B$6=Rules!$E$6,2*(SUM(Stand!D40:D48)+Rules!$B$5*Stand!D49)/(9+Rules!$B$5),HS!D39)</f>
        <v>-7.2280945104584975E-3</v>
      </c>
      <c r="E39">
        <f>IF(Rules!$B$6=Rules!$E$6,2*(SUM(Stand!E40:E48)+Rules!$B$5*Stand!E49)/(9+Rules!$B$5),HS!E39)</f>
        <v>5.8426518743744951E-2</v>
      </c>
      <c r="F39">
        <f>IF(Rules!$B$6=Rules!$E$6,2*(SUM(Stand!F40:F48)+Rules!$B$5*Stand!F49)/(9+Rules!$B$5),HS!F39)</f>
        <v>0.12595448524867925</v>
      </c>
      <c r="G39">
        <f>IF(Rules!$B$6=Rules!$E$6,2*(SUM(Stand!G40:G48)+Rules!$B$5*Stand!G49)/(9+Rules!$B$5),HS!G39)</f>
        <v>0.17974820582791512</v>
      </c>
      <c r="H39">
        <f>IF(Rules!$B$6=Rules!$E$6,2*(SUM(Stand!H40:H48)+Rules!$B$5*Stand!H49)/(9+Rules!$B$5),HS!H39)</f>
        <v>-0.18386558001638142</v>
      </c>
      <c r="I39">
        <f>IF(Rules!$B$6=Rules!$E$6,2*(SUM(Stand!I40:I48)+Rules!$B$5*Stand!I49)/(9+Rules!$B$5),HS!I39)</f>
        <v>-0.31444090236733874</v>
      </c>
      <c r="J39">
        <f>IF(Rules!$B$6=Rules!$E$6,2*(SUM(Stand!J40:J48)+Rules!$B$5*Stand!J49)/(9+Rules!$B$5),HS!J39)</f>
        <v>-0.45636696328370829</v>
      </c>
      <c r="K39">
        <f>IF(Rules!$B$6=Rules!$E$6,2*(SUM(Stand!K40:K48)+Rules!$B$5*Stand!K49)/(9+Rules!$B$5),HS!K39)</f>
        <v>-0.51402848824830905</v>
      </c>
    </row>
    <row r="40" spans="1:11" x14ac:dyDescent="0.2">
      <c r="A40">
        <v>17</v>
      </c>
      <c r="B40">
        <f>IF(Rules!$B$6=Rules!$E$6,2*(SUM(Stand!B41:B49)+Rules!$B$5*Stand!B50)/(9+Rules!$B$5),HS!B40)</f>
        <v>-0.53719796779709139</v>
      </c>
      <c r="C40">
        <f>IF(Rules!$B$6=Rules!$E$6,2*(SUM(Stand!C41:C49)+Rules!$B$5*Stand!C50)/(9+Rules!$B$5),HS!C40)</f>
        <v>-7.0426627415689164E-3</v>
      </c>
      <c r="D40">
        <f>IF(Rules!$B$6=Rules!$E$6,2*(SUM(Stand!D41:D49)+Rules!$B$5*Stand!D50)/(9+Rules!$B$5),HS!D40)</f>
        <v>5.5095284479298338E-2</v>
      </c>
      <c r="E40">
        <f>IF(Rules!$B$6=Rules!$E$6,2*(SUM(Stand!E41:E49)+Rules!$B$5*Stand!E50)/(9+Rules!$B$5),HS!E40)</f>
        <v>0.11865255067432869</v>
      </c>
      <c r="F40">
        <f>IF(Rules!$B$6=Rules!$E$6,2*(SUM(Stand!F41:F49)+Rules!$B$5*Stand!F50)/(9+Rules!$B$5),HS!F40)</f>
        <v>0.18237815537354879</v>
      </c>
      <c r="G40">
        <f>IF(Rules!$B$6=Rules!$E$6,2*(SUM(Stand!G41:G49)+Rules!$B$5*Stand!G50)/(9+Rules!$B$5),HS!G40)</f>
        <v>0.2561042872909981</v>
      </c>
      <c r="H40">
        <f>IF(Rules!$B$6=Rules!$E$6,2*(SUM(Stand!H41:H49)+Rules!$B$5*Stand!H50)/(9+Rules!$B$5),HS!H40)</f>
        <v>-1.3758105957502069E-2</v>
      </c>
      <c r="I40">
        <f>IF(Rules!$B$6=Rules!$E$6,2*(SUM(Stand!I41:I49)+Rules!$B$5*Stand!I50)/(9+Rules!$B$5),HS!I40)</f>
        <v>-0.25510249723695255</v>
      </c>
      <c r="J40">
        <f>IF(Rules!$B$6=Rules!$E$6,2*(SUM(Stand!J41:J49)+Rules!$B$5*Stand!J50)/(9+Rules!$B$5),HS!J40)</f>
        <v>-0.40098445182868125</v>
      </c>
      <c r="K40">
        <f>IF(Rules!$B$6=Rules!$E$6,2*(SUM(Stand!K41:K49)+Rules!$B$5*Stand!K50)/(9+Rules!$B$5),HS!K40)</f>
        <v>-0.45831631898700209</v>
      </c>
    </row>
    <row r="41" spans="1:11" x14ac:dyDescent="0.2">
      <c r="A41">
        <v>18</v>
      </c>
      <c r="B41">
        <f>IF(Rules!$B$6=Rules!$E$6,2*(SUM(Stand!B42:B50)+Rules!$B$5*Stand!B51)/(9+Rules!$B$5),HS!B41)</f>
        <v>-0.36281276808253149</v>
      </c>
      <c r="C41">
        <f>IF(Rules!$B$6=Rules!$E$6,2*(SUM(Stand!C42:C50)+Rules!$B$5*Stand!C51)/(9+Rules!$B$5),HS!C41)</f>
        <v>0.11974956336724479</v>
      </c>
      <c r="D41">
        <f>IF(Rules!$B$6=Rules!$E$6,2*(SUM(Stand!D42:D50)+Rules!$B$5*Stand!D51)/(9+Rules!$B$5),HS!D41)</f>
        <v>0.17764127567893753</v>
      </c>
      <c r="E41">
        <f>IF(Rules!$B$6=Rules!$E$6,2*(SUM(Stand!E42:E50)+Rules!$B$5*Stand!E51)/(9+Rules!$B$5),HS!E41)</f>
        <v>0.23700384775562167</v>
      </c>
      <c r="F41">
        <f>IF(Rules!$B$6=Rules!$E$6,2*(SUM(Stand!F42:F50)+Rules!$B$5*Stand!F51)/(9+Rules!$B$5),HS!F41)</f>
        <v>0.29522549562328804</v>
      </c>
      <c r="G41">
        <f>IF(Rules!$B$6=Rules!$E$6,2*(SUM(Stand!G42:G50)+Rules!$B$5*Stand!G51)/(9+Rules!$B$5),HS!G41)</f>
        <v>0.38150648207879345</v>
      </c>
      <c r="H41">
        <f>IF(Rules!$B$6=Rules!$E$6,2*(SUM(Stand!H42:H50)+Rules!$B$5*Stand!H51)/(9+Rules!$B$5),HS!H41)</f>
        <v>0.21994796642061171</v>
      </c>
      <c r="I41">
        <f>IF(Rules!$B$6=Rules!$E$6,2*(SUM(Stand!I42:I50)+Rules!$B$5*Stand!I51)/(9+Rules!$B$5),HS!I41)</f>
        <v>-2.9916811236535352E-2</v>
      </c>
      <c r="J41">
        <f>IF(Rules!$B$6=Rules!$E$6,2*(SUM(Stand!J42:J50)+Rules!$B$5*Stand!J51)/(9+Rules!$B$5),HS!J41)</f>
        <v>-0.29021942891862701</v>
      </c>
      <c r="K41">
        <f>IF(Rules!$B$6=Rules!$E$6,2*(SUM(Stand!K42:K50)+Rules!$B$5*Stand!K51)/(9+Rules!$B$5),HS!K41)</f>
        <v>-0.34689198046438807</v>
      </c>
    </row>
    <row r="42" spans="1:11" x14ac:dyDescent="0.2">
      <c r="A42">
        <v>19</v>
      </c>
      <c r="B42">
        <f>2*(SUM(Stand!B43:B51)+Rules!$B$5*Stand!B52)/(9+Rules!$B$5)</f>
        <v>-0.18842756836797164</v>
      </c>
      <c r="C42">
        <f>2*(SUM(Stand!C43:C51)+Rules!$B$5*Stand!C52)/(9+Rules!$B$5)</f>
        <v>0.24185546358249196</v>
      </c>
      <c r="D42">
        <f>2*(SUM(Stand!D43:D51)+Rules!$B$5*Stand!D52)/(9+Rules!$B$5)</f>
        <v>0.29582413587422152</v>
      </c>
      <c r="E42">
        <f>2*(SUM(Stand!E43:E51)+Rules!$B$5*Stand!E52)/(9+Rules!$B$5)</f>
        <v>0.35115361127716532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0.19526887476388194</v>
      </c>
      <c r="J42">
        <f>2*(SUM(Stand!J43:J51)+Rules!$B$5*Stand!J52)/(9+Rules!$B$5)</f>
        <v>-7.294553026892793E-2</v>
      </c>
      <c r="K42">
        <f>2*(SUM(Stand!K43:K51)+Rules!$B$5*Stand!K52)/(9+Rules!$B$5)</f>
        <v>-0.23546764194177403</v>
      </c>
    </row>
    <row r="43" spans="1:11" x14ac:dyDescent="0.2">
      <c r="A43">
        <v>20</v>
      </c>
      <c r="B43">
        <f>2*(SUM(Stand!B44:B52)+Rules!$B$5*Stand!B53)/(9+Rules!$B$5)</f>
        <v>-1.4042368653411618E-2</v>
      </c>
      <c r="C43">
        <f>2*(SUM(Stand!C44:C52)+Rules!$B$5*Stand!C53)/(9+Rules!$B$5)</f>
        <v>0.3589394124422991</v>
      </c>
      <c r="D43">
        <f>2*(SUM(Stand!D44:D52)+Rules!$B$5*Stand!D53)/(9+Rules!$B$5)</f>
        <v>0.40932067017593915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0.28663571688628375</v>
      </c>
      <c r="J43">
        <f>2*(SUM(Stand!J44:J52)+Rules!$B$5*Stand!J53)/(9+Rules!$B$5)</f>
        <v>0.1443283683807712</v>
      </c>
      <c r="K43">
        <f>2*(SUM(Stand!K44:K52)+Rules!$B$5*Stand!K53)/(9+Rules!$B$5)</f>
        <v>-8.6586880345446409E-3</v>
      </c>
    </row>
    <row r="44" spans="1:11" x14ac:dyDescent="0.2">
      <c r="A44">
        <v>21</v>
      </c>
      <c r="B44">
        <f>2*(SUM(Stand!B45:B53)+Rules!$B$5*Stand!B54)/(9+Rules!$B$5)</f>
        <v>0.10906077977909699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0.17968872741114625</v>
      </c>
    </row>
    <row r="45" spans="1:11" x14ac:dyDescent="0.2">
      <c r="A45">
        <v>22</v>
      </c>
      <c r="B45">
        <f>B12</f>
        <v>-0.82934393707867271</v>
      </c>
      <c r="C45">
        <f t="shared" ref="C45:K45" si="0">C12</f>
        <v>-0.50677997193327606</v>
      </c>
      <c r="D45">
        <f t="shared" si="0"/>
        <v>-0.46738179959617321</v>
      </c>
      <c r="E45">
        <f t="shared" si="0"/>
        <v>-0.4270731064901539</v>
      </c>
      <c r="F45">
        <f t="shared" si="0"/>
        <v>-0.38654233885256678</v>
      </c>
      <c r="G45">
        <f t="shared" si="0"/>
        <v>-0.34105239981515906</v>
      </c>
      <c r="H45">
        <f t="shared" si="0"/>
        <v>-0.50671162107673018</v>
      </c>
      <c r="I45">
        <f t="shared" si="0"/>
        <v>-0.61566089283034364</v>
      </c>
      <c r="J45">
        <f t="shared" si="0"/>
        <v>-0.73750562104917949</v>
      </c>
      <c r="K45">
        <f t="shared" si="0"/>
        <v>-0.79684059040524136</v>
      </c>
    </row>
    <row r="46" spans="1:11" x14ac:dyDescent="0.2">
      <c r="A46">
        <v>23</v>
      </c>
      <c r="B46">
        <f t="shared" ref="B46:K54" si="1">B13</f>
        <v>-0.88058227943474798</v>
      </c>
      <c r="C46">
        <f t="shared" si="1"/>
        <v>-0.61558247543954125</v>
      </c>
      <c r="D46">
        <f t="shared" si="1"/>
        <v>-0.58242022586760189</v>
      </c>
      <c r="E46">
        <f t="shared" si="1"/>
        <v>-0.54844801279862854</v>
      </c>
      <c r="F46">
        <f t="shared" si="1"/>
        <v>-0.51466654487787822</v>
      </c>
      <c r="G46">
        <f t="shared" si="1"/>
        <v>-0.47125255122592757</v>
      </c>
      <c r="H46">
        <f t="shared" si="1"/>
        <v>-0.58742313134181745</v>
      </c>
      <c r="I46">
        <f t="shared" si="1"/>
        <v>-0.6909658904460948</v>
      </c>
      <c r="J46">
        <f t="shared" si="1"/>
        <v>-0.80779028549054732</v>
      </c>
      <c r="K46">
        <f t="shared" si="1"/>
        <v>-0.86754361594447438</v>
      </c>
    </row>
    <row r="47" spans="1:11" x14ac:dyDescent="0.2">
      <c r="A47">
        <v>24</v>
      </c>
      <c r="B47">
        <f t="shared" si="1"/>
        <v>-0.93182062179082337</v>
      </c>
      <c r="C47">
        <f t="shared" si="1"/>
        <v>-0.72438497894580622</v>
      </c>
      <c r="D47">
        <f t="shared" si="1"/>
        <v>-0.69745865213903058</v>
      </c>
      <c r="E47">
        <f t="shared" si="1"/>
        <v>-0.66982291910710334</v>
      </c>
      <c r="F47">
        <f t="shared" si="1"/>
        <v>-0.64279075090318982</v>
      </c>
      <c r="G47">
        <f t="shared" si="1"/>
        <v>-0.60145270263669615</v>
      </c>
      <c r="H47">
        <f t="shared" si="1"/>
        <v>-0.66813464160690461</v>
      </c>
      <c r="I47">
        <f t="shared" si="1"/>
        <v>-0.76627088806184607</v>
      </c>
      <c r="J47">
        <f t="shared" si="1"/>
        <v>-0.87807494993191493</v>
      </c>
      <c r="K47">
        <f t="shared" si="1"/>
        <v>-0.93824664148370751</v>
      </c>
    </row>
    <row r="48" spans="1:11" x14ac:dyDescent="0.2">
      <c r="A48">
        <v>25</v>
      </c>
      <c r="B48">
        <f t="shared" si="1"/>
        <v>-0.98305896414689875</v>
      </c>
      <c r="C48">
        <f t="shared" si="1"/>
        <v>-0.83318748245207119</v>
      </c>
      <c r="D48">
        <f t="shared" si="1"/>
        <v>-0.81249707841045926</v>
      </c>
      <c r="E48">
        <f t="shared" si="1"/>
        <v>-0.79119782541557804</v>
      </c>
      <c r="F48">
        <f t="shared" si="1"/>
        <v>-0.77091495692850132</v>
      </c>
      <c r="G48">
        <f t="shared" si="1"/>
        <v>-0.73165285404746472</v>
      </c>
      <c r="H48">
        <f t="shared" si="1"/>
        <v>-0.74884615187199166</v>
      </c>
      <c r="I48">
        <f t="shared" si="1"/>
        <v>-0.84157588567759711</v>
      </c>
      <c r="J48">
        <f t="shared" si="1"/>
        <v>-0.94835961437328287</v>
      </c>
      <c r="K48">
        <f t="shared" si="1"/>
        <v>-1.0089496670229408</v>
      </c>
    </row>
    <row r="49" spans="1:11" x14ac:dyDescent="0.2">
      <c r="A49">
        <v>26</v>
      </c>
      <c r="B49">
        <f t="shared" si="1"/>
        <v>-1.0342973065029741</v>
      </c>
      <c r="C49">
        <f t="shared" si="1"/>
        <v>-0.94198998595833627</v>
      </c>
      <c r="D49">
        <f t="shared" si="1"/>
        <v>-0.92753550468188806</v>
      </c>
      <c r="E49">
        <f t="shared" si="1"/>
        <v>-0.91257273172405273</v>
      </c>
      <c r="F49">
        <f t="shared" si="1"/>
        <v>-0.89903916295381292</v>
      </c>
      <c r="G49">
        <f t="shared" si="1"/>
        <v>-0.86185300545823318</v>
      </c>
      <c r="H49">
        <f t="shared" si="1"/>
        <v>-0.82955766213707893</v>
      </c>
      <c r="I49">
        <f t="shared" si="1"/>
        <v>-0.91688088329334838</v>
      </c>
      <c r="J49">
        <f t="shared" si="1"/>
        <v>-1.0186442788146506</v>
      </c>
      <c r="K49">
        <f t="shared" si="1"/>
        <v>-1.0796526925621737</v>
      </c>
    </row>
    <row r="50" spans="1:11" x14ac:dyDescent="0.2">
      <c r="A50">
        <v>27</v>
      </c>
      <c r="B50">
        <f t="shared" si="1"/>
        <v>-1.1145998488114761</v>
      </c>
      <c r="C50">
        <f t="shared" si="1"/>
        <v>-1.0723015878534836</v>
      </c>
      <c r="D50">
        <f t="shared" si="1"/>
        <v>-1.0633483906165688</v>
      </c>
      <c r="E50">
        <f t="shared" si="1"/>
        <v>-1.0540229820093887</v>
      </c>
      <c r="F50">
        <f t="shared" si="1"/>
        <v>-1.0459712590207475</v>
      </c>
      <c r="G50">
        <f t="shared" si="1"/>
        <v>-1.0175051840233627</v>
      </c>
      <c r="H50">
        <f t="shared" si="1"/>
        <v>-0.96697166375512589</v>
      </c>
      <c r="I50">
        <f t="shared" si="1"/>
        <v>-1.0119653492858949</v>
      </c>
      <c r="J50">
        <f t="shared" si="1"/>
        <v>-1.107389780407694</v>
      </c>
      <c r="K50">
        <f t="shared" si="1"/>
        <v>-1.168926441188509</v>
      </c>
    </row>
    <row r="51" spans="1:11" x14ac:dyDescent="0.2">
      <c r="A51">
        <v>28</v>
      </c>
      <c r="B51">
        <f t="shared" si="1"/>
        <v>-1.2530307910248315</v>
      </c>
      <c r="C51">
        <f t="shared" si="1"/>
        <v>-1.2448772651182354</v>
      </c>
      <c r="D51">
        <f t="shared" si="1"/>
        <v>-1.2400099402844629</v>
      </c>
      <c r="E51">
        <f t="shared" si="1"/>
        <v>-1.2349236646551558</v>
      </c>
      <c r="F51">
        <f t="shared" si="1"/>
        <v>-1.2305191351709284</v>
      </c>
      <c r="G51">
        <f t="shared" si="1"/>
        <v>-1.214958094184424</v>
      </c>
      <c r="H51">
        <f t="shared" si="1"/>
        <v>-1.1822876894992109</v>
      </c>
      <c r="I51">
        <f t="shared" si="1"/>
        <v>-1.1821117106119141</v>
      </c>
      <c r="J51">
        <f t="shared" si="1"/>
        <v>-1.2330569563040892</v>
      </c>
      <c r="K51">
        <f t="shared" si="1"/>
        <v>-1.2953416359890493</v>
      </c>
    </row>
    <row r="52" spans="1:11" x14ac:dyDescent="0.2">
      <c r="A52">
        <v>29</v>
      </c>
      <c r="B52">
        <f t="shared" si="1"/>
        <v>-1.4495901331430399</v>
      </c>
      <c r="C52">
        <f t="shared" si="1"/>
        <v>-1.4581549091214032</v>
      </c>
      <c r="D52">
        <f t="shared" si="1"/>
        <v>-1.4560657766841187</v>
      </c>
      <c r="E52">
        <f t="shared" si="1"/>
        <v>-1.4538742684747705</v>
      </c>
      <c r="F52">
        <f t="shared" si="1"/>
        <v>-1.4519825358110645</v>
      </c>
      <c r="G52">
        <f t="shared" si="1"/>
        <v>-1.4451084132286267</v>
      </c>
      <c r="H52">
        <f t="shared" si="1"/>
        <v>-1.4308994580766619</v>
      </c>
      <c r="I52">
        <f t="shared" si="1"/>
        <v>-1.4273199672714054</v>
      </c>
      <c r="J52">
        <f t="shared" si="1"/>
        <v>-1.4311487650837169</v>
      </c>
      <c r="K52">
        <f t="shared" si="1"/>
        <v>-1.4588982769637939</v>
      </c>
    </row>
    <row r="53" spans="1:11" x14ac:dyDescent="0.2">
      <c r="A53">
        <v>30</v>
      </c>
      <c r="B53">
        <f t="shared" si="1"/>
        <v>-1.7042778751661021</v>
      </c>
      <c r="C53">
        <f t="shared" si="1"/>
        <v>-1.7104605360778398</v>
      </c>
      <c r="D53">
        <f t="shared" si="1"/>
        <v>-1.7099537911843461</v>
      </c>
      <c r="E53">
        <f t="shared" si="1"/>
        <v>-1.7094204164667817</v>
      </c>
      <c r="F53">
        <f t="shared" si="1"/>
        <v>-1.7089609497545721</v>
      </c>
      <c r="G53">
        <f t="shared" si="1"/>
        <v>-1.70725588556268</v>
      </c>
      <c r="H53">
        <f t="shared" si="1"/>
        <v>-1.7037036467746889</v>
      </c>
      <c r="I53">
        <f t="shared" si="1"/>
        <v>-1.7029838379716975</v>
      </c>
      <c r="J53">
        <f t="shared" si="1"/>
        <v>-1.7016652067465778</v>
      </c>
      <c r="K53">
        <f t="shared" si="1"/>
        <v>-1.6980579025742819</v>
      </c>
    </row>
    <row r="54" spans="1:11" x14ac:dyDescent="0.2">
      <c r="A54">
        <v>31</v>
      </c>
      <c r="B54">
        <f t="shared" si="1"/>
        <v>-1.8461538461538463</v>
      </c>
      <c r="C54">
        <f t="shared" si="1"/>
        <v>-1.8461538461538463</v>
      </c>
      <c r="D54">
        <f t="shared" si="1"/>
        <v>-1.8461538461538463</v>
      </c>
      <c r="E54">
        <f t="shared" si="1"/>
        <v>-1.8461538461538463</v>
      </c>
      <c r="F54">
        <f t="shared" si="1"/>
        <v>-1.8461538461538463</v>
      </c>
      <c r="G54">
        <f t="shared" si="1"/>
        <v>-1.8461538461538463</v>
      </c>
      <c r="H54">
        <f t="shared" si="1"/>
        <v>-1.8461538461538463</v>
      </c>
      <c r="I54">
        <f t="shared" si="1"/>
        <v>-1.8461538461538463</v>
      </c>
      <c r="J54">
        <f t="shared" si="1"/>
        <v>-1.8461538461538463</v>
      </c>
      <c r="K54">
        <f t="shared" si="1"/>
        <v>-1.8461538461538463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4"/>
  <sheetViews>
    <sheetView topLeftCell="A31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MAX(Hit!B2,Stand!B2,Double!B2)</f>
        <v>-0.20335368314889377</v>
      </c>
      <c r="C2">
        <f>MAX(Hit!C2,Stand!C2,Double!C2)</f>
        <v>-7.5884358318949102E-2</v>
      </c>
      <c r="D2">
        <f>MAX(Hit!D2,Stand!D2,Double!D2)</f>
        <v>-4.9750706146412048E-2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-0.10316172777512726</v>
      </c>
      <c r="J2">
        <f>MAX(Hit!J2,Stand!J2,Double!J2)</f>
        <v>-0.19004714305350842</v>
      </c>
      <c r="K2">
        <f>MAX(Hit!K2,Stand!K2,Double!K2)</f>
        <v>-0.24199803315764098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">
      <c r="A3">
        <v>3</v>
      </c>
      <c r="B3">
        <f>MAX(Hit!B3,Stand!B3,Double!B3)</f>
        <v>-0.22793749290805351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-0.13094188065020101</v>
      </c>
      <c r="J3">
        <f>MAX(Hit!J3,Stand!J3,Double!J3)</f>
        <v>-0.21507662281362433</v>
      </c>
      <c r="K3">
        <f>MAX(Hit!K3,Stand!K3,Double!K3)</f>
        <v>-0.26532921479747562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">
      <c r="A4">
        <v>4</v>
      </c>
      <c r="B4">
        <f>MAX(Hit!B4,Stand!B4,Double!B4)</f>
        <v>-0.25307699440390863</v>
      </c>
      <c r="C4">
        <f>MAX(Hit!C4,Stand!C4,Double!C4)</f>
        <v>-0.11491332761892134</v>
      </c>
      <c r="D4">
        <f>MAX(Hit!D4,Stand!D4,Double!D4)</f>
        <v>-8.2613314299744361E-2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-0.28919791448567511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">
      <c r="A5">
        <v>5</v>
      </c>
      <c r="B5">
        <f>MAX(Hit!B5,Stand!B5,Double!B5)</f>
        <v>-0.27857459755181968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-0.18809330390318524</v>
      </c>
      <c r="J5">
        <f>MAX(Hit!J5,Stand!J5,Double!J5)</f>
        <v>-0.26661505335795899</v>
      </c>
      <c r="K5">
        <f>MAX(Hit!K5,Stand!K5,Double!K5)</f>
        <v>-0.31341164336497107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">
      <c r="A6">
        <v>6</v>
      </c>
      <c r="B6">
        <f>MAX(Hit!B6,Stand!B6,Double!B6)</f>
        <v>-0.30414663097569933</v>
      </c>
      <c r="C6">
        <f>MAX(Hit!C6,Stand!C6,Double!C6)</f>
        <v>-0.14075911746001987</v>
      </c>
      <c r="D6">
        <f>MAX(Hit!D6,Stand!D6,Double!D6)</f>
        <v>-0.10729107800860836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-0.33774944037840804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">
      <c r="A7">
        <v>7</v>
      </c>
      <c r="B7">
        <f>MAX(Hit!B7,Stand!B7,Double!B7)</f>
        <v>-0.31007165033163697</v>
      </c>
      <c r="C7">
        <f>MAX(Hit!C7,Stand!C7,Double!C7)</f>
        <v>-0.10918342786661633</v>
      </c>
      <c r="D7">
        <f>MAX(Hit!D7,Stand!D7,Double!D7)</f>
        <v>-7.658298190446361E-2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-0.21060476872434969</v>
      </c>
      <c r="J7">
        <f>MAX(Hit!J7,Stand!J7,Double!J7)</f>
        <v>-0.28536544048687656</v>
      </c>
      <c r="K7">
        <f>MAX(Hit!K7,Stand!K7,Double!K7)</f>
        <v>-0.31905479139833842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">
      <c r="A8">
        <v>8</v>
      </c>
      <c r="B8">
        <f>MAX(Hit!B8,Stand!B8,Double!B8)</f>
        <v>-0.1970288105741636</v>
      </c>
      <c r="C8">
        <f>MAX(Hit!C8,Stand!C8,Double!C8)</f>
        <v>-2.1798188008805668E-2</v>
      </c>
      <c r="D8">
        <f>MAX(Hit!D8,Stand!D8,Double!D8)</f>
        <v>8.0052625306546825E-3</v>
      </c>
      <c r="E8">
        <f>MAX(Hit!E8,Stand!E8,Double!E8)</f>
        <v>3.8784473277208811E-2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-5.9898275658656304E-2</v>
      </c>
      <c r="J8">
        <f>MAX(Hit!J8,Stand!J8,Double!J8)</f>
        <v>-0.21018633199821757</v>
      </c>
      <c r="K8">
        <f>MAX(Hit!K8,Stand!K8,Double!K8)</f>
        <v>-0.24937508055334259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">
      <c r="A9">
        <v>9</v>
      </c>
      <c r="B9">
        <f>MAX(Hit!B9,Stand!B9,Double!B9)</f>
        <v>-6.5680778778066204E-2</v>
      </c>
      <c r="C9">
        <f>MAX(Hit!C9,Stand!C9,Double!C9)</f>
        <v>7.4446037576340524E-2</v>
      </c>
      <c r="D9">
        <f>MAX(Hit!D9,Stand!D9,Double!D9)</f>
        <v>0.12081635332999649</v>
      </c>
      <c r="E9">
        <f>MAX(Hit!E9,Stand!E9,Double!E9)</f>
        <v>0.18194893405242166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9.8376217435392516E-2</v>
      </c>
      <c r="J9">
        <f>MAX(Hit!J9,Stand!J9,Double!J9)</f>
        <v>-5.2178053462651669E-2</v>
      </c>
      <c r="K9">
        <f>MAX(Hit!K9,Stand!K9,Double!K9)</f>
        <v>-0.15295298487455075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">
      <c r="A10">
        <v>10</v>
      </c>
      <c r="B10">
        <f>MAX(Hit!B10,Stand!B10,Double!B10)</f>
        <v>8.1449707945275923E-2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2.5308523040868145E-2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">
      <c r="A11">
        <v>11</v>
      </c>
      <c r="B11">
        <f>MAX(Hit!B11,Stand!B11,Double!B11)</f>
        <v>0.14300128216153027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0.35069259087031501</v>
      </c>
      <c r="J11">
        <f>MAX(Hit!J11,Stand!J11,Double!J11)</f>
        <v>0.22778342315245487</v>
      </c>
      <c r="K11">
        <f>MAX(Hit!K11,Stand!K11,Double!K11)</f>
        <v>0.1796887274111463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D</v>
      </c>
    </row>
    <row r="12" spans="1:24" x14ac:dyDescent="0.2">
      <c r="A12">
        <v>12</v>
      </c>
      <c r="B12">
        <f>MAX(Hit!B12,Stand!B12,Double!B12)</f>
        <v>-0.35054034044008009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-0.38104299284808768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">
      <c r="A13">
        <v>13</v>
      </c>
      <c r="B13">
        <f>MAX(Hit!B13,Stand!B13,Double!B13)</f>
        <v>-0.3969303161229315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-0.42525420764465277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">
      <c r="A14">
        <v>14</v>
      </c>
      <c r="B14">
        <f>MAX(Hit!B14,Stand!B14,Double!B14)</f>
        <v>-0.44000672211415065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-0.46630747852717758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">
      <c r="A15">
        <v>15</v>
      </c>
      <c r="B15">
        <f>MAX(Hit!B15,Stand!B15,Double!B15)</f>
        <v>-0.4800062419631399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-0.5044283729180935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">
      <c r="A16">
        <v>16</v>
      </c>
      <c r="B16">
        <f>MAX(Hit!B16,Stand!B16,Double!B16)</f>
        <v>-0.51714865325148707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-0.53982634628108683</v>
      </c>
      <c r="N16" s="31">
        <v>16</v>
      </c>
      <c r="O16" s="31" t="str">
        <f>IF(B16=HS!B16,HS!O16,"D")</f>
        <v>H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">
      <c r="A17">
        <v>17</v>
      </c>
      <c r="B17">
        <f>MAX(Hit!B17,Stand!B17,Double!B17)</f>
        <v>-0.47803347499473703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-0.41972063392881986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">
      <c r="A18">
        <v>18</v>
      </c>
      <c r="B18">
        <f>MAX(Hit!B18,Stand!B18,Double!B18)</f>
        <v>-0.10019887561319057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-0.17830123379648949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">
      <c r="A19">
        <v>19</v>
      </c>
      <c r="B19">
        <f>MAX(Hit!B19,Stand!B19,Double!B19)</f>
        <v>0.27763572376835594</v>
      </c>
      <c r="C19">
        <f>MAX(Hit!C19,Stand!C19,Double!C19)</f>
        <v>0.38630468602058993</v>
      </c>
      <c r="D19">
        <f>MAX(Hit!D19,Stand!D19,Double!D19)</f>
        <v>0.4043629365977599</v>
      </c>
      <c r="E19">
        <f>MAX(Hit!E19,Stand!E19,Double!E19)</f>
        <v>0.42317892482749653</v>
      </c>
      <c r="F19">
        <f>MAX(Hit!F19,Stand!F19,Double!F19)</f>
        <v>0.43951210416088371</v>
      </c>
      <c r="G19">
        <f>MAX(Hit!G19,Stand!G19,Double!G19)</f>
        <v>0.49597707378731914</v>
      </c>
      <c r="H19">
        <f>MAX(Hit!H19,Stand!H19,Double!H19)</f>
        <v>0.6159764957534315</v>
      </c>
      <c r="I19">
        <f>MAX(Hit!I19,Stand!I19,Double!I19)</f>
        <v>0.59385366828669439</v>
      </c>
      <c r="J19">
        <f>MAX(Hit!J19,Stand!J19,Double!J19)</f>
        <v>0.28759675706758148</v>
      </c>
      <c r="K19">
        <f>MAX(Hit!K19,Stand!K19,Double!K19)</f>
        <v>6.3118166335840831E-2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">
      <c r="A20">
        <v>20</v>
      </c>
      <c r="B20">
        <f>MAX(Hit!B20,Stand!B20,Double!B20)</f>
        <v>0.65547032314990239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0.55453756646817121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">
      <c r="A21">
        <v>21</v>
      </c>
      <c r="B21">
        <f>MAX(Hit!B21,Stand!B21,Double!B21)</f>
        <v>0.92219381142033785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0.96262363326716827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MAX(Hit!B34,Stand!B34,Double!B34)</f>
        <v>0.29861942370404337</v>
      </c>
      <c r="C34">
        <f>MAX(Hit!C34,Stand!C34,Double!C34)</f>
        <v>0.47064092333946894</v>
      </c>
      <c r="D34">
        <f>MAX(Hit!D34,Stand!D34,Double!D34)</f>
        <v>0.51779525312221664</v>
      </c>
      <c r="E34">
        <f>MAX(Hit!E34,Stand!E34,Double!E34)</f>
        <v>0.56604055041797596</v>
      </c>
      <c r="F34">
        <f>MAX(Hit!F34,Stand!F34,Double!F34)</f>
        <v>0.61469901790902803</v>
      </c>
      <c r="G34">
        <f>MAX(Hit!G34,Stand!G34,Double!G34)</f>
        <v>0.66738009490756944</v>
      </c>
      <c r="H34">
        <f>MAX(Hit!H34,Stand!H34,Double!H34)</f>
        <v>0.46288894886429088</v>
      </c>
      <c r="I34">
        <f>MAX(Hit!I34,Stand!I34,Double!I34)</f>
        <v>0.40074805174057648</v>
      </c>
      <c r="J34">
        <f>MAX(Hit!J34,Stand!J34,Double!J34)</f>
        <v>0.32142328174266549</v>
      </c>
      <c r="K34">
        <f>MAX(Hit!K34,Stand!K34,Double!K34)</f>
        <v>0.26400071601402691</v>
      </c>
      <c r="N34" s="31">
        <v>11</v>
      </c>
      <c r="O34" s="31" t="str">
        <f>IF(B34=HS!B34,HS!O34,"D")</f>
        <v>H</v>
      </c>
      <c r="P34" s="31" t="str">
        <f>IF(C34=HS!C34,HS!P34,"D")</f>
        <v>D</v>
      </c>
      <c r="Q34" s="31" t="str">
        <f>IF(D34=HS!D34,HS!Q34,"D")</f>
        <v>D</v>
      </c>
      <c r="R34" s="31" t="str">
        <f>IF(E34=HS!E34,HS!R34,"D")</f>
        <v>D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D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">
      <c r="A35">
        <v>12</v>
      </c>
      <c r="B35">
        <f>MAX(Hit!B35,Stand!B35,Double!B35)</f>
        <v>-2.0477877704912145E-2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9.5115020927032265E-2</v>
      </c>
      <c r="J35">
        <f>MAX(Hit!J35,Stand!J35,Double!J35)</f>
        <v>6.5790841226914386E-5</v>
      </c>
      <c r="K35">
        <f>MAX(Hit!K35,Stand!K35,Double!K35)</f>
        <v>-7.0002397357964694E-2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">
      <c r="A36">
        <v>13</v>
      </c>
      <c r="B36">
        <f>MAX(Hit!B36,Stand!B36,Double!B36)</f>
        <v>-5.7308046666810254E-2</v>
      </c>
      <c r="C36">
        <f>MAX(Hit!C36,Stand!C36,Double!C36)</f>
        <v>4.6636132695309578E-2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0.17974820582791512</v>
      </c>
      <c r="H36">
        <f>MAX(Hit!H36,Stand!H36,Double!H36)</f>
        <v>0.12238569517899196</v>
      </c>
      <c r="I36">
        <f>MAX(Hit!I36,Stand!I36,Double!I36)</f>
        <v>5.4057070196311299E-2</v>
      </c>
      <c r="J36">
        <f>MAX(Hit!J36,Stand!J36,Double!J36)</f>
        <v>-3.7694688127479885E-2</v>
      </c>
      <c r="K36">
        <f>MAX(Hit!K36,Stand!K36,Double!K36)</f>
        <v>-0.10485135840627779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">
      <c r="A37">
        <v>14</v>
      </c>
      <c r="B37">
        <f>MAX(Hit!B37,Stand!B37,Double!B37)</f>
        <v>-9.3874324768310105E-2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0.12595448524867925</v>
      </c>
      <c r="G37">
        <f>MAX(Hit!G37,Stand!G37,Double!G37)</f>
        <v>0.17974820582791512</v>
      </c>
      <c r="H37">
        <f>MAX(Hit!H37,Stand!H37,Double!H37)</f>
        <v>7.9507488494468148E-2</v>
      </c>
      <c r="I37">
        <f>MAX(Hit!I37,Stand!I37,Double!I37)</f>
        <v>1.3277219463208444E-2</v>
      </c>
      <c r="J37">
        <f>MAX(Hit!J37,Stand!J37,Double!J37)</f>
        <v>-7.516318944168382E-2</v>
      </c>
      <c r="K37">
        <f>MAX(Hit!K37,Stand!K37,Double!K37)</f>
        <v>-0.13946678217545452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">
      <c r="A38">
        <v>15</v>
      </c>
      <c r="B38">
        <f>MAX(Hit!B38,Stand!B38,Double!B38)</f>
        <v>-0.13002650167843849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0.12595448524867925</v>
      </c>
      <c r="G38">
        <f>MAX(Hit!G38,Stand!G38,Double!G38)</f>
        <v>0.17974820582791512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-0.17370423031226784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">
      <c r="A39">
        <v>16</v>
      </c>
      <c r="B39">
        <f>MAX(Hit!B39,Stand!B39,Double!B39)</f>
        <v>-0.16563717206687348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5.8426518743744951E-2</v>
      </c>
      <c r="F39">
        <f>MAX(Hit!F39,Stand!F39,Double!F39)</f>
        <v>0.12595448524867925</v>
      </c>
      <c r="G39">
        <f>MAX(Hit!G39,Stand!G39,Double!G39)</f>
        <v>0.17974820582791512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-0.20744109003068206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">
      <c r="A40">
        <v>17</v>
      </c>
      <c r="B40">
        <f>MAX(Hit!B40,Stand!B40,Double!B40)</f>
        <v>-0.17956936979241733</v>
      </c>
      <c r="C40">
        <f>MAX(Hit!C40,Stand!C40,Double!C40)</f>
        <v>-4.9104358288912882E-4</v>
      </c>
      <c r="D40">
        <f>MAX(Hit!D40,Stand!D40,Double!D40)</f>
        <v>5.5095284479298338E-2</v>
      </c>
      <c r="E40">
        <f>MAX(Hit!E40,Stand!E40,Double!E40)</f>
        <v>0.11865255067432869</v>
      </c>
      <c r="F40">
        <f>MAX(Hit!F40,Stand!F40,Double!F40)</f>
        <v>0.18237815537354879</v>
      </c>
      <c r="G40">
        <f>MAX(Hit!G40,Stand!G40,Double!G40)</f>
        <v>0.2561042872909981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</v>
      </c>
      <c r="K40">
        <f>MAX(Hit!K40,Stand!K40,Double!K40)</f>
        <v>-0.19686697623363469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D</v>
      </c>
      <c r="R40" s="31" t="str">
        <f>IF(E40=HS!E40,HS!R40,"D")</f>
        <v>D</v>
      </c>
      <c r="S40" s="31" t="str">
        <f>IF(F40=HS!F40,HS!S40,"D")</f>
        <v>D</v>
      </c>
      <c r="T40" s="31" t="str">
        <f>IF(G40=HS!G40,HS!T40,"D")</f>
        <v>D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">
      <c r="A41">
        <v>18</v>
      </c>
      <c r="B41">
        <f>MAX(Hit!B41,Stand!B41,Double!B41)</f>
        <v>-9.2935491769284034E-2</v>
      </c>
      <c r="C41">
        <f>MAX(Hit!C41,Stand!C41,Double!C41)</f>
        <v>0.12174190222088771</v>
      </c>
      <c r="D41">
        <f>MAX(Hit!D41,Stand!D41,Double!D41)</f>
        <v>0.17764127567893753</v>
      </c>
      <c r="E41">
        <f>MAX(Hit!E41,Stand!E41,Double!E41)</f>
        <v>0.23700384775562167</v>
      </c>
      <c r="F41">
        <f>MAX(Hit!F41,Stand!F41,Double!F41)</f>
        <v>0.29522549562328804</v>
      </c>
      <c r="G41">
        <f>MAX(Hit!G41,Stand!G41,Double!G41)</f>
        <v>0.38150648207879345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-0.14380812317405353</v>
      </c>
      <c r="N41" s="31">
        <v>18</v>
      </c>
      <c r="O41" s="31" t="str">
        <f>IF(B41=HS!B41,HS!O41,"D")</f>
        <v>H</v>
      </c>
      <c r="P41" s="31" t="str">
        <f>IF(C41=HS!C41,HS!P41,"D")</f>
        <v>S</v>
      </c>
      <c r="Q41" s="31" t="str">
        <f>IF(D41=HS!D41,HS!Q41,"D")</f>
        <v>D</v>
      </c>
      <c r="R41" s="31" t="str">
        <f>IF(E41=HS!E41,HS!R41,"D")</f>
        <v>D</v>
      </c>
      <c r="S41" s="31" t="str">
        <f>IF(F41=HS!F41,HS!S41,"D")</f>
        <v>D</v>
      </c>
      <c r="T41" s="31" t="str">
        <f>IF(G41=HS!G41,HS!T41,"D")</f>
        <v>D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">
      <c r="A42">
        <v>19</v>
      </c>
      <c r="B42">
        <f>MAX(Hit!B42,Stand!B42,Double!B42)</f>
        <v>0.27763572376835594</v>
      </c>
      <c r="C42">
        <f>MAX(Hit!C42,Stand!C42,Double!C42)</f>
        <v>0.38630468602058993</v>
      </c>
      <c r="D42">
        <f>MAX(Hit!D42,Stand!D42,Double!D42)</f>
        <v>0.4043629365977599</v>
      </c>
      <c r="E42">
        <f>MAX(Hit!E42,Stand!E42,Double!E42)</f>
        <v>0.42317892482749653</v>
      </c>
      <c r="F42">
        <f>MAX(Hit!F42,Stand!F42,Double!F42)</f>
        <v>0.43951210416088371</v>
      </c>
      <c r="G42">
        <f>MAX(Hit!G42,Stand!G42,Double!G42)</f>
        <v>0.49597707378731914</v>
      </c>
      <c r="H42">
        <f>MAX(Hit!H42,Stand!H42,Double!H42)</f>
        <v>0.6159764957534315</v>
      </c>
      <c r="I42">
        <f>MAX(Hit!I42,Stand!I42,Double!I42)</f>
        <v>0.59385366828669439</v>
      </c>
      <c r="J42">
        <f>MAX(Hit!J42,Stand!J42,Double!J42)</f>
        <v>0.28759675706758148</v>
      </c>
      <c r="K42">
        <f>MAX(Hit!K42,Stand!K42,Double!K42)</f>
        <v>6.3118166335840831E-2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">
      <c r="A43">
        <v>20</v>
      </c>
      <c r="B43">
        <f>MAX(Hit!B43,Stand!B43,Double!B43)</f>
        <v>0.65547032314990239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0.55453756646817121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">
      <c r="A44">
        <v>21</v>
      </c>
      <c r="B44">
        <f>MAX(Hit!B44,Stand!B44,Double!B44)</f>
        <v>0.92219381142033785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0.96262363326716827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">
      <c r="A45">
        <v>22</v>
      </c>
      <c r="B45">
        <f>MAX(Hit!B45,Stand!B45,Double!B45)</f>
        <v>-0.35054034044008009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-0.38104299284808768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">
      <c r="A46">
        <v>23</v>
      </c>
      <c r="B46">
        <f>MAX(Hit!B46,Stand!B46,Double!B46)</f>
        <v>-0.3969303161229315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-0.42525420764465277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">
      <c r="A47">
        <v>24</v>
      </c>
      <c r="B47">
        <f>MAX(Hit!B47,Stand!B47,Double!B47)</f>
        <v>-0.44000672211415065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-0.46630747852717758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">
      <c r="A48">
        <v>25</v>
      </c>
      <c r="B48">
        <f>MAX(Hit!B48,Stand!B48,Double!B48)</f>
        <v>-0.4800062419631399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-0.5044283729180935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">
      <c r="A49">
        <v>26</v>
      </c>
      <c r="B49">
        <f>MAX(Hit!B49,Stand!B49,Double!B49)</f>
        <v>-0.51714865325148707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-0.53982634628108683</v>
      </c>
      <c r="N49" s="31">
        <v>26</v>
      </c>
      <c r="O49" s="31" t="str">
        <f>IF(B49=HS!B49,HS!O49,"D")</f>
        <v>H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">
      <c r="A50">
        <v>27</v>
      </c>
      <c r="B50">
        <f>MAX(Hit!B50,Stand!B50,Double!B50)</f>
        <v>-0.47803347499473703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-0.41972063392881986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">
      <c r="A51">
        <v>28</v>
      </c>
      <c r="B51">
        <f>MAX(Hit!B51,Stand!B51,Double!B51)</f>
        <v>-0.10019887561319057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-0.17830123379648949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">
      <c r="A52">
        <v>29</v>
      </c>
      <c r="B52">
        <f>MAX(Hit!B52,Stand!B52,Double!B52)</f>
        <v>0.27763572376835594</v>
      </c>
      <c r="C52">
        <f>MAX(Hit!C52,Stand!C52,Double!C52)</f>
        <v>0.38630468602058993</v>
      </c>
      <c r="D52">
        <f>MAX(Hit!D52,Stand!D52,Double!D52)</f>
        <v>0.4043629365977599</v>
      </c>
      <c r="E52">
        <f>MAX(Hit!E52,Stand!E52,Double!E52)</f>
        <v>0.42317892482749653</v>
      </c>
      <c r="F52">
        <f>MAX(Hit!F52,Stand!F52,Double!F52)</f>
        <v>0.43951210416088371</v>
      </c>
      <c r="G52">
        <f>MAX(Hit!G52,Stand!G52,Double!G52)</f>
        <v>0.49597707378731914</v>
      </c>
      <c r="H52">
        <f>MAX(Hit!H52,Stand!H52,Double!H52)</f>
        <v>0.6159764957534315</v>
      </c>
      <c r="I52">
        <f>MAX(Hit!I52,Stand!I52,Double!I52)</f>
        <v>0.59385366828669439</v>
      </c>
      <c r="J52">
        <f>MAX(Hit!J52,Stand!J52,Double!J52)</f>
        <v>0.28759675706758148</v>
      </c>
      <c r="K52">
        <f>MAX(Hit!K52,Stand!K52,Double!K52)</f>
        <v>6.3118166335840831E-2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">
      <c r="A53">
        <v>30</v>
      </c>
      <c r="B53">
        <f>MAX(Hit!B53,Stand!B53,Double!B53)</f>
        <v>0.65547032314990239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0.55453756646817121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">
      <c r="A54">
        <v>31</v>
      </c>
      <c r="B54">
        <f>MAX(Hit!B54,Stand!B54,Double!B54)</f>
        <v>0.92219381142033785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0.96262363326716827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4" type="noConversion"/>
  <conditionalFormatting sqref="O2:X31">
    <cfRule type="containsText" dxfId="117" priority="16" operator="containsText" text="S">
      <formula>NOT(ISERROR(SEARCH("S",O2)))</formula>
    </cfRule>
    <cfRule type="containsText" dxfId="116" priority="17" operator="containsText" text="H">
      <formula>NOT(ISERROR(SEARCH("H",O2)))</formula>
    </cfRule>
  </conditionalFormatting>
  <conditionalFormatting sqref="O2:X31">
    <cfRule type="containsText" dxfId="115" priority="13" operator="containsText" text="D">
      <formula>NOT(ISERROR(SEARCH("D",O2)))</formula>
    </cfRule>
  </conditionalFormatting>
  <conditionalFormatting sqref="O34:X54">
    <cfRule type="containsText" dxfId="114" priority="2" operator="containsText" text="S">
      <formula>NOT(ISERROR(SEARCH("S",O34)))</formula>
    </cfRule>
    <cfRule type="containsText" dxfId="113" priority="3" operator="containsText" text="H">
      <formula>NOT(ISERROR(SEARCH("H",O34)))</formula>
    </cfRule>
  </conditionalFormatting>
  <conditionalFormatting sqref="O34:X54">
    <cfRule type="containsText" dxfId="112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</vt:i4>
      </vt:variant>
    </vt:vector>
  </HeadingPairs>
  <TitlesOfParts>
    <vt:vector size="28" baseType="lpstr">
      <vt:lpstr>Rules</vt:lpstr>
      <vt:lpstr>Simulation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EV</vt:lpstr>
      <vt:lpstr>Summary</vt:lpstr>
      <vt:lpstr>WL Prob</vt:lpstr>
      <vt:lpstr>Summary (2)</vt:lpstr>
      <vt:lpstr>Analysis</vt:lpstr>
      <vt:lpstr>Plus Minus Strategy</vt:lpstr>
      <vt:lpstr>2x3 Fib</vt:lpstr>
      <vt:lpstr>2x3 M1.5</vt:lpstr>
      <vt:lpstr>2x3 M2</vt:lpstr>
      <vt:lpstr>1x3 M3</vt:lpstr>
      <vt:lpstr>Rules!Print_Area</vt:lpstr>
      <vt:lpstr>'Summary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2018-06-01T17:46:44Z</cp:lastPrinted>
  <dcterms:created xsi:type="dcterms:W3CDTF">2015-03-11T15:17:04Z</dcterms:created>
  <dcterms:modified xsi:type="dcterms:W3CDTF">2018-08-31T14:49:42Z</dcterms:modified>
</cp:coreProperties>
</file>